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192.168.2.20\docs\Pagaidu dokumenti\Renovācija_iepirkums\Altum_iepirkumi\105_Zvejnieku_aleja_7 k2\Apliecinajuma karte\"/>
    </mc:Choice>
  </mc:AlternateContent>
  <xr:revisionPtr revIDLastSave="0" documentId="13_ncr:1_{390599D2-469B-4536-A689-1BA3C042C727}" xr6:coauthVersionLast="47" xr6:coauthVersionMax="47" xr10:uidLastSave="{00000000-0000-0000-0000-000000000000}"/>
  <bookViews>
    <workbookView xWindow="945" yWindow="1140" windowWidth="23775" windowHeight="13695" tabRatio="581" activeTab="12" xr2:uid="{00000000-000D-0000-FFFF-FFFF00000000}"/>
  </bookViews>
  <sheets>
    <sheet name="Kopt a" sheetId="1" r:id="rId1"/>
    <sheet name="Kops a" sheetId="2" r:id="rId2"/>
    <sheet name="1a" sheetId="44" r:id="rId3"/>
    <sheet name="2a" sheetId="6" r:id="rId4"/>
    <sheet name="3a" sheetId="46" r:id="rId5"/>
    <sheet name="4a" sheetId="47" r:id="rId6"/>
    <sheet name="5a" sheetId="48" r:id="rId7"/>
    <sheet name="6a" sheetId="50" r:id="rId8"/>
    <sheet name="7a" sheetId="34" r:id="rId9"/>
    <sheet name="8a" sheetId="37" r:id="rId10"/>
    <sheet name="9a" sheetId="42" r:id="rId11"/>
    <sheet name="10a" sheetId="49" r:id="rId12"/>
    <sheet name="11a" sheetId="51" r:id="rId13"/>
    <sheet name="apjomi" sheetId="33" state="hidden" r:id="rId14"/>
  </sheets>
  <definedNames>
    <definedName name="adrese">'Kopt a'!$B$15</definedName>
    <definedName name="dat">'Kops a'!$A$38</definedName>
    <definedName name="_xlnm.Print_Area" localSheetId="2">'1a'!#REF!</definedName>
    <definedName name="_xlnm.Print_Area" localSheetId="3">'2a'!$A$1:$P$86</definedName>
    <definedName name="_xlnm.Print_Area" localSheetId="4">'3a'!#REF!</definedName>
    <definedName name="_xlnm.Print_Area" localSheetId="5">'4a'!#REF!</definedName>
    <definedName name="_xlnm.Print_Area" localSheetId="6">'5a'!#REF!</definedName>
    <definedName name="_xlnm.Print_Area" localSheetId="7">'6a'!$A$1:$O$52</definedName>
    <definedName name="_xlnm.Print_Area" localSheetId="13">apjomi!$A$1:$X$60</definedName>
    <definedName name="līgums">'Kopt a'!$B$16</definedName>
    <definedName name="sas">'Kopt a'!$B$25</definedName>
    <definedName name="sert">'Kops a'!$C$43</definedName>
    <definedName name="sert.nr">'Kopt a'!$B$28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1" l="1"/>
  <c r="D31" i="2"/>
  <c r="D32" i="2" s="1"/>
  <c r="C30" i="33"/>
  <c r="C33" i="33"/>
  <c r="C32" i="33"/>
  <c r="E19" i="47"/>
  <c r="P21" i="33"/>
  <c r="P12" i="33"/>
  <c r="P10" i="33"/>
  <c r="P5" i="33"/>
  <c r="P7" i="33"/>
  <c r="C24" i="33"/>
  <c r="C22" i="33"/>
  <c r="C21" i="33"/>
  <c r="C20" i="33"/>
  <c r="C18" i="33"/>
  <c r="C16" i="33"/>
  <c r="C14" i="33"/>
  <c r="C12" i="33"/>
  <c r="C10" i="33"/>
  <c r="C8" i="33"/>
  <c r="C7" i="33"/>
  <c r="C6" i="33"/>
  <c r="C5" i="33"/>
  <c r="C4" i="33"/>
  <c r="R24" i="33"/>
  <c r="N24" i="33"/>
  <c r="P24" i="33" s="1"/>
  <c r="U22" i="33"/>
  <c r="R22" i="33"/>
  <c r="N22" i="33"/>
  <c r="P22" i="33" s="1"/>
  <c r="R21" i="33"/>
  <c r="N21" i="33"/>
  <c r="R20" i="33"/>
  <c r="N20" i="33"/>
  <c r="P20" i="33" s="1"/>
  <c r="U18" i="33"/>
  <c r="R18" i="33"/>
  <c r="N18" i="33"/>
  <c r="P18" i="33" s="1"/>
  <c r="U16" i="33"/>
  <c r="R16" i="33"/>
  <c r="N16" i="33"/>
  <c r="P16" i="33" s="1"/>
  <c r="U14" i="33"/>
  <c r="R14" i="33"/>
  <c r="N14" i="33"/>
  <c r="P14" i="33" s="1"/>
  <c r="U12" i="33"/>
  <c r="R12" i="33"/>
  <c r="N12" i="33"/>
  <c r="U10" i="33"/>
  <c r="R10" i="33"/>
  <c r="N10" i="33"/>
  <c r="U8" i="33"/>
  <c r="R8" i="33"/>
  <c r="N8" i="33"/>
  <c r="P8" i="33" s="1"/>
  <c r="R7" i="33"/>
  <c r="N7" i="33"/>
  <c r="R6" i="33"/>
  <c r="N6" i="33"/>
  <c r="P6" i="33" s="1"/>
  <c r="R5" i="33"/>
  <c r="N5" i="33"/>
  <c r="U4" i="33"/>
  <c r="V4" i="33" s="1"/>
  <c r="S4" i="33"/>
  <c r="T4" i="33" s="1"/>
  <c r="R4" i="33"/>
  <c r="Q4" i="33"/>
  <c r="N4" i="33"/>
  <c r="P4" i="33" s="1"/>
  <c r="M4" i="33"/>
  <c r="L4" i="33"/>
  <c r="A26" i="6"/>
  <c r="A27" i="6"/>
  <c r="A28" i="6"/>
  <c r="C26" i="6"/>
  <c r="C27" i="6"/>
  <c r="A29" i="6"/>
  <c r="C28" i="6"/>
  <c r="C29" i="6"/>
  <c r="A39" i="49"/>
  <c r="A40" i="49" s="1"/>
  <c r="A19" i="6"/>
  <c r="A16" i="6"/>
  <c r="A18" i="6"/>
  <c r="A20" i="6"/>
  <c r="A15" i="49"/>
  <c r="A16" i="49" s="1"/>
  <c r="A17" i="49" s="1"/>
  <c r="A18" i="49" s="1"/>
  <c r="A19" i="49" s="1"/>
  <c r="A20" i="49" s="1"/>
  <c r="A21" i="49" s="1"/>
  <c r="A22" i="49" s="1"/>
  <c r="A23" i="49" s="1"/>
  <c r="A24" i="49" s="1"/>
  <c r="A25" i="49" s="1"/>
  <c r="A26" i="49" s="1"/>
  <c r="A27" i="49" s="1"/>
  <c r="A28" i="49" s="1"/>
  <c r="A29" i="49" s="1"/>
  <c r="A30" i="49" s="1"/>
  <c r="A31" i="49" s="1"/>
  <c r="A32" i="49" s="1"/>
  <c r="A33" i="49" s="1"/>
  <c r="A34" i="49" s="1"/>
  <c r="A35" i="49" s="1"/>
  <c r="A36" i="49" s="1"/>
  <c r="A37" i="49" s="1"/>
  <c r="E34" i="51"/>
  <c r="E39" i="51" s="1"/>
  <c r="E33" i="51"/>
  <c r="E24" i="51"/>
  <c r="E25" i="51" s="1"/>
  <c r="E22" i="51"/>
  <c r="E35" i="51" s="1"/>
  <c r="E21" i="51"/>
  <c r="E16" i="51"/>
  <c r="E40" i="37"/>
  <c r="E39" i="37"/>
  <c r="E37" i="37"/>
  <c r="E34" i="37"/>
  <c r="E35" i="37" s="1"/>
  <c r="E36" i="37" s="1"/>
  <c r="E33" i="37"/>
  <c r="E30" i="37"/>
  <c r="E31" i="37" s="1"/>
  <c r="E32" i="37" s="1"/>
  <c r="E29" i="37"/>
  <c r="E28" i="37"/>
  <c r="E23" i="37"/>
  <c r="E22" i="37"/>
  <c r="E21" i="37"/>
  <c r="E20" i="37"/>
  <c r="E19" i="37"/>
  <c r="E16" i="37"/>
  <c r="E17" i="37" s="1"/>
  <c r="E18" i="37" s="1"/>
  <c r="C31" i="33" l="1"/>
  <c r="C40" i="33" s="1"/>
  <c r="E14" i="6" s="1"/>
  <c r="N33" i="50"/>
  <c r="M33" i="50"/>
  <c r="K33" i="50"/>
  <c r="G33" i="50"/>
  <c r="J33" i="50" s="1"/>
  <c r="G14" i="50"/>
  <c r="J14" i="50" s="1"/>
  <c r="G15" i="50"/>
  <c r="J15" i="50" s="1"/>
  <c r="G16" i="50"/>
  <c r="J16" i="50" s="1"/>
  <c r="G17" i="50"/>
  <c r="J17" i="50"/>
  <c r="G18" i="50"/>
  <c r="J18" i="50" s="1"/>
  <c r="G19" i="50"/>
  <c r="J19" i="50" s="1"/>
  <c r="G20" i="50"/>
  <c r="J20" i="50" s="1"/>
  <c r="G21" i="50"/>
  <c r="J21" i="50" s="1"/>
  <c r="G22" i="50"/>
  <c r="J22" i="50" s="1"/>
  <c r="G23" i="50"/>
  <c r="J23" i="50" s="1"/>
  <c r="G25" i="50"/>
  <c r="J25" i="50" s="1"/>
  <c r="G26" i="50"/>
  <c r="J26" i="50" s="1"/>
  <c r="G27" i="50"/>
  <c r="J27" i="50" s="1"/>
  <c r="G28" i="50"/>
  <c r="J28" i="50" s="1"/>
  <c r="G29" i="50"/>
  <c r="J29" i="50" s="1"/>
  <c r="G30" i="50"/>
  <c r="J30" i="50"/>
  <c r="G31" i="50"/>
  <c r="J31" i="50" s="1"/>
  <c r="G32" i="50"/>
  <c r="J32" i="50" s="1"/>
  <c r="G38" i="50"/>
  <c r="J38" i="50" s="1"/>
  <c r="L33" i="50" l="1"/>
  <c r="O33" i="50" s="1"/>
  <c r="K24" i="50"/>
  <c r="M24" i="50"/>
  <c r="N24" i="50"/>
  <c r="N23" i="50"/>
  <c r="M23" i="50"/>
  <c r="L23" i="50"/>
  <c r="K23" i="50"/>
  <c r="N22" i="50"/>
  <c r="M22" i="50"/>
  <c r="L22" i="50"/>
  <c r="K22" i="50"/>
  <c r="A22" i="50"/>
  <c r="A23" i="50" s="1"/>
  <c r="A24" i="50" s="1"/>
  <c r="N21" i="50"/>
  <c r="M21" i="50"/>
  <c r="K21" i="50"/>
  <c r="L21" i="50"/>
  <c r="N20" i="50"/>
  <c r="M20" i="50"/>
  <c r="K20" i="50"/>
  <c r="L20" i="50"/>
  <c r="A20" i="50"/>
  <c r="N19" i="50"/>
  <c r="M19" i="50"/>
  <c r="L19" i="50"/>
  <c r="K19" i="50"/>
  <c r="A74" i="44"/>
  <c r="B29" i="44"/>
  <c r="B30" i="44"/>
  <c r="O19" i="50" l="1"/>
  <c r="O21" i="50"/>
  <c r="O22" i="50"/>
  <c r="O20" i="50"/>
  <c r="O23" i="50"/>
  <c r="E88" i="48"/>
  <c r="A48" i="48"/>
  <c r="A49" i="48"/>
  <c r="A50" i="48"/>
  <c r="A51" i="48"/>
  <c r="A54" i="48"/>
  <c r="A55" i="48"/>
  <c r="A56" i="48"/>
  <c r="A57" i="48"/>
  <c r="A58" i="48"/>
  <c r="A59" i="48"/>
  <c r="A60" i="48"/>
  <c r="A61" i="48"/>
  <c r="A62" i="48"/>
  <c r="A63" i="48"/>
  <c r="A64" i="48"/>
  <c r="A65" i="48"/>
  <c r="E45" i="46"/>
  <c r="L36" i="46"/>
  <c r="N36" i="46"/>
  <c r="O36" i="46"/>
  <c r="K38" i="46"/>
  <c r="K39" i="46"/>
  <c r="L41" i="46"/>
  <c r="N41" i="46"/>
  <c r="O41" i="46"/>
  <c r="L44" i="46"/>
  <c r="N44" i="46"/>
  <c r="O44" i="46"/>
  <c r="E40" i="46"/>
  <c r="E39" i="46"/>
  <c r="M39" i="46" s="1"/>
  <c r="E38" i="46"/>
  <c r="L38" i="46" s="1"/>
  <c r="E37" i="46"/>
  <c r="N37" i="46" s="1"/>
  <c r="E16" i="46"/>
  <c r="A119" i="48"/>
  <c r="H21" i="47"/>
  <c r="K21" i="47" s="1"/>
  <c r="A21" i="47"/>
  <c r="H20" i="47"/>
  <c r="K20" i="47" s="1"/>
  <c r="A20" i="47"/>
  <c r="H19" i="47"/>
  <c r="K19" i="47" s="1"/>
  <c r="B22" i="47"/>
  <c r="A19" i="47" s="1"/>
  <c r="C22" i="47"/>
  <c r="H22" i="47"/>
  <c r="K22" i="47" s="1"/>
  <c r="A23" i="47"/>
  <c r="H23" i="47"/>
  <c r="K23" i="47" s="1"/>
  <c r="A24" i="47"/>
  <c r="H24" i="47"/>
  <c r="K24" i="47" s="1"/>
  <c r="A9" i="34"/>
  <c r="A9" i="46"/>
  <c r="A9" i="6"/>
  <c r="D8" i="46"/>
  <c r="D7" i="46"/>
  <c r="D8" i="47"/>
  <c r="D7" i="47"/>
  <c r="D8" i="48"/>
  <c r="D7" i="48"/>
  <c r="D8" i="50"/>
  <c r="D7" i="50"/>
  <c r="D8" i="34"/>
  <c r="D7" i="34"/>
  <c r="D8" i="37"/>
  <c r="D7" i="37"/>
  <c r="D8" i="42"/>
  <c r="D7" i="42"/>
  <c r="D8" i="49"/>
  <c r="D7" i="49"/>
  <c r="D8" i="51"/>
  <c r="D7" i="51"/>
  <c r="D8" i="6"/>
  <c r="D7" i="6"/>
  <c r="D8" i="44"/>
  <c r="D7" i="44"/>
  <c r="D9" i="2"/>
  <c r="D8" i="2"/>
  <c r="O38" i="46" l="1"/>
  <c r="L37" i="46"/>
  <c r="N38" i="46"/>
  <c r="O39" i="46"/>
  <c r="M38" i="46"/>
  <c r="N39" i="46"/>
  <c r="L39" i="46"/>
  <c r="O40" i="46"/>
  <c r="O37" i="46"/>
  <c r="N40" i="46"/>
  <c r="L40" i="46"/>
  <c r="P38" i="46"/>
  <c r="A22" i="47"/>
  <c r="E69" i="48"/>
  <c r="E46" i="33"/>
  <c r="B23" i="46"/>
  <c r="A48" i="46" s="1"/>
  <c r="C23" i="46"/>
  <c r="E17" i="46"/>
  <c r="E52" i="46"/>
  <c r="H16" i="34"/>
  <c r="K16" i="34" s="1"/>
  <c r="H17" i="34"/>
  <c r="K17" i="34" s="1"/>
  <c r="L17" i="34"/>
  <c r="N17" i="34"/>
  <c r="O17" i="34"/>
  <c r="H18" i="34"/>
  <c r="K18" i="34"/>
  <c r="H19" i="34"/>
  <c r="K19" i="34" s="1"/>
  <c r="H20" i="34"/>
  <c r="K20" i="34" s="1"/>
  <c r="H21" i="34"/>
  <c r="M21" i="34" s="1"/>
  <c r="L21" i="34"/>
  <c r="N21" i="34"/>
  <c r="O21" i="34"/>
  <c r="H22" i="34"/>
  <c r="K22" i="34" s="1"/>
  <c r="H23" i="34"/>
  <c r="M23" i="34" s="1"/>
  <c r="L23" i="34"/>
  <c r="N23" i="34"/>
  <c r="O23" i="34"/>
  <c r="H24" i="34"/>
  <c r="K24" i="34" s="1"/>
  <c r="H25" i="34"/>
  <c r="K25" i="34" s="1"/>
  <c r="L25" i="34"/>
  <c r="N25" i="34"/>
  <c r="O25" i="34"/>
  <c r="H26" i="34"/>
  <c r="K26" i="34" s="1"/>
  <c r="H27" i="34"/>
  <c r="K27" i="34" s="1"/>
  <c r="H28" i="34"/>
  <c r="K28" i="34" s="1"/>
  <c r="H29" i="34"/>
  <c r="K29" i="34" s="1"/>
  <c r="H30" i="34"/>
  <c r="K30" i="34" s="1"/>
  <c r="H31" i="34"/>
  <c r="K31" i="34" s="1"/>
  <c r="H32" i="34"/>
  <c r="K32" i="34" s="1"/>
  <c r="H33" i="34"/>
  <c r="K33" i="34"/>
  <c r="H34" i="34"/>
  <c r="K34" i="34" s="1"/>
  <c r="H30" i="46"/>
  <c r="K30" i="46" s="1"/>
  <c r="H31" i="46"/>
  <c r="K31" i="46" s="1"/>
  <c r="H32" i="46"/>
  <c r="K32" i="46" s="1"/>
  <c r="H33" i="46"/>
  <c r="K33" i="46" s="1"/>
  <c r="H34" i="46"/>
  <c r="K34" i="46" s="1"/>
  <c r="H35" i="46"/>
  <c r="K35" i="46" s="1"/>
  <c r="H36" i="46"/>
  <c r="H37" i="46"/>
  <c r="K37" i="46" s="1"/>
  <c r="H40" i="46"/>
  <c r="K40" i="46" s="1"/>
  <c r="H41" i="46"/>
  <c r="H42" i="46"/>
  <c r="K42" i="46" s="1"/>
  <c r="H43" i="46"/>
  <c r="K43" i="46" s="1"/>
  <c r="H44" i="46"/>
  <c r="H45" i="46"/>
  <c r="K45" i="46" s="1"/>
  <c r="H46" i="46"/>
  <c r="K46" i="46" s="1"/>
  <c r="H47" i="46"/>
  <c r="M47" i="46" s="1"/>
  <c r="L47" i="46"/>
  <c r="N47" i="46"/>
  <c r="O47" i="46"/>
  <c r="H48" i="46"/>
  <c r="H49" i="46"/>
  <c r="K49" i="46" s="1"/>
  <c r="H50" i="46"/>
  <c r="K50" i="46" s="1"/>
  <c r="E48" i="46"/>
  <c r="E49" i="46" s="1"/>
  <c r="L49" i="46" s="1"/>
  <c r="E32" i="34"/>
  <c r="E34" i="34" s="1"/>
  <c r="L34" i="34" s="1"/>
  <c r="A32" i="34"/>
  <c r="E29" i="34"/>
  <c r="N29" i="34" s="1"/>
  <c r="E26" i="34"/>
  <c r="A29" i="34"/>
  <c r="A28" i="34"/>
  <c r="A27" i="34"/>
  <c r="A26" i="34"/>
  <c r="A25" i="34"/>
  <c r="E24" i="34"/>
  <c r="L24" i="34" s="1"/>
  <c r="E22" i="34"/>
  <c r="L22" i="34" s="1"/>
  <c r="E20" i="34"/>
  <c r="L20" i="34" s="1"/>
  <c r="E14" i="34"/>
  <c r="E15" i="34" s="1"/>
  <c r="H15" i="34"/>
  <c r="K15" i="34" s="1"/>
  <c r="H14" i="34"/>
  <c r="A16" i="34"/>
  <c r="A17" i="34"/>
  <c r="A20" i="34"/>
  <c r="A21" i="34"/>
  <c r="A22" i="34"/>
  <c r="A23" i="34"/>
  <c r="A24" i="34"/>
  <c r="A15" i="34"/>
  <c r="A14" i="34"/>
  <c r="H16" i="51"/>
  <c r="K16" i="51" s="1"/>
  <c r="H17" i="51"/>
  <c r="M17" i="51" s="1"/>
  <c r="L17" i="51"/>
  <c r="N17" i="51"/>
  <c r="O17" i="51"/>
  <c r="H18" i="51"/>
  <c r="M18" i="51" s="1"/>
  <c r="L18" i="51"/>
  <c r="N18" i="51"/>
  <c r="O18" i="51"/>
  <c r="H19" i="51"/>
  <c r="K19" i="51" s="1"/>
  <c r="L19" i="51"/>
  <c r="N19" i="51"/>
  <c r="O19" i="51"/>
  <c r="H20" i="51"/>
  <c r="M20" i="51" s="1"/>
  <c r="L20" i="51"/>
  <c r="N20" i="51"/>
  <c r="O20" i="51"/>
  <c r="H21" i="51"/>
  <c r="K21" i="51" s="1"/>
  <c r="L21" i="51"/>
  <c r="H22" i="51"/>
  <c r="K22" i="51" s="1"/>
  <c r="H23" i="51"/>
  <c r="M23" i="51" s="1"/>
  <c r="L23" i="51"/>
  <c r="N23" i="51"/>
  <c r="O23" i="51"/>
  <c r="H24" i="51"/>
  <c r="K24" i="51" s="1"/>
  <c r="N24" i="51"/>
  <c r="H25" i="51"/>
  <c r="K25" i="51" s="1"/>
  <c r="H26" i="51"/>
  <c r="M26" i="51" s="1"/>
  <c r="K26" i="51"/>
  <c r="L26" i="51"/>
  <c r="N26" i="51"/>
  <c r="O26" i="51"/>
  <c r="H27" i="51"/>
  <c r="K27" i="51" s="1"/>
  <c r="L27" i="51"/>
  <c r="N27" i="51"/>
  <c r="O27" i="51"/>
  <c r="H28" i="51"/>
  <c r="K28" i="51" s="1"/>
  <c r="L28" i="51"/>
  <c r="N28" i="51"/>
  <c r="O28" i="51"/>
  <c r="H29" i="51"/>
  <c r="M29" i="51" s="1"/>
  <c r="L29" i="51"/>
  <c r="N29" i="51"/>
  <c r="O29" i="51"/>
  <c r="H30" i="51"/>
  <c r="K30" i="51" s="1"/>
  <c r="L30" i="51"/>
  <c r="N30" i="51"/>
  <c r="O30" i="51"/>
  <c r="H31" i="51"/>
  <c r="K31" i="51" s="1"/>
  <c r="L31" i="51"/>
  <c r="N31" i="51"/>
  <c r="O31" i="51"/>
  <c r="H32" i="51"/>
  <c r="K32" i="51" s="1"/>
  <c r="L32" i="51"/>
  <c r="N32" i="51"/>
  <c r="O32" i="51"/>
  <c r="H33" i="51"/>
  <c r="K33" i="51" s="1"/>
  <c r="H34" i="51"/>
  <c r="K34" i="51" s="1"/>
  <c r="H35" i="51"/>
  <c r="K35" i="51" s="1"/>
  <c r="H36" i="51"/>
  <c r="K36" i="51" s="1"/>
  <c r="L36" i="51"/>
  <c r="N36" i="51"/>
  <c r="O36" i="51"/>
  <c r="H37" i="51"/>
  <c r="M37" i="51" s="1"/>
  <c r="L37" i="51"/>
  <c r="N37" i="51"/>
  <c r="O37" i="51"/>
  <c r="H38" i="51"/>
  <c r="K38" i="51" s="1"/>
  <c r="L38" i="51"/>
  <c r="N38" i="51"/>
  <c r="O38" i="51"/>
  <c r="H39" i="51"/>
  <c r="K39" i="51" s="1"/>
  <c r="H40" i="51"/>
  <c r="K40" i="51" s="1"/>
  <c r="L40" i="51"/>
  <c r="N40" i="51"/>
  <c r="O40" i="51"/>
  <c r="H41" i="51"/>
  <c r="M41" i="51" s="1"/>
  <c r="L41" i="51"/>
  <c r="N41" i="51"/>
  <c r="O41" i="51"/>
  <c r="H42" i="51"/>
  <c r="M42" i="51" s="1"/>
  <c r="L42" i="51"/>
  <c r="N42" i="51"/>
  <c r="O42" i="51"/>
  <c r="L39" i="51"/>
  <c r="O24" i="51"/>
  <c r="L35" i="51"/>
  <c r="N21" i="51"/>
  <c r="L16" i="51"/>
  <c r="A16" i="51"/>
  <c r="A17" i="51" s="1"/>
  <c r="A18" i="51" s="1"/>
  <c r="A19" i="51" s="1"/>
  <c r="A20" i="51" s="1"/>
  <c r="A21" i="51" s="1"/>
  <c r="A22" i="51" s="1"/>
  <c r="A23" i="51" s="1"/>
  <c r="A24" i="51" s="1"/>
  <c r="A25" i="51" s="1"/>
  <c r="A26" i="51" s="1"/>
  <c r="A27" i="51" s="1"/>
  <c r="A28" i="51" s="1"/>
  <c r="A29" i="51" s="1"/>
  <c r="A30" i="51" s="1"/>
  <c r="A31" i="51" s="1"/>
  <c r="A32" i="51" s="1"/>
  <c r="A33" i="51" s="1"/>
  <c r="A34" i="51" s="1"/>
  <c r="A35" i="51" s="1"/>
  <c r="A36" i="51" s="1"/>
  <c r="A37" i="51" s="1"/>
  <c r="A38" i="51" s="1"/>
  <c r="A39" i="51" s="1"/>
  <c r="A40" i="51" s="1"/>
  <c r="A41" i="51" s="1"/>
  <c r="A42" i="51" s="1"/>
  <c r="C25" i="2"/>
  <c r="C47" i="51"/>
  <c r="C52" i="51" s="1"/>
  <c r="O15" i="51"/>
  <c r="N15" i="51"/>
  <c r="L15" i="51"/>
  <c r="H15" i="51"/>
  <c r="M15" i="51" s="1"/>
  <c r="O14" i="51"/>
  <c r="N14" i="51"/>
  <c r="L14" i="51"/>
  <c r="H14" i="51"/>
  <c r="M14" i="51" s="1"/>
  <c r="L29" i="34" l="1"/>
  <c r="K20" i="51"/>
  <c r="P20" i="51"/>
  <c r="P39" i="46"/>
  <c r="M21" i="51"/>
  <c r="P37" i="51"/>
  <c r="O35" i="51"/>
  <c r="K23" i="51"/>
  <c r="P23" i="51"/>
  <c r="O22" i="51"/>
  <c r="M36" i="51"/>
  <c r="P36" i="51" s="1"/>
  <c r="M30" i="51"/>
  <c r="P30" i="51" s="1"/>
  <c r="K29" i="51"/>
  <c r="M40" i="46"/>
  <c r="P40" i="46" s="1"/>
  <c r="K36" i="46"/>
  <c r="M36" i="46"/>
  <c r="P36" i="46" s="1"/>
  <c r="M37" i="46"/>
  <c r="P37" i="46" s="1"/>
  <c r="K44" i="46"/>
  <c r="M44" i="46"/>
  <c r="P44" i="46" s="1"/>
  <c r="K41" i="46"/>
  <c r="M41" i="46"/>
  <c r="P41" i="46" s="1"/>
  <c r="K47" i="46"/>
  <c r="M26" i="34"/>
  <c r="O32" i="34"/>
  <c r="P23" i="34"/>
  <c r="O20" i="34"/>
  <c r="M35" i="51"/>
  <c r="K42" i="51"/>
  <c r="N22" i="51"/>
  <c r="O48" i="46"/>
  <c r="M17" i="34"/>
  <c r="P17" i="34" s="1"/>
  <c r="L33" i="51"/>
  <c r="L34" i="51"/>
  <c r="M38" i="51"/>
  <c r="P38" i="51" s="1"/>
  <c r="K37" i="51"/>
  <c r="M28" i="51"/>
  <c r="P28" i="51" s="1"/>
  <c r="M19" i="51"/>
  <c r="P19" i="51" s="1"/>
  <c r="K18" i="51"/>
  <c r="L26" i="34"/>
  <c r="P42" i="51"/>
  <c r="O34" i="51"/>
  <c r="P26" i="51"/>
  <c r="L24" i="51"/>
  <c r="O21" i="51"/>
  <c r="P21" i="51" s="1"/>
  <c r="E19" i="34"/>
  <c r="N32" i="34"/>
  <c r="O24" i="34"/>
  <c r="K23" i="34"/>
  <c r="N34" i="51"/>
  <c r="M33" i="51"/>
  <c r="M31" i="51"/>
  <c r="P31" i="51" s="1"/>
  <c r="M27" i="51"/>
  <c r="P27" i="51" s="1"/>
  <c r="K17" i="51"/>
  <c r="E18" i="34"/>
  <c r="M18" i="34" s="1"/>
  <c r="N49" i="46"/>
  <c r="L32" i="34"/>
  <c r="M29" i="34"/>
  <c r="P29" i="34" s="1"/>
  <c r="N24" i="34"/>
  <c r="K21" i="34"/>
  <c r="P17" i="51"/>
  <c r="O22" i="34"/>
  <c r="P21" i="34"/>
  <c r="P47" i="46"/>
  <c r="O34" i="34"/>
  <c r="N22" i="34"/>
  <c r="O39" i="51"/>
  <c r="O16" i="51"/>
  <c r="K41" i="51"/>
  <c r="N39" i="51"/>
  <c r="N35" i="51"/>
  <c r="M34" i="51"/>
  <c r="M22" i="51"/>
  <c r="N16" i="51"/>
  <c r="N48" i="46"/>
  <c r="N34" i="34"/>
  <c r="O26" i="34"/>
  <c r="M25" i="34"/>
  <c r="P25" i="34" s="1"/>
  <c r="N20" i="34"/>
  <c r="P41" i="51"/>
  <c r="M39" i="51"/>
  <c r="O33" i="51"/>
  <c r="P29" i="51"/>
  <c r="L22" i="51"/>
  <c r="P18" i="51"/>
  <c r="E50" i="46"/>
  <c r="O50" i="46" s="1"/>
  <c r="L48" i="46"/>
  <c r="M34" i="34"/>
  <c r="P34" i="34" s="1"/>
  <c r="O29" i="34"/>
  <c r="N26" i="34"/>
  <c r="P26" i="34" s="1"/>
  <c r="N33" i="51"/>
  <c r="M48" i="46"/>
  <c r="A53" i="46"/>
  <c r="A52" i="46"/>
  <c r="M20" i="34"/>
  <c r="M22" i="34"/>
  <c r="M32" i="34"/>
  <c r="M24" i="34"/>
  <c r="O49" i="46"/>
  <c r="K48" i="46"/>
  <c r="M49" i="46"/>
  <c r="E16" i="34"/>
  <c r="M16" i="34" s="1"/>
  <c r="E33" i="34"/>
  <c r="E30" i="34"/>
  <c r="M30" i="34" s="1"/>
  <c r="E31" i="34"/>
  <c r="E27" i="34"/>
  <c r="O15" i="34"/>
  <c r="M14" i="34"/>
  <c r="L14" i="34"/>
  <c r="N14" i="34"/>
  <c r="O14" i="34"/>
  <c r="L15" i="34"/>
  <c r="N15" i="34"/>
  <c r="M15" i="34"/>
  <c r="K14" i="34"/>
  <c r="M40" i="51"/>
  <c r="P40" i="51" s="1"/>
  <c r="M32" i="51"/>
  <c r="P32" i="51" s="1"/>
  <c r="M24" i="51"/>
  <c r="P24" i="51" s="1"/>
  <c r="M16" i="51"/>
  <c r="P16" i="51" s="1"/>
  <c r="P15" i="51"/>
  <c r="P14" i="51"/>
  <c r="K14" i="51"/>
  <c r="K15" i="51"/>
  <c r="E115" i="48"/>
  <c r="E116" i="48" s="1"/>
  <c r="E117" i="48" s="1"/>
  <c r="A103" i="48"/>
  <c r="A104" i="48"/>
  <c r="A105" i="48"/>
  <c r="A106" i="48"/>
  <c r="A107" i="48"/>
  <c r="A108" i="48"/>
  <c r="A109" i="48"/>
  <c r="A110" i="48"/>
  <c r="A111" i="48"/>
  <c r="A112" i="48"/>
  <c r="A113" i="48"/>
  <c r="A114" i="48"/>
  <c r="A115" i="48"/>
  <c r="A116" i="48"/>
  <c r="A117" i="48"/>
  <c r="A118" i="48"/>
  <c r="A121" i="48"/>
  <c r="A122" i="48"/>
  <c r="A123" i="48"/>
  <c r="A124" i="48"/>
  <c r="A125" i="48"/>
  <c r="A126" i="48"/>
  <c r="A127" i="48"/>
  <c r="A128" i="48"/>
  <c r="A129" i="48"/>
  <c r="A130" i="48"/>
  <c r="A131" i="48"/>
  <c r="A132" i="48"/>
  <c r="A133" i="48"/>
  <c r="A134" i="48"/>
  <c r="A135" i="48"/>
  <c r="A136" i="48"/>
  <c r="A137" i="48"/>
  <c r="A138" i="48"/>
  <c r="A139" i="48"/>
  <c r="A140" i="48"/>
  <c r="A141" i="48"/>
  <c r="A142" i="48"/>
  <c r="A143" i="48"/>
  <c r="A144" i="48"/>
  <c r="A145" i="48"/>
  <c r="A146" i="48"/>
  <c r="A147" i="48"/>
  <c r="A148" i="48"/>
  <c r="A149" i="48"/>
  <c r="A150" i="48"/>
  <c r="A151" i="48"/>
  <c r="A152" i="48"/>
  <c r="A153" i="48"/>
  <c r="A154" i="48"/>
  <c r="A155" i="48"/>
  <c r="H105" i="48"/>
  <c r="K105" i="48" s="1"/>
  <c r="H106" i="48"/>
  <c r="K106" i="48" s="1"/>
  <c r="L106" i="48"/>
  <c r="N106" i="48"/>
  <c r="O106" i="48"/>
  <c r="H107" i="48"/>
  <c r="K107" i="48" s="1"/>
  <c r="H108" i="48"/>
  <c r="K108" i="48" s="1"/>
  <c r="H109" i="48"/>
  <c r="K109" i="48" s="1"/>
  <c r="L109" i="48"/>
  <c r="N109" i="48"/>
  <c r="O109" i="48"/>
  <c r="H110" i="48"/>
  <c r="K110" i="48" s="1"/>
  <c r="H111" i="48"/>
  <c r="K111" i="48" s="1"/>
  <c r="H112" i="48"/>
  <c r="K112" i="48" s="1"/>
  <c r="L112" i="48"/>
  <c r="N112" i="48"/>
  <c r="O112" i="48"/>
  <c r="H113" i="48"/>
  <c r="K113" i="48" s="1"/>
  <c r="L113" i="48"/>
  <c r="N113" i="48"/>
  <c r="O113" i="48"/>
  <c r="H114" i="48"/>
  <c r="K114" i="48" s="1"/>
  <c r="L114" i="48"/>
  <c r="N114" i="48"/>
  <c r="O114" i="48"/>
  <c r="H115" i="48"/>
  <c r="H116" i="48"/>
  <c r="K116" i="48" s="1"/>
  <c r="H117" i="48"/>
  <c r="K117" i="48" s="1"/>
  <c r="H118" i="48"/>
  <c r="K118" i="48" s="1"/>
  <c r="H121" i="48"/>
  <c r="K121" i="48" s="1"/>
  <c r="L121" i="48"/>
  <c r="N121" i="48"/>
  <c r="O121" i="48"/>
  <c r="H122" i="48"/>
  <c r="M122" i="48" s="1"/>
  <c r="L122" i="48"/>
  <c r="N122" i="48"/>
  <c r="O122" i="48"/>
  <c r="H123" i="48"/>
  <c r="K123" i="48" s="1"/>
  <c r="L123" i="48"/>
  <c r="N123" i="48"/>
  <c r="O123" i="48"/>
  <c r="H124" i="48"/>
  <c r="K124" i="48" s="1"/>
  <c r="L124" i="48"/>
  <c r="N124" i="48"/>
  <c r="O124" i="48"/>
  <c r="H125" i="48"/>
  <c r="M125" i="48" s="1"/>
  <c r="L125" i="48"/>
  <c r="N125" i="48"/>
  <c r="O125" i="48"/>
  <c r="H126" i="48"/>
  <c r="M126" i="48" s="1"/>
  <c r="L126" i="48"/>
  <c r="N126" i="48"/>
  <c r="O126" i="48"/>
  <c r="H127" i="48"/>
  <c r="M127" i="48" s="1"/>
  <c r="L127" i="48"/>
  <c r="N127" i="48"/>
  <c r="O127" i="48"/>
  <c r="H128" i="48"/>
  <c r="K128" i="48" s="1"/>
  <c r="L128" i="48"/>
  <c r="N128" i="48"/>
  <c r="O128" i="48"/>
  <c r="H129" i="48"/>
  <c r="M129" i="48" s="1"/>
  <c r="L129" i="48"/>
  <c r="N129" i="48"/>
  <c r="O129" i="48"/>
  <c r="H130" i="48"/>
  <c r="K130" i="48" s="1"/>
  <c r="L130" i="48"/>
  <c r="N130" i="48"/>
  <c r="O130" i="48"/>
  <c r="H131" i="48"/>
  <c r="K131" i="48" s="1"/>
  <c r="L131" i="48"/>
  <c r="N131" i="48"/>
  <c r="O131" i="48"/>
  <c r="H132" i="48"/>
  <c r="K132" i="48" s="1"/>
  <c r="L132" i="48"/>
  <c r="N132" i="48"/>
  <c r="O132" i="48"/>
  <c r="H133" i="48"/>
  <c r="M133" i="48" s="1"/>
  <c r="L133" i="48"/>
  <c r="N133" i="48"/>
  <c r="O133" i="48"/>
  <c r="H134" i="48"/>
  <c r="M134" i="48" s="1"/>
  <c r="L134" i="48"/>
  <c r="N134" i="48"/>
  <c r="O134" i="48"/>
  <c r="H135" i="48"/>
  <c r="K135" i="48" s="1"/>
  <c r="L135" i="48"/>
  <c r="N135" i="48"/>
  <c r="O135" i="48"/>
  <c r="H136" i="48"/>
  <c r="K136" i="48" s="1"/>
  <c r="L136" i="48"/>
  <c r="N136" i="48"/>
  <c r="O136" i="48"/>
  <c r="H137" i="48"/>
  <c r="K137" i="48" s="1"/>
  <c r="L137" i="48"/>
  <c r="N137" i="48"/>
  <c r="O137" i="48"/>
  <c r="H138" i="48"/>
  <c r="M138" i="48" s="1"/>
  <c r="L138" i="48"/>
  <c r="N138" i="48"/>
  <c r="O138" i="48"/>
  <c r="H139" i="48"/>
  <c r="K139" i="48" s="1"/>
  <c r="L139" i="48"/>
  <c r="N139" i="48"/>
  <c r="O139" i="48"/>
  <c r="H140" i="48"/>
  <c r="K140" i="48" s="1"/>
  <c r="L140" i="48"/>
  <c r="N140" i="48"/>
  <c r="O140" i="48"/>
  <c r="H141" i="48"/>
  <c r="M141" i="48" s="1"/>
  <c r="L141" i="48"/>
  <c r="N141" i="48"/>
  <c r="O141" i="48"/>
  <c r="H142" i="48"/>
  <c r="M142" i="48" s="1"/>
  <c r="L142" i="48"/>
  <c r="N142" i="48"/>
  <c r="O142" i="48"/>
  <c r="H143" i="48"/>
  <c r="M143" i="48" s="1"/>
  <c r="L143" i="48"/>
  <c r="N143" i="48"/>
  <c r="O143" i="48"/>
  <c r="H144" i="48"/>
  <c r="K144" i="48" s="1"/>
  <c r="L144" i="48"/>
  <c r="N144" i="48"/>
  <c r="O144" i="48"/>
  <c r="H145" i="48"/>
  <c r="M145" i="48" s="1"/>
  <c r="L145" i="48"/>
  <c r="N145" i="48"/>
  <c r="O145" i="48"/>
  <c r="H146" i="48"/>
  <c r="K146" i="48" s="1"/>
  <c r="L146" i="48"/>
  <c r="N146" i="48"/>
  <c r="O146" i="48"/>
  <c r="H147" i="48"/>
  <c r="K147" i="48" s="1"/>
  <c r="L147" i="48"/>
  <c r="N147" i="48"/>
  <c r="O147" i="48"/>
  <c r="H148" i="48"/>
  <c r="K148" i="48" s="1"/>
  <c r="L148" i="48"/>
  <c r="N148" i="48"/>
  <c r="O148" i="48"/>
  <c r="H149" i="48"/>
  <c r="M149" i="48" s="1"/>
  <c r="L149" i="48"/>
  <c r="N149" i="48"/>
  <c r="O149" i="48"/>
  <c r="H150" i="48"/>
  <c r="M150" i="48" s="1"/>
  <c r="L150" i="48"/>
  <c r="N150" i="48"/>
  <c r="O150" i="48"/>
  <c r="H151" i="48"/>
  <c r="M151" i="48" s="1"/>
  <c r="L151" i="48"/>
  <c r="N151" i="48"/>
  <c r="O151" i="48"/>
  <c r="H152" i="48"/>
  <c r="K152" i="48" s="1"/>
  <c r="L152" i="48"/>
  <c r="N152" i="48"/>
  <c r="O152" i="48"/>
  <c r="H153" i="48"/>
  <c r="K153" i="48" s="1"/>
  <c r="L153" i="48"/>
  <c r="N153" i="48"/>
  <c r="O153" i="48"/>
  <c r="H154" i="48"/>
  <c r="K154" i="48" s="1"/>
  <c r="L154" i="48"/>
  <c r="N154" i="48"/>
  <c r="O154" i="48"/>
  <c r="H155" i="48"/>
  <c r="K155" i="48" s="1"/>
  <c r="L155" i="48"/>
  <c r="N155" i="48"/>
  <c r="O155" i="48"/>
  <c r="N115" i="48" l="1"/>
  <c r="P22" i="51"/>
  <c r="M115" i="48"/>
  <c r="L115" i="48"/>
  <c r="P48" i="46"/>
  <c r="P49" i="46"/>
  <c r="M153" i="48"/>
  <c r="P153" i="48" s="1"/>
  <c r="P32" i="34"/>
  <c r="P34" i="51"/>
  <c r="O115" i="48"/>
  <c r="P22" i="34"/>
  <c r="P35" i="51"/>
  <c r="K143" i="48"/>
  <c r="M139" i="48"/>
  <c r="P139" i="48" s="1"/>
  <c r="M109" i="48"/>
  <c r="P109" i="48" s="1"/>
  <c r="K115" i="48"/>
  <c r="P141" i="48"/>
  <c r="M144" i="48"/>
  <c r="P144" i="48" s="1"/>
  <c r="M137" i="48"/>
  <c r="P137" i="48" s="1"/>
  <c r="K127" i="48"/>
  <c r="M121" i="48"/>
  <c r="P121" i="48" s="1"/>
  <c r="M112" i="48"/>
  <c r="P112" i="48" s="1"/>
  <c r="N50" i="46"/>
  <c r="L50" i="46"/>
  <c r="M113" i="48"/>
  <c r="P113" i="48" s="1"/>
  <c r="O27" i="34"/>
  <c r="L27" i="34"/>
  <c r="M27" i="34"/>
  <c r="N27" i="34"/>
  <c r="P20" i="34"/>
  <c r="P133" i="48"/>
  <c r="K129" i="48"/>
  <c r="L25" i="51"/>
  <c r="L43" i="51" s="1"/>
  <c r="E25" i="2" s="1"/>
  <c r="N25" i="51"/>
  <c r="N43" i="51" s="1"/>
  <c r="G25" i="2" s="1"/>
  <c r="O25" i="51"/>
  <c r="L31" i="34"/>
  <c r="M31" i="34"/>
  <c r="N31" i="34"/>
  <c r="O31" i="34"/>
  <c r="L18" i="34"/>
  <c r="N18" i="34"/>
  <c r="O18" i="34"/>
  <c r="P18" i="34" s="1"/>
  <c r="L30" i="34"/>
  <c r="N30" i="34"/>
  <c r="O30" i="34"/>
  <c r="M25" i="51"/>
  <c r="K151" i="48"/>
  <c r="L33" i="34"/>
  <c r="M33" i="34"/>
  <c r="N33" i="34"/>
  <c r="O33" i="34"/>
  <c r="P129" i="48"/>
  <c r="P151" i="48"/>
  <c r="P149" i="48"/>
  <c r="P138" i="48"/>
  <c r="L16" i="34"/>
  <c r="N16" i="34"/>
  <c r="O16" i="34"/>
  <c r="P24" i="34"/>
  <c r="M50" i="46"/>
  <c r="P50" i="46" s="1"/>
  <c r="P39" i="51"/>
  <c r="P33" i="51"/>
  <c r="L19" i="34"/>
  <c r="M19" i="34"/>
  <c r="N19" i="34"/>
  <c r="O19" i="34"/>
  <c r="P15" i="34"/>
  <c r="E28" i="34"/>
  <c r="P14" i="34"/>
  <c r="O43" i="51"/>
  <c r="H25" i="2" s="1"/>
  <c r="K145" i="48"/>
  <c r="K122" i="48"/>
  <c r="K149" i="48"/>
  <c r="M147" i="48"/>
  <c r="P147" i="48" s="1"/>
  <c r="M135" i="48"/>
  <c r="P135" i="48" s="1"/>
  <c r="K126" i="48"/>
  <c r="P145" i="48"/>
  <c r="P126" i="48"/>
  <c r="K142" i="48"/>
  <c r="P134" i="48"/>
  <c r="P122" i="48"/>
  <c r="P150" i="48"/>
  <c r="P127" i="48"/>
  <c r="P142" i="48"/>
  <c r="M128" i="48"/>
  <c r="P128" i="48" s="1"/>
  <c r="P125" i="48"/>
  <c r="P143" i="48"/>
  <c r="K138" i="48"/>
  <c r="K133" i="48"/>
  <c r="M131" i="48"/>
  <c r="P131" i="48" s="1"/>
  <c r="K150" i="48"/>
  <c r="K141" i="48"/>
  <c r="K134" i="48"/>
  <c r="K125" i="48"/>
  <c r="M123" i="48"/>
  <c r="P123" i="48" s="1"/>
  <c r="M152" i="48"/>
  <c r="P152" i="48" s="1"/>
  <c r="M146" i="48"/>
  <c r="P146" i="48" s="1"/>
  <c r="M136" i="48"/>
  <c r="P136" i="48" s="1"/>
  <c r="M130" i="48"/>
  <c r="P130" i="48" s="1"/>
  <c r="M117" i="48"/>
  <c r="E118" i="48"/>
  <c r="L117" i="48"/>
  <c r="N117" i="48"/>
  <c r="O117" i="48"/>
  <c r="O116" i="48"/>
  <c r="L116" i="48"/>
  <c r="M116" i="48"/>
  <c r="N116" i="48"/>
  <c r="M154" i="48"/>
  <c r="P154" i="48" s="1"/>
  <c r="M155" i="48"/>
  <c r="P155" i="48" s="1"/>
  <c r="M148" i="48"/>
  <c r="P148" i="48" s="1"/>
  <c r="M140" i="48"/>
  <c r="P140" i="48" s="1"/>
  <c r="M132" i="48"/>
  <c r="P132" i="48" s="1"/>
  <c r="M124" i="48"/>
  <c r="P124" i="48" s="1"/>
  <c r="M114" i="48"/>
  <c r="P114" i="48" s="1"/>
  <c r="M106" i="48"/>
  <c r="P115" i="48" l="1"/>
  <c r="P30" i="34"/>
  <c r="P25" i="51"/>
  <c r="P43" i="51" s="1"/>
  <c r="P27" i="34"/>
  <c r="M43" i="51"/>
  <c r="F25" i="2" s="1"/>
  <c r="P19" i="34"/>
  <c r="P16" i="34"/>
  <c r="P31" i="34"/>
  <c r="P33" i="34"/>
  <c r="L28" i="34"/>
  <c r="L35" i="34" s="1"/>
  <c r="N28" i="34"/>
  <c r="N35" i="34" s="1"/>
  <c r="O28" i="34"/>
  <c r="O35" i="34" s="1"/>
  <c r="M28" i="34"/>
  <c r="L118" i="48"/>
  <c r="M118" i="48"/>
  <c r="N118" i="48"/>
  <c r="O118" i="48"/>
  <c r="P116" i="48"/>
  <c r="P117" i="48"/>
  <c r="P106" i="48"/>
  <c r="P28" i="34" l="1"/>
  <c r="P35" i="34" s="1"/>
  <c r="M35" i="34"/>
  <c r="N9" i="51"/>
  <c r="I25" i="2"/>
  <c r="P118" i="48"/>
  <c r="H16" i="48" l="1"/>
  <c r="H17" i="48"/>
  <c r="K17" i="48" s="1"/>
  <c r="H18" i="48"/>
  <c r="K18" i="48" s="1"/>
  <c r="H19" i="48"/>
  <c r="H20" i="48"/>
  <c r="K20" i="48" s="1"/>
  <c r="H21" i="48"/>
  <c r="K21" i="48" s="1"/>
  <c r="H22" i="48"/>
  <c r="K22" i="48" s="1"/>
  <c r="H23" i="48"/>
  <c r="K23" i="48" s="1"/>
  <c r="H24" i="48"/>
  <c r="H25" i="48"/>
  <c r="K25" i="48" s="1"/>
  <c r="H26" i="48"/>
  <c r="K26" i="48" s="1"/>
  <c r="H27" i="48"/>
  <c r="H28" i="48"/>
  <c r="K28" i="48" s="1"/>
  <c r="H29" i="48"/>
  <c r="K29" i="48" s="1"/>
  <c r="H30" i="48"/>
  <c r="K30" i="48" s="1"/>
  <c r="H31" i="48"/>
  <c r="K31" i="48" s="1"/>
  <c r="H32" i="48"/>
  <c r="K32" i="48" s="1"/>
  <c r="H33" i="48"/>
  <c r="K33" i="48" s="1"/>
  <c r="H34" i="48"/>
  <c r="K34" i="48" s="1"/>
  <c r="L34" i="48"/>
  <c r="N34" i="48"/>
  <c r="O34" i="48"/>
  <c r="H35" i="48"/>
  <c r="K35" i="48" s="1"/>
  <c r="H36" i="48"/>
  <c r="K36" i="48" s="1"/>
  <c r="H37" i="48"/>
  <c r="K37" i="48" s="1"/>
  <c r="H38" i="48"/>
  <c r="K38" i="48" s="1"/>
  <c r="H39" i="48"/>
  <c r="K39" i="48" s="1"/>
  <c r="L39" i="48"/>
  <c r="N39" i="48"/>
  <c r="O39" i="48"/>
  <c r="H40" i="48"/>
  <c r="H41" i="48"/>
  <c r="K41" i="48" s="1"/>
  <c r="H42" i="48"/>
  <c r="K42" i="48" s="1"/>
  <c r="H43" i="48"/>
  <c r="K43" i="48" s="1"/>
  <c r="H44" i="48"/>
  <c r="K44" i="48" s="1"/>
  <c r="H45" i="48"/>
  <c r="K45" i="48" s="1"/>
  <c r="H46" i="48"/>
  <c r="K46" i="48" s="1"/>
  <c r="H47" i="48"/>
  <c r="K47" i="48" s="1"/>
  <c r="H48" i="48"/>
  <c r="H49" i="48"/>
  <c r="K49" i="48" s="1"/>
  <c r="H50" i="48"/>
  <c r="K50" i="48" s="1"/>
  <c r="H51" i="48"/>
  <c r="K51" i="48" s="1"/>
  <c r="H54" i="48"/>
  <c r="K54" i="48" s="1"/>
  <c r="H55" i="48"/>
  <c r="K55" i="48" s="1"/>
  <c r="H56" i="48"/>
  <c r="K56" i="48" s="1"/>
  <c r="H57" i="48"/>
  <c r="K57" i="48" s="1"/>
  <c r="H58" i="48"/>
  <c r="H59" i="48"/>
  <c r="K59" i="48" s="1"/>
  <c r="H60" i="48"/>
  <c r="K60" i="48" s="1"/>
  <c r="H61" i="48"/>
  <c r="K61" i="48" s="1"/>
  <c r="L61" i="48"/>
  <c r="N61" i="48"/>
  <c r="O61" i="48"/>
  <c r="H62" i="48"/>
  <c r="K62" i="48" s="1"/>
  <c r="L62" i="48"/>
  <c r="N62" i="48"/>
  <c r="O62" i="48"/>
  <c r="H63" i="48"/>
  <c r="M63" i="48" s="1"/>
  <c r="L63" i="48"/>
  <c r="N63" i="48"/>
  <c r="O63" i="48"/>
  <c r="H64" i="48"/>
  <c r="K64" i="48" s="1"/>
  <c r="L64" i="48"/>
  <c r="N64" i="48"/>
  <c r="O64" i="48"/>
  <c r="H65" i="48"/>
  <c r="K65" i="48" s="1"/>
  <c r="L65" i="48"/>
  <c r="N65" i="48"/>
  <c r="O65" i="48"/>
  <c r="H66" i="48"/>
  <c r="H67" i="48"/>
  <c r="K67" i="48" s="1"/>
  <c r="H68" i="48"/>
  <c r="K68" i="48" s="1"/>
  <c r="L68" i="48"/>
  <c r="N68" i="48"/>
  <c r="O68" i="48"/>
  <c r="H69" i="48"/>
  <c r="K69" i="48" s="1"/>
  <c r="L69" i="48"/>
  <c r="N69" i="48"/>
  <c r="O69" i="48"/>
  <c r="H70" i="48"/>
  <c r="K70" i="48" s="1"/>
  <c r="H71" i="48"/>
  <c r="K71" i="48" s="1"/>
  <c r="H72" i="48"/>
  <c r="K72" i="48" s="1"/>
  <c r="H73" i="48"/>
  <c r="H74" i="48"/>
  <c r="H75" i="48"/>
  <c r="K75" i="48" s="1"/>
  <c r="H77" i="48"/>
  <c r="K77" i="48" s="1"/>
  <c r="H78" i="48"/>
  <c r="K78" i="48" s="1"/>
  <c r="H79" i="48"/>
  <c r="M79" i="48" s="1"/>
  <c r="L79" i="48"/>
  <c r="N79" i="48"/>
  <c r="O79" i="48"/>
  <c r="H80" i="48"/>
  <c r="K80" i="48" s="1"/>
  <c r="H81" i="48"/>
  <c r="K81" i="48" s="1"/>
  <c r="H82" i="48"/>
  <c r="H83" i="48"/>
  <c r="K83" i="48" s="1"/>
  <c r="H84" i="48"/>
  <c r="K84" i="48" s="1"/>
  <c r="H85" i="48"/>
  <c r="K85" i="48" s="1"/>
  <c r="H86" i="48"/>
  <c r="K86" i="48" s="1"/>
  <c r="H89" i="48"/>
  <c r="H90" i="48"/>
  <c r="K90" i="48" s="1"/>
  <c r="H91" i="48"/>
  <c r="K91" i="48" s="1"/>
  <c r="H92" i="48"/>
  <c r="H93" i="48"/>
  <c r="K93" i="48" s="1"/>
  <c r="H94" i="48"/>
  <c r="K94" i="48" s="1"/>
  <c r="H95" i="48"/>
  <c r="K95" i="48" s="1"/>
  <c r="L95" i="48"/>
  <c r="N95" i="48"/>
  <c r="O95" i="48"/>
  <c r="H96" i="48"/>
  <c r="K96" i="48" s="1"/>
  <c r="H97" i="48"/>
  <c r="K97" i="48" s="1"/>
  <c r="H98" i="48"/>
  <c r="K98" i="48" s="1"/>
  <c r="H99" i="48"/>
  <c r="K99" i="48" s="1"/>
  <c r="H100" i="48"/>
  <c r="K100" i="48" s="1"/>
  <c r="H101" i="48"/>
  <c r="K101" i="48" s="1"/>
  <c r="H102" i="48"/>
  <c r="K102" i="48" s="1"/>
  <c r="L102" i="48"/>
  <c r="N102" i="48"/>
  <c r="O102" i="48"/>
  <c r="H103" i="48"/>
  <c r="K103" i="48" s="1"/>
  <c r="L103" i="48"/>
  <c r="N103" i="48"/>
  <c r="O103" i="48"/>
  <c r="H104" i="48"/>
  <c r="K104" i="48" s="1"/>
  <c r="L104" i="48"/>
  <c r="N104" i="48"/>
  <c r="O104" i="48"/>
  <c r="E50" i="48"/>
  <c r="E51" i="33"/>
  <c r="E50" i="33"/>
  <c r="E86" i="48"/>
  <c r="E94" i="48" s="1"/>
  <c r="N94" i="48" s="1"/>
  <c r="A83" i="48"/>
  <c r="A84" i="48"/>
  <c r="A85" i="48"/>
  <c r="A86" i="48"/>
  <c r="A89" i="48"/>
  <c r="A92" i="48"/>
  <c r="A93" i="48"/>
  <c r="A94" i="48"/>
  <c r="A96" i="48"/>
  <c r="A97" i="48"/>
  <c r="A98" i="48"/>
  <c r="E58" i="6"/>
  <c r="E59" i="6" s="1"/>
  <c r="A50" i="6"/>
  <c r="A51" i="6"/>
  <c r="A52" i="6"/>
  <c r="A53" i="6"/>
  <c r="A54" i="6"/>
  <c r="A55" i="6"/>
  <c r="A56" i="6"/>
  <c r="A57" i="6"/>
  <c r="A58" i="6"/>
  <c r="A59" i="6"/>
  <c r="A60" i="6"/>
  <c r="A61" i="6"/>
  <c r="A62" i="6"/>
  <c r="A63" i="6"/>
  <c r="A64" i="6"/>
  <c r="E51" i="6"/>
  <c r="E53" i="6" s="1"/>
  <c r="E54" i="6" s="1"/>
  <c r="E66" i="48"/>
  <c r="E67" i="48" s="1"/>
  <c r="O67" i="48" s="1"/>
  <c r="E21" i="48"/>
  <c r="L21" i="48" s="1"/>
  <c r="E20" i="48"/>
  <c r="E22" i="48" s="1"/>
  <c r="N22" i="48" s="1"/>
  <c r="A47" i="46"/>
  <c r="A51" i="46"/>
  <c r="E101" i="48"/>
  <c r="L101" i="48" s="1"/>
  <c r="A102" i="48"/>
  <c r="E107" i="48"/>
  <c r="E105" i="48"/>
  <c r="E96" i="48"/>
  <c r="E97" i="48" s="1"/>
  <c r="L97" i="48" s="1"/>
  <c r="E80" i="48"/>
  <c r="E81" i="48" s="1"/>
  <c r="E82" i="48" s="1"/>
  <c r="L82" i="48" s="1"/>
  <c r="E74" i="48"/>
  <c r="E76" i="48" s="1"/>
  <c r="E70" i="48"/>
  <c r="E71" i="48" s="1"/>
  <c r="E72" i="48" s="1"/>
  <c r="E73" i="48" s="1"/>
  <c r="L73" i="48" s="1"/>
  <c r="A73" i="48"/>
  <c r="A72" i="48"/>
  <c r="E42" i="48"/>
  <c r="E44" i="48" s="1"/>
  <c r="E46" i="48" s="1"/>
  <c r="L46" i="48" s="1"/>
  <c r="E41" i="48"/>
  <c r="N41" i="48" s="1"/>
  <c r="E40" i="48"/>
  <c r="N40" i="48" s="1"/>
  <c r="E38" i="48"/>
  <c r="N38" i="48" s="1"/>
  <c r="E35" i="48"/>
  <c r="E36" i="48" s="1"/>
  <c r="O36" i="48" s="1"/>
  <c r="E25" i="48"/>
  <c r="E27" i="48" s="1"/>
  <c r="N27" i="48" s="1"/>
  <c r="E24" i="48"/>
  <c r="L24" i="48" s="1"/>
  <c r="E16" i="48"/>
  <c r="E19" i="48" s="1"/>
  <c r="N19" i="48" s="1"/>
  <c r="E111" i="48"/>
  <c r="E110" i="48"/>
  <c r="A101" i="48"/>
  <c r="A100" i="48"/>
  <c r="A99" i="48"/>
  <c r="A82" i="48"/>
  <c r="A81" i="48"/>
  <c r="A80" i="48"/>
  <c r="A79" i="48"/>
  <c r="A75" i="48"/>
  <c r="A74" i="48"/>
  <c r="A71" i="48"/>
  <c r="A70" i="48"/>
  <c r="A69" i="48"/>
  <c r="A68" i="48"/>
  <c r="A47" i="48"/>
  <c r="A45" i="48"/>
  <c r="A44" i="48"/>
  <c r="A43" i="48"/>
  <c r="A42" i="48"/>
  <c r="A41" i="48"/>
  <c r="A40" i="48"/>
  <c r="A39" i="48"/>
  <c r="A38" i="48"/>
  <c r="A37" i="48"/>
  <c r="A36" i="48"/>
  <c r="A35" i="48"/>
  <c r="A34" i="48"/>
  <c r="A33" i="48"/>
  <c r="A32" i="48"/>
  <c r="A31" i="48"/>
  <c r="A30" i="48"/>
  <c r="A29" i="48"/>
  <c r="A28" i="48"/>
  <c r="A27" i="48"/>
  <c r="A26" i="48"/>
  <c r="A25" i="48"/>
  <c r="A24" i="48"/>
  <c r="A23" i="48"/>
  <c r="A22" i="48"/>
  <c r="A20" i="48"/>
  <c r="A19" i="48"/>
  <c r="A18" i="48"/>
  <c r="A17" i="48"/>
  <c r="A16" i="48"/>
  <c r="E60" i="48" l="1"/>
  <c r="L60" i="48" s="1"/>
  <c r="E52" i="48"/>
  <c r="E53" i="48"/>
  <c r="K63" i="48"/>
  <c r="E56" i="48"/>
  <c r="L56" i="48" s="1"/>
  <c r="E55" i="48"/>
  <c r="L55" i="48" s="1"/>
  <c r="E54" i="48"/>
  <c r="L54" i="48" s="1"/>
  <c r="N101" i="48"/>
  <c r="M39" i="48"/>
  <c r="P39" i="48" s="1"/>
  <c r="M67" i="48"/>
  <c r="N74" i="48"/>
  <c r="L36" i="48"/>
  <c r="M27" i="48"/>
  <c r="M74" i="48"/>
  <c r="L19" i="48"/>
  <c r="N66" i="48"/>
  <c r="M81" i="48"/>
  <c r="L94" i="48"/>
  <c r="O86" i="48"/>
  <c r="N108" i="48"/>
  <c r="O108" i="48"/>
  <c r="L108" i="48"/>
  <c r="M108" i="48"/>
  <c r="N50" i="48"/>
  <c r="O35" i="48"/>
  <c r="O27" i="48"/>
  <c r="O22" i="48"/>
  <c r="L86" i="48"/>
  <c r="O41" i="48"/>
  <c r="N21" i="48"/>
  <c r="L40" i="48"/>
  <c r="L111" i="48"/>
  <c r="M111" i="48"/>
  <c r="N111" i="48"/>
  <c r="O111" i="48"/>
  <c r="N97" i="48"/>
  <c r="L96" i="48"/>
  <c r="L41" i="48"/>
  <c r="N16" i="48"/>
  <c r="L20" i="48"/>
  <c r="L110" i="48"/>
  <c r="M110" i="48"/>
  <c r="N110" i="48"/>
  <c r="O110" i="48"/>
  <c r="M105" i="48"/>
  <c r="N105" i="48"/>
  <c r="O105" i="48"/>
  <c r="L105" i="48"/>
  <c r="E52" i="6"/>
  <c r="N107" i="48"/>
  <c r="L107" i="48"/>
  <c r="O107" i="48"/>
  <c r="M107" i="48"/>
  <c r="O70" i="48"/>
  <c r="N25" i="48"/>
  <c r="O20" i="48"/>
  <c r="M16" i="48"/>
  <c r="M73" i="48"/>
  <c r="N72" i="48"/>
  <c r="O71" i="48"/>
  <c r="N80" i="48"/>
  <c r="O97" i="48"/>
  <c r="N81" i="48"/>
  <c r="O74" i="48"/>
  <c r="K73" i="48"/>
  <c r="L71" i="48"/>
  <c r="N67" i="48"/>
  <c r="M66" i="48"/>
  <c r="M41" i="48"/>
  <c r="L38" i="48"/>
  <c r="N36" i="48"/>
  <c r="L27" i="48"/>
  <c r="O25" i="48"/>
  <c r="M24" i="48"/>
  <c r="L22" i="48"/>
  <c r="M20" i="48"/>
  <c r="O46" i="48"/>
  <c r="O101" i="48"/>
  <c r="N86" i="48"/>
  <c r="L81" i="48"/>
  <c r="L74" i="48"/>
  <c r="O72" i="48"/>
  <c r="M71" i="48"/>
  <c r="L67" i="48"/>
  <c r="N46" i="48"/>
  <c r="O44" i="48"/>
  <c r="O42" i="48"/>
  <c r="L25" i="48"/>
  <c r="O21" i="48"/>
  <c r="O16" i="48"/>
  <c r="O82" i="48"/>
  <c r="M65" i="48"/>
  <c r="P65" i="48" s="1"/>
  <c r="N44" i="48"/>
  <c r="N42" i="48"/>
  <c r="M101" i="48"/>
  <c r="O96" i="48"/>
  <c r="O94" i="48"/>
  <c r="N82" i="48"/>
  <c r="K79" i="48"/>
  <c r="O73" i="48"/>
  <c r="L72" i="48"/>
  <c r="N70" i="48"/>
  <c r="L44" i="48"/>
  <c r="L42" i="48"/>
  <c r="O40" i="48"/>
  <c r="N35" i="48"/>
  <c r="O24" i="48"/>
  <c r="O19" i="48"/>
  <c r="L16" i="48"/>
  <c r="N96" i="48"/>
  <c r="O80" i="48"/>
  <c r="P79" i="48"/>
  <c r="N73" i="48"/>
  <c r="L70" i="48"/>
  <c r="O66" i="48"/>
  <c r="O50" i="48"/>
  <c r="L35" i="48"/>
  <c r="N24" i="48"/>
  <c r="K16" i="48"/>
  <c r="M82" i="48"/>
  <c r="O38" i="48"/>
  <c r="K89" i="48"/>
  <c r="O81" i="48"/>
  <c r="L80" i="48"/>
  <c r="N71" i="48"/>
  <c r="L66" i="48"/>
  <c r="P63" i="48"/>
  <c r="L50" i="48"/>
  <c r="M40" i="48"/>
  <c r="K24" i="48"/>
  <c r="N20" i="48"/>
  <c r="M19" i="48"/>
  <c r="M102" i="48"/>
  <c r="P102" i="48" s="1"/>
  <c r="M94" i="48"/>
  <c r="K92" i="48"/>
  <c r="K82" i="48"/>
  <c r="K74" i="48"/>
  <c r="M68" i="48"/>
  <c r="P68" i="48" s="1"/>
  <c r="K66" i="48"/>
  <c r="M60" i="48"/>
  <c r="K58" i="48"/>
  <c r="M50" i="48"/>
  <c r="K48" i="48"/>
  <c r="M42" i="48"/>
  <c r="K40" i="48"/>
  <c r="M34" i="48"/>
  <c r="P34" i="48" s="1"/>
  <c r="K27" i="48"/>
  <c r="M21" i="48"/>
  <c r="K19" i="48"/>
  <c r="M95" i="48"/>
  <c r="P95" i="48" s="1"/>
  <c r="M69" i="48"/>
  <c r="M61" i="48"/>
  <c r="P61" i="48" s="1"/>
  <c r="M35" i="48"/>
  <c r="M22" i="48"/>
  <c r="M103" i="48"/>
  <c r="P103" i="48" s="1"/>
  <c r="M96" i="48"/>
  <c r="M86" i="48"/>
  <c r="M70" i="48"/>
  <c r="M62" i="48"/>
  <c r="P62" i="48" s="1"/>
  <c r="M44" i="48"/>
  <c r="M36" i="48"/>
  <c r="M104" i="48"/>
  <c r="P104" i="48" s="1"/>
  <c r="M97" i="48"/>
  <c r="M80" i="48"/>
  <c r="M72" i="48"/>
  <c r="M64" i="48"/>
  <c r="P64" i="48" s="1"/>
  <c r="M46" i="48"/>
  <c r="M38" i="48"/>
  <c r="M25" i="48"/>
  <c r="E89" i="48"/>
  <c r="E91" i="48"/>
  <c r="E92" i="48"/>
  <c r="E93" i="48"/>
  <c r="E55" i="6"/>
  <c r="E57" i="6"/>
  <c r="E43" i="48"/>
  <c r="M43" i="48" s="1"/>
  <c r="E23" i="48"/>
  <c r="E31" i="48"/>
  <c r="M31" i="48" s="1"/>
  <c r="E28" i="48"/>
  <c r="E75" i="48"/>
  <c r="E77" i="48"/>
  <c r="M77" i="48" s="1"/>
  <c r="E37" i="48"/>
  <c r="E78" i="48"/>
  <c r="M78" i="48" s="1"/>
  <c r="E100" i="48"/>
  <c r="E99" i="48"/>
  <c r="E98" i="48"/>
  <c r="E83" i="48"/>
  <c r="E85" i="48"/>
  <c r="M85" i="48" s="1"/>
  <c r="E84" i="48"/>
  <c r="M84" i="48" s="1"/>
  <c r="E47" i="48"/>
  <c r="E45" i="48"/>
  <c r="M45" i="48" s="1"/>
  <c r="E26" i="48"/>
  <c r="E17" i="48"/>
  <c r="M17" i="48" s="1"/>
  <c r="E18" i="48"/>
  <c r="N60" i="48" l="1"/>
  <c r="O60" i="48"/>
  <c r="P60" i="48" s="1"/>
  <c r="M56" i="48"/>
  <c r="O55" i="48"/>
  <c r="O56" i="48"/>
  <c r="P101" i="48"/>
  <c r="M54" i="48"/>
  <c r="P22" i="48"/>
  <c r="N56" i="48"/>
  <c r="N54" i="48"/>
  <c r="P97" i="48"/>
  <c r="O54" i="48"/>
  <c r="M55" i="48"/>
  <c r="N55" i="48"/>
  <c r="E57" i="48"/>
  <c r="M57" i="48" s="1"/>
  <c r="E51" i="48"/>
  <c r="E59" i="48"/>
  <c r="L59" i="48" s="1"/>
  <c r="E58" i="48"/>
  <c r="M58" i="48" s="1"/>
  <c r="P46" i="48"/>
  <c r="P86" i="48"/>
  <c r="P41" i="48"/>
  <c r="P27" i="48"/>
  <c r="P74" i="48"/>
  <c r="P67" i="48"/>
  <c r="P108" i="48"/>
  <c r="P80" i="48"/>
  <c r="P36" i="48"/>
  <c r="P107" i="48"/>
  <c r="P82" i="48"/>
  <c r="P73" i="48"/>
  <c r="P111" i="48"/>
  <c r="P16" i="48"/>
  <c r="P35" i="48"/>
  <c r="P19" i="48"/>
  <c r="P81" i="48"/>
  <c r="P24" i="48"/>
  <c r="P105" i="48"/>
  <c r="P50" i="48"/>
  <c r="P110" i="48"/>
  <c r="P25" i="48"/>
  <c r="P96" i="48"/>
  <c r="P72" i="48"/>
  <c r="P21" i="48"/>
  <c r="P69" i="48"/>
  <c r="L18" i="48"/>
  <c r="M18" i="48"/>
  <c r="N18" i="48"/>
  <c r="O18" i="48"/>
  <c r="L98" i="48"/>
  <c r="N98" i="48"/>
  <c r="O98" i="48"/>
  <c r="L31" i="48"/>
  <c r="N31" i="48"/>
  <c r="O31" i="48"/>
  <c r="N93" i="48"/>
  <c r="L93" i="48"/>
  <c r="M93" i="48"/>
  <c r="O93" i="48"/>
  <c r="L23" i="48"/>
  <c r="N23" i="48"/>
  <c r="O23" i="48"/>
  <c r="N92" i="48"/>
  <c r="O92" i="48"/>
  <c r="L92" i="48"/>
  <c r="P70" i="48"/>
  <c r="P42" i="48"/>
  <c r="P71" i="48"/>
  <c r="L26" i="48"/>
  <c r="M26" i="48"/>
  <c r="N26" i="48"/>
  <c r="O26" i="48"/>
  <c r="L100" i="48"/>
  <c r="N100" i="48"/>
  <c r="M100" i="48"/>
  <c r="O100" i="48"/>
  <c r="N43" i="48"/>
  <c r="O43" i="48"/>
  <c r="L43" i="48"/>
  <c r="L91" i="48"/>
  <c r="M91" i="48"/>
  <c r="N91" i="48"/>
  <c r="O91" i="48"/>
  <c r="P38" i="48"/>
  <c r="M23" i="48"/>
  <c r="E29" i="48"/>
  <c r="L28" i="48"/>
  <c r="M28" i="48"/>
  <c r="N28" i="48"/>
  <c r="O28" i="48"/>
  <c r="N17" i="48"/>
  <c r="O17" i="48"/>
  <c r="L17" i="48"/>
  <c r="M99" i="48"/>
  <c r="O99" i="48"/>
  <c r="L99" i="48"/>
  <c r="N99" i="48"/>
  <c r="L45" i="48"/>
  <c r="O45" i="48"/>
  <c r="N45" i="48"/>
  <c r="N78" i="48"/>
  <c r="L78" i="48"/>
  <c r="O78" i="48"/>
  <c r="E90" i="48"/>
  <c r="L89" i="48"/>
  <c r="N89" i="48"/>
  <c r="O89" i="48"/>
  <c r="P40" i="48"/>
  <c r="M98" i="48"/>
  <c r="M83" i="48"/>
  <c r="O83" i="48"/>
  <c r="L83" i="48"/>
  <c r="N83" i="48"/>
  <c r="L37" i="48"/>
  <c r="N37" i="48"/>
  <c r="O37" i="48"/>
  <c r="M92" i="48"/>
  <c r="L84" i="48"/>
  <c r="O84" i="48"/>
  <c r="N84" i="48"/>
  <c r="N77" i="48"/>
  <c r="O77" i="48"/>
  <c r="L77" i="48"/>
  <c r="P94" i="48"/>
  <c r="P20" i="48"/>
  <c r="M89" i="48"/>
  <c r="L47" i="48"/>
  <c r="M47" i="48"/>
  <c r="N47" i="48"/>
  <c r="O47" i="48"/>
  <c r="L85" i="48"/>
  <c r="N85" i="48"/>
  <c r="O85" i="48"/>
  <c r="L75" i="48"/>
  <c r="M75" i="48"/>
  <c r="N75" i="48"/>
  <c r="O75" i="48"/>
  <c r="P44" i="48"/>
  <c r="M37" i="48"/>
  <c r="P66" i="48"/>
  <c r="E30" i="48"/>
  <c r="E32" i="48"/>
  <c r="E33" i="48"/>
  <c r="E49" i="48"/>
  <c r="E48" i="48"/>
  <c r="A30" i="6"/>
  <c r="A31" i="6"/>
  <c r="A32" i="6"/>
  <c r="A33" i="6"/>
  <c r="A34" i="6"/>
  <c r="A35" i="6"/>
  <c r="A36" i="6"/>
  <c r="A37" i="6"/>
  <c r="A38" i="6"/>
  <c r="A39" i="6"/>
  <c r="A40" i="6"/>
  <c r="C23" i="6"/>
  <c r="E23" i="6"/>
  <c r="C24" i="6"/>
  <c r="E24" i="6"/>
  <c r="C25" i="6"/>
  <c r="E25" i="6"/>
  <c r="C30" i="6"/>
  <c r="E30" i="6"/>
  <c r="C31" i="6"/>
  <c r="C32" i="6"/>
  <c r="E32" i="6"/>
  <c r="C33" i="6"/>
  <c r="E33" i="6"/>
  <c r="C34" i="6"/>
  <c r="E34" i="6"/>
  <c r="C35" i="6"/>
  <c r="C36" i="6"/>
  <c r="E36" i="6"/>
  <c r="C37" i="6"/>
  <c r="E37" i="6"/>
  <c r="C38" i="6"/>
  <c r="E38" i="6"/>
  <c r="C39" i="6"/>
  <c r="E39" i="6"/>
  <c r="C40" i="6"/>
  <c r="E40" i="6"/>
  <c r="C49" i="49"/>
  <c r="C54" i="49" s="1"/>
  <c r="C50" i="42"/>
  <c r="C55" i="42" s="1"/>
  <c r="C44" i="37"/>
  <c r="C49" i="37" s="1"/>
  <c r="C38" i="34"/>
  <c r="C43" i="34" s="1"/>
  <c r="C42" i="50"/>
  <c r="C47" i="50" s="1"/>
  <c r="C159" i="48"/>
  <c r="C164" i="48" s="1"/>
  <c r="C28" i="47"/>
  <c r="C33" i="47" s="1"/>
  <c r="C57" i="46"/>
  <c r="C62" i="46" s="1"/>
  <c r="C78" i="6"/>
  <c r="C83" i="6" s="1"/>
  <c r="C78" i="44"/>
  <c r="E17" i="47"/>
  <c r="E22" i="47" s="1"/>
  <c r="E14" i="47"/>
  <c r="E33" i="46"/>
  <c r="E27" i="46"/>
  <c r="E18" i="46"/>
  <c r="E19" i="46"/>
  <c r="E14" i="46"/>
  <c r="E72" i="6"/>
  <c r="E73" i="6"/>
  <c r="E74" i="6"/>
  <c r="E71" i="6"/>
  <c r="C72" i="6"/>
  <c r="C73" i="6"/>
  <c r="C74" i="6"/>
  <c r="C71" i="6"/>
  <c r="E71" i="44"/>
  <c r="E70" i="44"/>
  <c r="C68" i="44"/>
  <c r="C67" i="44"/>
  <c r="C66" i="44"/>
  <c r="C65" i="44"/>
  <c r="C64" i="44"/>
  <c r="H42" i="44"/>
  <c r="K42" i="44" s="1"/>
  <c r="H44" i="44"/>
  <c r="K44" i="44" s="1"/>
  <c r="H46" i="44"/>
  <c r="K46" i="44" s="1"/>
  <c r="H48" i="44"/>
  <c r="K48" i="44" s="1"/>
  <c r="H50" i="44"/>
  <c r="K50" i="44" s="1"/>
  <c r="H52" i="44"/>
  <c r="K52" i="44" s="1"/>
  <c r="H54" i="44"/>
  <c r="K54" i="44" s="1"/>
  <c r="H56" i="44"/>
  <c r="K56" i="44" s="1"/>
  <c r="H58" i="44"/>
  <c r="K58" i="44" s="1"/>
  <c r="H60" i="44"/>
  <c r="K60" i="44" s="1"/>
  <c r="O3" i="33"/>
  <c r="O4" i="33" s="1"/>
  <c r="E34" i="44"/>
  <c r="E31" i="44"/>
  <c r="E32" i="44"/>
  <c r="E33" i="44"/>
  <c r="E29" i="44"/>
  <c r="E30" i="44"/>
  <c r="E28" i="44"/>
  <c r="A48" i="44"/>
  <c r="A47" i="44"/>
  <c r="A46" i="44"/>
  <c r="A45" i="44"/>
  <c r="E43" i="44"/>
  <c r="E44" i="44" s="1"/>
  <c r="B34" i="44"/>
  <c r="C34" i="44"/>
  <c r="D34" i="44"/>
  <c r="B33" i="44"/>
  <c r="C33" i="44"/>
  <c r="D33" i="44"/>
  <c r="C29" i="44"/>
  <c r="D29" i="44"/>
  <c r="C30" i="44"/>
  <c r="D30" i="44"/>
  <c r="B43" i="44"/>
  <c r="C43" i="44"/>
  <c r="D43" i="44"/>
  <c r="B31" i="44"/>
  <c r="C31" i="44"/>
  <c r="D31" i="44"/>
  <c r="B32" i="44"/>
  <c r="C32" i="44"/>
  <c r="D32" i="44"/>
  <c r="D28" i="44"/>
  <c r="C28" i="44"/>
  <c r="B28" i="44"/>
  <c r="E17" i="44"/>
  <c r="C24" i="2"/>
  <c r="C23" i="2"/>
  <c r="C22" i="2"/>
  <c r="C20" i="2"/>
  <c r="N38" i="50"/>
  <c r="M38" i="50"/>
  <c r="K38" i="50"/>
  <c r="L38" i="50"/>
  <c r="N32" i="50"/>
  <c r="M32" i="50"/>
  <c r="K32" i="50"/>
  <c r="L32" i="50"/>
  <c r="N31" i="50"/>
  <c r="M31" i="50"/>
  <c r="K31" i="50"/>
  <c r="L31" i="50"/>
  <c r="N30" i="50"/>
  <c r="M30" i="50"/>
  <c r="K30" i="50"/>
  <c r="L30" i="50"/>
  <c r="N29" i="50"/>
  <c r="M29" i="50"/>
  <c r="K29" i="50"/>
  <c r="L29" i="50"/>
  <c r="N28" i="50"/>
  <c r="M28" i="50"/>
  <c r="K28" i="50"/>
  <c r="L28" i="50"/>
  <c r="A28" i="50"/>
  <c r="N27" i="50"/>
  <c r="M27" i="50"/>
  <c r="K27" i="50"/>
  <c r="L27" i="50"/>
  <c r="N26" i="50"/>
  <c r="M26" i="50"/>
  <c r="K26" i="50"/>
  <c r="L26" i="50"/>
  <c r="N25" i="50"/>
  <c r="M25" i="50"/>
  <c r="K25" i="50"/>
  <c r="L25" i="50"/>
  <c r="N18" i="50"/>
  <c r="M18" i="50"/>
  <c r="K18" i="50"/>
  <c r="L18" i="50"/>
  <c r="N17" i="50"/>
  <c r="M17" i="50"/>
  <c r="K17" i="50"/>
  <c r="L17" i="50"/>
  <c r="A17" i="50"/>
  <c r="A18" i="50" s="1"/>
  <c r="N16" i="50"/>
  <c r="M16" i="50"/>
  <c r="K16" i="50"/>
  <c r="L16" i="50"/>
  <c r="N15" i="50"/>
  <c r="M15" i="50"/>
  <c r="K15" i="50"/>
  <c r="L15" i="50"/>
  <c r="A15" i="50"/>
  <c r="N14" i="50"/>
  <c r="M14" i="50"/>
  <c r="K14" i="50"/>
  <c r="L14" i="50"/>
  <c r="H15" i="49"/>
  <c r="M15" i="49" s="1"/>
  <c r="L15" i="49"/>
  <c r="N15" i="49"/>
  <c r="O15" i="49"/>
  <c r="O36" i="49"/>
  <c r="N36" i="49"/>
  <c r="L36" i="49"/>
  <c r="H36" i="49"/>
  <c r="M36" i="49" s="1"/>
  <c r="O35" i="49"/>
  <c r="N35" i="49"/>
  <c r="L35" i="49"/>
  <c r="H35" i="49"/>
  <c r="M35" i="49" s="1"/>
  <c r="O34" i="49"/>
  <c r="N34" i="49"/>
  <c r="L34" i="49"/>
  <c r="H34" i="49"/>
  <c r="M34" i="49" s="1"/>
  <c r="O33" i="49"/>
  <c r="N33" i="49"/>
  <c r="L33" i="49"/>
  <c r="H33" i="49"/>
  <c r="M33" i="49" s="1"/>
  <c r="O32" i="49"/>
  <c r="N32" i="49"/>
  <c r="L32" i="49"/>
  <c r="H32" i="49"/>
  <c r="M32" i="49" s="1"/>
  <c r="O31" i="49"/>
  <c r="N31" i="49"/>
  <c r="L31" i="49"/>
  <c r="H31" i="49"/>
  <c r="M31" i="49" s="1"/>
  <c r="O30" i="49"/>
  <c r="N30" i="49"/>
  <c r="L30" i="49"/>
  <c r="H30" i="49"/>
  <c r="M30" i="49" s="1"/>
  <c r="O29" i="49"/>
  <c r="N29" i="49"/>
  <c r="L29" i="49"/>
  <c r="H29" i="49"/>
  <c r="M29" i="49" s="1"/>
  <c r="O28" i="49"/>
  <c r="N28" i="49"/>
  <c r="L28" i="49"/>
  <c r="H28" i="49"/>
  <c r="K28" i="49" s="1"/>
  <c r="O27" i="49"/>
  <c r="N27" i="49"/>
  <c r="L27" i="49"/>
  <c r="H27" i="49"/>
  <c r="K27" i="49" s="1"/>
  <c r="O26" i="49"/>
  <c r="N26" i="49"/>
  <c r="L26" i="49"/>
  <c r="H26" i="49"/>
  <c r="K26" i="49" s="1"/>
  <c r="O25" i="49"/>
  <c r="N25" i="49"/>
  <c r="L25" i="49"/>
  <c r="H25" i="49"/>
  <c r="K25" i="49" s="1"/>
  <c r="O24" i="49"/>
  <c r="N24" i="49"/>
  <c r="L24" i="49"/>
  <c r="H24" i="49"/>
  <c r="M24" i="49" s="1"/>
  <c r="O23" i="49"/>
  <c r="N23" i="49"/>
  <c r="L23" i="49"/>
  <c r="H23" i="49"/>
  <c r="M23" i="49" s="1"/>
  <c r="O22" i="49"/>
  <c r="N22" i="49"/>
  <c r="L22" i="49"/>
  <c r="H22" i="49"/>
  <c r="K22" i="49" s="1"/>
  <c r="O21" i="49"/>
  <c r="N21" i="49"/>
  <c r="L21" i="49"/>
  <c r="H21" i="49"/>
  <c r="M21" i="49" s="1"/>
  <c r="O20" i="49"/>
  <c r="N20" i="49"/>
  <c r="L20" i="49"/>
  <c r="H20" i="49"/>
  <c r="M20" i="49" s="1"/>
  <c r="O19" i="49"/>
  <c r="N19" i="49"/>
  <c r="L19" i="49"/>
  <c r="H19" i="49"/>
  <c r="M19" i="49" s="1"/>
  <c r="O18" i="49"/>
  <c r="N18" i="49"/>
  <c r="L18" i="49"/>
  <c r="H18" i="49"/>
  <c r="K18" i="49" s="1"/>
  <c r="O17" i="49"/>
  <c r="N17" i="49"/>
  <c r="L17" i="49"/>
  <c r="H17" i="49"/>
  <c r="M17" i="49" s="1"/>
  <c r="O16" i="49"/>
  <c r="N16" i="49"/>
  <c r="L16" i="49"/>
  <c r="H16" i="49"/>
  <c r="M16" i="49" s="1"/>
  <c r="H21" i="42"/>
  <c r="K21" i="42" s="1"/>
  <c r="L21" i="42"/>
  <c r="N21" i="42"/>
  <c r="O21" i="42"/>
  <c r="H22" i="42"/>
  <c r="M22" i="42" s="1"/>
  <c r="L22" i="42"/>
  <c r="N22" i="42"/>
  <c r="O22" i="42"/>
  <c r="H23" i="42"/>
  <c r="K23" i="42" s="1"/>
  <c r="L23" i="42"/>
  <c r="N23" i="42"/>
  <c r="O23" i="42"/>
  <c r="H24" i="42"/>
  <c r="K24" i="42" s="1"/>
  <c r="L24" i="42"/>
  <c r="N24" i="42"/>
  <c r="O24" i="42"/>
  <c r="H25" i="42"/>
  <c r="K25" i="42" s="1"/>
  <c r="L25" i="42"/>
  <c r="N25" i="42"/>
  <c r="O25" i="42"/>
  <c r="H26" i="42"/>
  <c r="K26" i="42" s="1"/>
  <c r="L26" i="42"/>
  <c r="N26" i="42"/>
  <c r="O26" i="42"/>
  <c r="H27" i="42"/>
  <c r="K27" i="42" s="1"/>
  <c r="L27" i="42"/>
  <c r="N27" i="42"/>
  <c r="O27" i="42"/>
  <c r="H28" i="42"/>
  <c r="K28" i="42" s="1"/>
  <c r="L28" i="42"/>
  <c r="N28" i="42"/>
  <c r="O28" i="42"/>
  <c r="H29" i="42"/>
  <c r="K29" i="42" s="1"/>
  <c r="L29" i="42"/>
  <c r="N29" i="42"/>
  <c r="O29" i="42"/>
  <c r="O20" i="42"/>
  <c r="N20" i="42"/>
  <c r="L20" i="42"/>
  <c r="H20" i="42"/>
  <c r="K20" i="42" s="1"/>
  <c r="O19" i="42"/>
  <c r="N19" i="42"/>
  <c r="L19" i="42"/>
  <c r="H19" i="42"/>
  <c r="M19" i="42" s="1"/>
  <c r="O18" i="42"/>
  <c r="N18" i="42"/>
  <c r="L18" i="42"/>
  <c r="H18" i="42"/>
  <c r="M18" i="42" s="1"/>
  <c r="O17" i="42"/>
  <c r="N17" i="42"/>
  <c r="L17" i="42"/>
  <c r="H17" i="42"/>
  <c r="K17" i="42" s="1"/>
  <c r="O16" i="42"/>
  <c r="N16" i="42"/>
  <c r="L16" i="42"/>
  <c r="H16" i="42"/>
  <c r="K16" i="42" s="1"/>
  <c r="O15" i="42"/>
  <c r="N15" i="42"/>
  <c r="L15" i="42"/>
  <c r="H15" i="42"/>
  <c r="K15" i="42" s="1"/>
  <c r="H21" i="37"/>
  <c r="K21" i="37" s="1"/>
  <c r="L21" i="37"/>
  <c r="N21" i="37"/>
  <c r="O21" i="37"/>
  <c r="H22" i="37"/>
  <c r="K22" i="37" s="1"/>
  <c r="H23" i="37"/>
  <c r="K23" i="37" s="1"/>
  <c r="H24" i="37"/>
  <c r="K24" i="37" s="1"/>
  <c r="L24" i="37"/>
  <c r="N24" i="37"/>
  <c r="O24" i="37"/>
  <c r="H25" i="37"/>
  <c r="K25" i="37" s="1"/>
  <c r="L25" i="37"/>
  <c r="N25" i="37"/>
  <c r="O25" i="37"/>
  <c r="H26" i="37"/>
  <c r="K26" i="37" s="1"/>
  <c r="L26" i="37"/>
  <c r="N26" i="37"/>
  <c r="O26" i="37"/>
  <c r="H27" i="37"/>
  <c r="K27" i="37" s="1"/>
  <c r="L27" i="37"/>
  <c r="N27" i="37"/>
  <c r="O27" i="37"/>
  <c r="H28" i="37"/>
  <c r="K28" i="37" s="1"/>
  <c r="L28" i="37"/>
  <c r="N28" i="37"/>
  <c r="O28" i="37"/>
  <c r="H29" i="37"/>
  <c r="K29" i="37" s="1"/>
  <c r="H30" i="37"/>
  <c r="K30" i="37" s="1"/>
  <c r="H31" i="37"/>
  <c r="K31" i="37" s="1"/>
  <c r="H32" i="37"/>
  <c r="M32" i="37" s="1"/>
  <c r="L32" i="37"/>
  <c r="N32" i="37"/>
  <c r="O32" i="37"/>
  <c r="H33" i="37"/>
  <c r="K33" i="37" s="1"/>
  <c r="L33" i="37"/>
  <c r="N33" i="37"/>
  <c r="O33" i="37"/>
  <c r="H34" i="37"/>
  <c r="K34" i="37" s="1"/>
  <c r="L34" i="37"/>
  <c r="N34" i="37"/>
  <c r="O34" i="37"/>
  <c r="H35" i="37"/>
  <c r="K35" i="37" s="1"/>
  <c r="L35" i="37"/>
  <c r="N35" i="37"/>
  <c r="O35" i="37"/>
  <c r="H36" i="37"/>
  <c r="K36" i="37" s="1"/>
  <c r="H37" i="37"/>
  <c r="K37" i="37" s="1"/>
  <c r="H38" i="37"/>
  <c r="K38" i="37" s="1"/>
  <c r="H39" i="37"/>
  <c r="K39" i="37" s="1"/>
  <c r="H40" i="37"/>
  <c r="K40" i="37" s="1"/>
  <c r="L40" i="37"/>
  <c r="N40" i="37"/>
  <c r="O40" i="37"/>
  <c r="H20" i="37"/>
  <c r="H19" i="37"/>
  <c r="K19" i="37" s="1"/>
  <c r="H18" i="37"/>
  <c r="H17" i="37"/>
  <c r="K17" i="37" s="1"/>
  <c r="H16" i="37"/>
  <c r="K16" i="37" s="1"/>
  <c r="O15" i="37"/>
  <c r="N15" i="37"/>
  <c r="L15" i="37"/>
  <c r="H15" i="37"/>
  <c r="M15" i="37" s="1"/>
  <c r="H14" i="48"/>
  <c r="K14" i="48" s="1"/>
  <c r="L14" i="48"/>
  <c r="N14" i="48"/>
  <c r="O14" i="48"/>
  <c r="H15" i="48"/>
  <c r="K15" i="48" s="1"/>
  <c r="L15" i="48"/>
  <c r="N15" i="48"/>
  <c r="O15" i="48"/>
  <c r="A15" i="48"/>
  <c r="A14" i="48"/>
  <c r="L46" i="42" l="1"/>
  <c r="O46" i="42"/>
  <c r="H23" i="2" s="1"/>
  <c r="N46" i="42"/>
  <c r="G23" i="2" s="1"/>
  <c r="M23" i="42"/>
  <c r="P23" i="42" s="1"/>
  <c r="P22" i="42"/>
  <c r="M27" i="42"/>
  <c r="P27" i="42" s="1"/>
  <c r="E23" i="2"/>
  <c r="M40" i="37"/>
  <c r="M33" i="37"/>
  <c r="P33" i="37" s="1"/>
  <c r="M24" i="37"/>
  <c r="P24" i="37" s="1"/>
  <c r="M27" i="37"/>
  <c r="P27" i="37" s="1"/>
  <c r="L57" i="48"/>
  <c r="P56" i="48"/>
  <c r="O17" i="50"/>
  <c r="O27" i="50"/>
  <c r="L58" i="48"/>
  <c r="N59" i="48"/>
  <c r="N58" i="48"/>
  <c r="O59" i="48"/>
  <c r="P54" i="48"/>
  <c r="M59" i="48"/>
  <c r="O58" i="48"/>
  <c r="P55" i="48"/>
  <c r="O57" i="48"/>
  <c r="N57" i="48"/>
  <c r="N51" i="48"/>
  <c r="M51" i="48"/>
  <c r="O51" i="48"/>
  <c r="L51" i="48"/>
  <c r="N27" i="46"/>
  <c r="L27" i="46"/>
  <c r="O27" i="46"/>
  <c r="L33" i="46"/>
  <c r="M33" i="46"/>
  <c r="O33" i="46"/>
  <c r="N33" i="46"/>
  <c r="O30" i="50"/>
  <c r="O26" i="50"/>
  <c r="O15" i="50"/>
  <c r="O25" i="50"/>
  <c r="O32" i="50"/>
  <c r="E20" i="47"/>
  <c r="N19" i="47"/>
  <c r="L19" i="47"/>
  <c r="E21" i="47"/>
  <c r="M19" i="47"/>
  <c r="O19" i="47"/>
  <c r="M16" i="42"/>
  <c r="P16" i="42" s="1"/>
  <c r="M26" i="42"/>
  <c r="P26" i="42" s="1"/>
  <c r="O28" i="50"/>
  <c r="M22" i="49"/>
  <c r="P22" i="49" s="1"/>
  <c r="K17" i="49"/>
  <c r="P34" i="49"/>
  <c r="P36" i="49"/>
  <c r="M26" i="49"/>
  <c r="P26" i="49" s="1"/>
  <c r="K15" i="49"/>
  <c r="P45" i="48"/>
  <c r="P17" i="48"/>
  <c r="P100" i="48"/>
  <c r="P31" i="48"/>
  <c r="P28" i="48"/>
  <c r="P43" i="48"/>
  <c r="O22" i="47"/>
  <c r="M22" i="47"/>
  <c r="N22" i="47"/>
  <c r="L22" i="47"/>
  <c r="E23" i="47"/>
  <c r="E24" i="47"/>
  <c r="K22" i="42"/>
  <c r="K32" i="49"/>
  <c r="O38" i="50"/>
  <c r="P92" i="48"/>
  <c r="P23" i="48"/>
  <c r="P16" i="49"/>
  <c r="M34" i="37"/>
  <c r="P34" i="37" s="1"/>
  <c r="M24" i="42"/>
  <c r="P24" i="42" s="1"/>
  <c r="P18" i="42"/>
  <c r="O29" i="50"/>
  <c r="E15" i="47"/>
  <c r="P77" i="48"/>
  <c r="P37" i="48"/>
  <c r="P75" i="48"/>
  <c r="P84" i="48"/>
  <c r="P85" i="48"/>
  <c r="P78" i="48"/>
  <c r="A69" i="44"/>
  <c r="P83" i="48"/>
  <c r="O32" i="48"/>
  <c r="L32" i="48"/>
  <c r="N32" i="48"/>
  <c r="M32" i="48"/>
  <c r="P47" i="48"/>
  <c r="P98" i="48"/>
  <c r="P99" i="48"/>
  <c r="L29" i="48"/>
  <c r="N29" i="48"/>
  <c r="O29" i="48"/>
  <c r="M29" i="48"/>
  <c r="P26" i="48"/>
  <c r="N90" i="48"/>
  <c r="L90" i="48"/>
  <c r="O90" i="48"/>
  <c r="M90" i="48"/>
  <c r="L30" i="48"/>
  <c r="N30" i="48"/>
  <c r="O30" i="48"/>
  <c r="M30" i="48"/>
  <c r="P18" i="48"/>
  <c r="L33" i="48"/>
  <c r="N33" i="48"/>
  <c r="O33" i="48"/>
  <c r="M33" i="48"/>
  <c r="P89" i="48"/>
  <c r="O48" i="48"/>
  <c r="L48" i="48"/>
  <c r="N48" i="48"/>
  <c r="M48" i="48"/>
  <c r="L49" i="48"/>
  <c r="M49" i="48"/>
  <c r="N49" i="48"/>
  <c r="O49" i="48"/>
  <c r="P91" i="48"/>
  <c r="P93" i="48"/>
  <c r="M14" i="48"/>
  <c r="P14" i="48" s="1"/>
  <c r="P15" i="37"/>
  <c r="K15" i="37"/>
  <c r="M25" i="37"/>
  <c r="P25" i="37" s="1"/>
  <c r="M28" i="37"/>
  <c r="P28" i="37" s="1"/>
  <c r="K32" i="37"/>
  <c r="P32" i="37"/>
  <c r="E39" i="44"/>
  <c r="E24" i="44"/>
  <c r="A34" i="44"/>
  <c r="E45" i="44"/>
  <c r="E48" i="44"/>
  <c r="E47" i="44"/>
  <c r="E46" i="44"/>
  <c r="A33" i="44"/>
  <c r="K21" i="49"/>
  <c r="M28" i="49"/>
  <c r="P28" i="49" s="1"/>
  <c r="K30" i="49"/>
  <c r="P20" i="49"/>
  <c r="M25" i="49"/>
  <c r="P25" i="49" s="1"/>
  <c r="M18" i="49"/>
  <c r="P18" i="49" s="1"/>
  <c r="P29" i="49"/>
  <c r="P15" i="49"/>
  <c r="P24" i="49"/>
  <c r="K39" i="50"/>
  <c r="E20" i="2" s="1"/>
  <c r="O16" i="50"/>
  <c r="M39" i="50"/>
  <c r="G20" i="2" s="1"/>
  <c r="N39" i="50"/>
  <c r="H20" i="2" s="1"/>
  <c r="O18" i="50"/>
  <c r="O31" i="50"/>
  <c r="O14" i="50"/>
  <c r="L39" i="50"/>
  <c r="F20" i="2" s="1"/>
  <c r="K20" i="49"/>
  <c r="K24" i="49"/>
  <c r="N45" i="49"/>
  <c r="G24" i="2" s="1"/>
  <c r="M27" i="49"/>
  <c r="P27" i="49" s="1"/>
  <c r="K19" i="49"/>
  <c r="K23" i="49"/>
  <c r="K29" i="49"/>
  <c r="P31" i="49"/>
  <c r="K31" i="49"/>
  <c r="P33" i="49"/>
  <c r="P35" i="49"/>
  <c r="O45" i="49"/>
  <c r="H24" i="2" s="1"/>
  <c r="P19" i="49"/>
  <c r="P23" i="49"/>
  <c r="P30" i="49"/>
  <c r="L45" i="49"/>
  <c r="E24" i="2" s="1"/>
  <c r="P17" i="49"/>
  <c r="P21" i="49"/>
  <c r="P32" i="49"/>
  <c r="K16" i="49"/>
  <c r="K33" i="49"/>
  <c r="K34" i="49"/>
  <c r="K35" i="49"/>
  <c r="K36" i="49"/>
  <c r="K18" i="42"/>
  <c r="M20" i="42"/>
  <c r="P20" i="42" s="1"/>
  <c r="M17" i="42"/>
  <c r="P17" i="42" s="1"/>
  <c r="P19" i="42"/>
  <c r="M25" i="42"/>
  <c r="P25" i="42" s="1"/>
  <c r="M28" i="42"/>
  <c r="P28" i="42" s="1"/>
  <c r="M29" i="42"/>
  <c r="P29" i="42" s="1"/>
  <c r="M21" i="42"/>
  <c r="M15" i="42"/>
  <c r="K19" i="42"/>
  <c r="P40" i="37"/>
  <c r="M35" i="37"/>
  <c r="P35" i="37" s="1"/>
  <c r="M26" i="37"/>
  <c r="P26" i="37" s="1"/>
  <c r="M21" i="37"/>
  <c r="P21" i="37" s="1"/>
  <c r="K20" i="37"/>
  <c r="K18" i="37"/>
  <c r="M15" i="48"/>
  <c r="P15" i="48" s="1"/>
  <c r="P21" i="42" l="1"/>
  <c r="P46" i="42" s="1"/>
  <c r="M46" i="42"/>
  <c r="F23" i="2" s="1"/>
  <c r="P33" i="46"/>
  <c r="P58" i="48"/>
  <c r="P59" i="48"/>
  <c r="P57" i="48"/>
  <c r="P51" i="48"/>
  <c r="O21" i="47"/>
  <c r="M21" i="47"/>
  <c r="L21" i="47"/>
  <c r="N21" i="47"/>
  <c r="L20" i="47"/>
  <c r="O20" i="47"/>
  <c r="N20" i="47"/>
  <c r="M20" i="47"/>
  <c r="P19" i="47"/>
  <c r="M24" i="47"/>
  <c r="N24" i="47"/>
  <c r="L24" i="47"/>
  <c r="O24" i="47"/>
  <c r="N23" i="47"/>
  <c r="O23" i="47"/>
  <c r="L23" i="47"/>
  <c r="M23" i="47"/>
  <c r="P23" i="47" s="1"/>
  <c r="P22" i="47"/>
  <c r="P30" i="48"/>
  <c r="P32" i="48"/>
  <c r="P15" i="42"/>
  <c r="P48" i="48"/>
  <c r="P49" i="48"/>
  <c r="P29" i="48"/>
  <c r="P33" i="48"/>
  <c r="P90" i="48"/>
  <c r="E35" i="44"/>
  <c r="E73" i="44"/>
  <c r="E74" i="44" s="1"/>
  <c r="O39" i="50"/>
  <c r="P45" i="49"/>
  <c r="M45" i="49"/>
  <c r="F24" i="2" s="1"/>
  <c r="P21" i="47" l="1"/>
  <c r="P20" i="47"/>
  <c r="M156" i="48"/>
  <c r="O156" i="48"/>
  <c r="N156" i="48"/>
  <c r="L156" i="48"/>
  <c r="P24" i="47"/>
  <c r="M9" i="50"/>
  <c r="I20" i="2"/>
  <c r="N9" i="42"/>
  <c r="I23" i="2"/>
  <c r="N9" i="49"/>
  <c r="I24" i="2"/>
  <c r="H18" i="47"/>
  <c r="K18" i="47" s="1"/>
  <c r="O17" i="47"/>
  <c r="N17" i="47"/>
  <c r="L17" i="47"/>
  <c r="H17" i="47"/>
  <c r="K17" i="47" s="1"/>
  <c r="H16" i="47"/>
  <c r="K16" i="47" s="1"/>
  <c r="O15" i="47"/>
  <c r="N15" i="47"/>
  <c r="L15" i="47"/>
  <c r="H15" i="47"/>
  <c r="K15" i="47" s="1"/>
  <c r="O14" i="47"/>
  <c r="N14" i="47"/>
  <c r="L14" i="47"/>
  <c r="H14" i="47"/>
  <c r="M14" i="47" s="1"/>
  <c r="C19" i="2"/>
  <c r="C18" i="2"/>
  <c r="C17" i="2"/>
  <c r="C16" i="2"/>
  <c r="C15" i="2"/>
  <c r="A18" i="47"/>
  <c r="A17" i="47"/>
  <c r="E16" i="47"/>
  <c r="O16" i="47" s="1"/>
  <c r="A16" i="47"/>
  <c r="A15" i="47"/>
  <c r="A14" i="47"/>
  <c r="H19" i="46"/>
  <c r="K19" i="46" s="1"/>
  <c r="L19" i="46"/>
  <c r="N19" i="46"/>
  <c r="O19" i="46"/>
  <c r="H20" i="46"/>
  <c r="K20" i="46" s="1"/>
  <c r="H21" i="46"/>
  <c r="K21" i="46" s="1"/>
  <c r="H22" i="46"/>
  <c r="K22" i="46" s="1"/>
  <c r="H23" i="46"/>
  <c r="K23" i="46" s="1"/>
  <c r="H24" i="46"/>
  <c r="K24" i="46" s="1"/>
  <c r="H25" i="46"/>
  <c r="K25" i="46" s="1"/>
  <c r="H26" i="46"/>
  <c r="K26" i="46" s="1"/>
  <c r="H27" i="46"/>
  <c r="H28" i="46"/>
  <c r="K28" i="46" s="1"/>
  <c r="H29" i="46"/>
  <c r="K29" i="46" s="1"/>
  <c r="H51" i="46"/>
  <c r="M51" i="46" s="1"/>
  <c r="L51" i="46"/>
  <c r="N51" i="46"/>
  <c r="O51" i="46"/>
  <c r="H53" i="46"/>
  <c r="K53" i="46" s="1"/>
  <c r="L53" i="46"/>
  <c r="O18" i="46"/>
  <c r="H18" i="46"/>
  <c r="K18" i="46" s="1"/>
  <c r="O17" i="46"/>
  <c r="N17" i="46"/>
  <c r="L17" i="46"/>
  <c r="H17" i="46"/>
  <c r="M17" i="46" s="1"/>
  <c r="O16" i="46"/>
  <c r="N16" i="46"/>
  <c r="L16" i="46"/>
  <c r="H16" i="46"/>
  <c r="K16" i="46" s="1"/>
  <c r="H15" i="46"/>
  <c r="K15" i="46" s="1"/>
  <c r="O14" i="46"/>
  <c r="N14" i="46"/>
  <c r="L14" i="46"/>
  <c r="H14" i="46"/>
  <c r="M14" i="46" s="1"/>
  <c r="N53" i="46"/>
  <c r="E46" i="46"/>
  <c r="A44" i="46"/>
  <c r="E43" i="46"/>
  <c r="A41" i="46"/>
  <c r="A40" i="46"/>
  <c r="A37" i="46"/>
  <c r="A36" i="46"/>
  <c r="A35" i="46"/>
  <c r="E34" i="46"/>
  <c r="A34" i="46"/>
  <c r="A33" i="46"/>
  <c r="E32" i="46"/>
  <c r="A32" i="46"/>
  <c r="E31" i="46"/>
  <c r="A31" i="46"/>
  <c r="A30" i="46"/>
  <c r="A29" i="46"/>
  <c r="E28" i="46"/>
  <c r="A28" i="46"/>
  <c r="E30" i="46"/>
  <c r="A27" i="46"/>
  <c r="A26" i="46"/>
  <c r="A25" i="46"/>
  <c r="A24" i="46"/>
  <c r="E23" i="46"/>
  <c r="A23" i="46"/>
  <c r="A22" i="46"/>
  <c r="A21" i="46"/>
  <c r="E20" i="46"/>
  <c r="L20" i="46" s="1"/>
  <c r="A20" i="46"/>
  <c r="A19" i="46"/>
  <c r="N18" i="46"/>
  <c r="A18" i="46"/>
  <c r="A17" i="46"/>
  <c r="A16" i="46"/>
  <c r="E15" i="46"/>
  <c r="O15" i="46" s="1"/>
  <c r="A14" i="46"/>
  <c r="P14" i="47" l="1"/>
  <c r="L32" i="46"/>
  <c r="M32" i="46"/>
  <c r="N32" i="46"/>
  <c r="O32" i="46"/>
  <c r="O28" i="46"/>
  <c r="L28" i="46"/>
  <c r="M28" i="46"/>
  <c r="N28" i="46"/>
  <c r="L23" i="46"/>
  <c r="M23" i="46"/>
  <c r="O23" i="46"/>
  <c r="N23" i="46"/>
  <c r="N34" i="46"/>
  <c r="O34" i="46"/>
  <c r="L34" i="46"/>
  <c r="M34" i="46"/>
  <c r="K27" i="46"/>
  <c r="M27" i="46"/>
  <c r="P27" i="46" s="1"/>
  <c r="O31" i="46"/>
  <c r="M31" i="46"/>
  <c r="N31" i="46"/>
  <c r="L31" i="46"/>
  <c r="L30" i="46"/>
  <c r="M30" i="46"/>
  <c r="N30" i="46"/>
  <c r="O30" i="46"/>
  <c r="M43" i="46"/>
  <c r="N43" i="46"/>
  <c r="O43" i="46"/>
  <c r="L43" i="46"/>
  <c r="P156" i="48"/>
  <c r="M15" i="47"/>
  <c r="P15" i="47" s="1"/>
  <c r="M17" i="47"/>
  <c r="P17" i="47" s="1"/>
  <c r="O46" i="46"/>
  <c r="L46" i="46"/>
  <c r="N46" i="46"/>
  <c r="M46" i="46"/>
  <c r="L16" i="47"/>
  <c r="M16" i="47"/>
  <c r="N16" i="47"/>
  <c r="K14" i="46"/>
  <c r="M16" i="46"/>
  <c r="P16" i="46" s="1"/>
  <c r="P51" i="46"/>
  <c r="K17" i="46"/>
  <c r="M53" i="46"/>
  <c r="P14" i="46"/>
  <c r="O20" i="46"/>
  <c r="N20" i="46"/>
  <c r="O53" i="46"/>
  <c r="K51" i="46"/>
  <c r="L15" i="46"/>
  <c r="M20" i="46"/>
  <c r="L18" i="46"/>
  <c r="M18" i="46"/>
  <c r="P18" i="46" s="1"/>
  <c r="P17" i="46"/>
  <c r="M15" i="46"/>
  <c r="N15" i="46"/>
  <c r="K14" i="47"/>
  <c r="E18" i="47"/>
  <c r="M19" i="46"/>
  <c r="P19" i="46" s="1"/>
  <c r="E25" i="46"/>
  <c r="E24" i="46"/>
  <c r="E35" i="46"/>
  <c r="E42" i="46"/>
  <c r="E26" i="46"/>
  <c r="E21" i="46"/>
  <c r="E29" i="46"/>
  <c r="P28" i="46" l="1"/>
  <c r="P30" i="46"/>
  <c r="P34" i="46"/>
  <c r="P31" i="46"/>
  <c r="O25" i="46"/>
  <c r="L25" i="46"/>
  <c r="M25" i="46"/>
  <c r="N25" i="46"/>
  <c r="O45" i="46"/>
  <c r="M45" i="46"/>
  <c r="L45" i="46"/>
  <c r="N45" i="46"/>
  <c r="O35" i="46"/>
  <c r="N35" i="46"/>
  <c r="L35" i="46"/>
  <c r="M35" i="46"/>
  <c r="M24" i="46"/>
  <c r="N24" i="46"/>
  <c r="L24" i="46"/>
  <c r="O24" i="46"/>
  <c r="O29" i="46"/>
  <c r="M29" i="46"/>
  <c r="L29" i="46"/>
  <c r="N29" i="46"/>
  <c r="O26" i="46"/>
  <c r="L26" i="46"/>
  <c r="N26" i="46"/>
  <c r="M26" i="46"/>
  <c r="P26" i="46" s="1"/>
  <c r="P23" i="46"/>
  <c r="P32" i="46"/>
  <c r="E22" i="46"/>
  <c r="M21" i="46"/>
  <c r="N21" i="46"/>
  <c r="O21" i="46"/>
  <c r="L21" i="46"/>
  <c r="P43" i="46"/>
  <c r="L42" i="46"/>
  <c r="M42" i="46"/>
  <c r="N42" i="46"/>
  <c r="O42" i="46"/>
  <c r="P46" i="46"/>
  <c r="O18" i="47"/>
  <c r="N18" i="47"/>
  <c r="L18" i="47"/>
  <c r="M18" i="47"/>
  <c r="P16" i="47"/>
  <c r="P53" i="46"/>
  <c r="P20" i="46"/>
  <c r="P15" i="46"/>
  <c r="E19" i="2"/>
  <c r="G19" i="2"/>
  <c r="H19" i="44"/>
  <c r="K19" i="44" s="1"/>
  <c r="L19" i="44"/>
  <c r="N19" i="44"/>
  <c r="O19" i="44"/>
  <c r="H20" i="44"/>
  <c r="K20" i="44" s="1"/>
  <c r="L20" i="44"/>
  <c r="N20" i="44"/>
  <c r="O20" i="44"/>
  <c r="H21" i="44"/>
  <c r="M21" i="44" s="1"/>
  <c r="L21" i="44"/>
  <c r="N21" i="44"/>
  <c r="O21" i="44"/>
  <c r="H22" i="44"/>
  <c r="K22" i="44" s="1"/>
  <c r="L22" i="44"/>
  <c r="N22" i="44"/>
  <c r="O22" i="44"/>
  <c r="H23" i="44"/>
  <c r="K23" i="44" s="1"/>
  <c r="L23" i="44"/>
  <c r="N23" i="44"/>
  <c r="O23" i="44"/>
  <c r="H24" i="44"/>
  <c r="K24" i="44" s="1"/>
  <c r="H25" i="44"/>
  <c r="K25" i="44" s="1"/>
  <c r="H26" i="44"/>
  <c r="K26" i="44" s="1"/>
  <c r="H28" i="44"/>
  <c r="K28" i="44" s="1"/>
  <c r="H29" i="44"/>
  <c r="K29" i="44" s="1"/>
  <c r="H30" i="44"/>
  <c r="K30" i="44" s="1"/>
  <c r="H31" i="44"/>
  <c r="K31" i="44" s="1"/>
  <c r="H32" i="44"/>
  <c r="K32" i="44" s="1"/>
  <c r="H35" i="44"/>
  <c r="K35" i="44" s="1"/>
  <c r="H36" i="44"/>
  <c r="K36" i="44" s="1"/>
  <c r="H37" i="44"/>
  <c r="K37" i="44" s="1"/>
  <c r="H38" i="44"/>
  <c r="K38" i="44" s="1"/>
  <c r="H40" i="44"/>
  <c r="K40" i="44" s="1"/>
  <c r="H62" i="44"/>
  <c r="H64" i="44"/>
  <c r="K64" i="44" s="1"/>
  <c r="H65" i="44"/>
  <c r="K65" i="44" s="1"/>
  <c r="H66" i="44"/>
  <c r="K66" i="44" s="1"/>
  <c r="H67" i="44"/>
  <c r="K67" i="44" s="1"/>
  <c r="H68" i="44"/>
  <c r="K68" i="44" s="1"/>
  <c r="H70" i="44"/>
  <c r="K70" i="44" s="1"/>
  <c r="H71" i="44"/>
  <c r="H72" i="44"/>
  <c r="M72" i="44" s="1"/>
  <c r="L72" i="44"/>
  <c r="N72" i="44"/>
  <c r="O72" i="44"/>
  <c r="H73" i="44"/>
  <c r="K73" i="44" s="1"/>
  <c r="L73" i="44"/>
  <c r="N73" i="44"/>
  <c r="O73" i="44"/>
  <c r="H74" i="44"/>
  <c r="K74" i="44" s="1"/>
  <c r="H18" i="44"/>
  <c r="O17" i="44"/>
  <c r="N17" i="44"/>
  <c r="L17" i="44"/>
  <c r="H17" i="44"/>
  <c r="K17" i="44" s="1"/>
  <c r="H16" i="44"/>
  <c r="H15" i="44"/>
  <c r="K15" i="44" s="1"/>
  <c r="H14" i="44"/>
  <c r="K14" i="44" s="1"/>
  <c r="H20" i="6"/>
  <c r="K20" i="6" s="1"/>
  <c r="L20" i="6"/>
  <c r="N20" i="6"/>
  <c r="O20" i="6"/>
  <c r="H21" i="6"/>
  <c r="K21" i="6" s="1"/>
  <c r="H22" i="6"/>
  <c r="M22" i="6" s="1"/>
  <c r="L22" i="6"/>
  <c r="N22" i="6"/>
  <c r="O22" i="6"/>
  <c r="H23" i="6"/>
  <c r="K23" i="6" s="1"/>
  <c r="H24" i="6"/>
  <c r="K24" i="6" s="1"/>
  <c r="H25" i="6"/>
  <c r="K25" i="6" s="1"/>
  <c r="H41" i="6"/>
  <c r="K41" i="6" s="1"/>
  <c r="H42" i="6"/>
  <c r="K42" i="6" s="1"/>
  <c r="H43" i="6"/>
  <c r="K43" i="6" s="1"/>
  <c r="H44" i="6"/>
  <c r="K44" i="6" s="1"/>
  <c r="H45" i="6"/>
  <c r="K45" i="6" s="1"/>
  <c r="H46" i="6"/>
  <c r="K46" i="6" s="1"/>
  <c r="H47" i="6"/>
  <c r="K47" i="6" s="1"/>
  <c r="H48" i="6"/>
  <c r="K48" i="6" s="1"/>
  <c r="H49" i="6"/>
  <c r="K49" i="6" s="1"/>
  <c r="H60" i="6"/>
  <c r="K60" i="6" s="1"/>
  <c r="H61" i="6"/>
  <c r="K61" i="6" s="1"/>
  <c r="H62" i="6"/>
  <c r="K62" i="6" s="1"/>
  <c r="H63" i="6"/>
  <c r="K63" i="6" s="1"/>
  <c r="H64" i="6"/>
  <c r="K64" i="6" s="1"/>
  <c r="H65" i="6"/>
  <c r="K65" i="6" s="1"/>
  <c r="H66" i="6"/>
  <c r="H67" i="6"/>
  <c r="H68" i="6"/>
  <c r="H69" i="6"/>
  <c r="K69" i="6" s="1"/>
  <c r="H70" i="6"/>
  <c r="K70" i="6" s="1"/>
  <c r="H71" i="6"/>
  <c r="K71" i="6" s="1"/>
  <c r="H72" i="6"/>
  <c r="K72" i="6" s="1"/>
  <c r="H73" i="6"/>
  <c r="K73" i="6" s="1"/>
  <c r="H74" i="6"/>
  <c r="K74" i="6" s="1"/>
  <c r="H14" i="6"/>
  <c r="P29" i="46" l="1"/>
  <c r="P45" i="46"/>
  <c r="P21" i="46"/>
  <c r="P35" i="46"/>
  <c r="P25" i="46"/>
  <c r="M22" i="46"/>
  <c r="L22" i="46"/>
  <c r="L54" i="46" s="1"/>
  <c r="E17" i="2" s="1"/>
  <c r="N22" i="46"/>
  <c r="N54" i="46" s="1"/>
  <c r="G17" i="2" s="1"/>
  <c r="O22" i="46"/>
  <c r="O54" i="46" s="1"/>
  <c r="H17" i="2" s="1"/>
  <c r="P24" i="46"/>
  <c r="P42" i="46"/>
  <c r="P18" i="47"/>
  <c r="O25" i="47"/>
  <c r="H18" i="2" s="1"/>
  <c r="K68" i="6"/>
  <c r="K66" i="6"/>
  <c r="K22" i="6"/>
  <c r="P22" i="6"/>
  <c r="K67" i="6"/>
  <c r="K62" i="44"/>
  <c r="K21" i="44"/>
  <c r="P21" i="44"/>
  <c r="M22" i="44"/>
  <c r="P22" i="44" s="1"/>
  <c r="K72" i="44"/>
  <c r="M17" i="44"/>
  <c r="P17" i="44" s="1"/>
  <c r="M23" i="44"/>
  <c r="P23" i="44" s="1"/>
  <c r="P72" i="44"/>
  <c r="K71" i="44"/>
  <c r="H19" i="2"/>
  <c r="F19" i="2"/>
  <c r="M73" i="44"/>
  <c r="P73" i="44" s="1"/>
  <c r="M19" i="44"/>
  <c r="P19" i="44" s="1"/>
  <c r="M20" i="44"/>
  <c r="P20" i="44" s="1"/>
  <c r="K18" i="44"/>
  <c r="K16" i="44"/>
  <c r="M20" i="6"/>
  <c r="P20" i="6" s="1"/>
  <c r="K14" i="6"/>
  <c r="P22" i="46" l="1"/>
  <c r="P54" i="46" s="1"/>
  <c r="L25" i="47"/>
  <c r="E18" i="2" s="1"/>
  <c r="N9" i="48"/>
  <c r="I19" i="2"/>
  <c r="P25" i="47"/>
  <c r="N9" i="47" s="1"/>
  <c r="N25" i="47"/>
  <c r="G18" i="2" s="1"/>
  <c r="M25" i="47"/>
  <c r="F18" i="2" s="1"/>
  <c r="M54" i="46"/>
  <c r="F17" i="2" s="1"/>
  <c r="A16" i="37"/>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H21" i="2"/>
  <c r="G21" i="2"/>
  <c r="E21" i="2"/>
  <c r="U37" i="33"/>
  <c r="S37" i="33"/>
  <c r="T37" i="33" s="1"/>
  <c r="P37" i="33"/>
  <c r="L37" i="33"/>
  <c r="I37" i="33"/>
  <c r="K37" i="33" s="1"/>
  <c r="U35" i="33"/>
  <c r="S35" i="33"/>
  <c r="T35" i="33" s="1"/>
  <c r="P35" i="33"/>
  <c r="L35" i="33"/>
  <c r="I35" i="33"/>
  <c r="K35" i="33" s="1"/>
  <c r="F34" i="33"/>
  <c r="N33" i="33"/>
  <c r="P33" i="33" s="1"/>
  <c r="I33" i="33"/>
  <c r="K33" i="33" s="1"/>
  <c r="F33" i="33"/>
  <c r="L33" i="33" s="1"/>
  <c r="N32" i="33"/>
  <c r="P32" i="33" s="1"/>
  <c r="I32" i="33"/>
  <c r="K32" i="33" s="1"/>
  <c r="F32" i="33"/>
  <c r="S32" i="33" s="1"/>
  <c r="T32" i="33" s="1"/>
  <c r="I30" i="33"/>
  <c r="K30" i="33" s="1"/>
  <c r="F30" i="33"/>
  <c r="I29" i="33"/>
  <c r="K29" i="33" s="1"/>
  <c r="F29" i="33"/>
  <c r="I28" i="33"/>
  <c r="J28" i="33" s="1"/>
  <c r="F28" i="33"/>
  <c r="I27" i="33"/>
  <c r="K27" i="33" s="1"/>
  <c r="F27" i="33"/>
  <c r="I26" i="33"/>
  <c r="K26" i="33" s="1"/>
  <c r="F26" i="33"/>
  <c r="I25" i="33"/>
  <c r="E25" i="33"/>
  <c r="D25" i="33"/>
  <c r="I24" i="33"/>
  <c r="K24" i="33" s="1"/>
  <c r="F24" i="33"/>
  <c r="I23" i="33"/>
  <c r="E23" i="33"/>
  <c r="D23" i="33"/>
  <c r="I22" i="33"/>
  <c r="K22" i="33" s="1"/>
  <c r="F22" i="33"/>
  <c r="I21" i="33"/>
  <c r="K21" i="33" s="1"/>
  <c r="F21" i="33"/>
  <c r="I20" i="33"/>
  <c r="J20" i="33" s="1"/>
  <c r="F20" i="33"/>
  <c r="I19" i="33"/>
  <c r="E19" i="33"/>
  <c r="J19" i="33" s="1"/>
  <c r="D19" i="33"/>
  <c r="I18" i="33"/>
  <c r="J18" i="33" s="1"/>
  <c r="F18" i="33"/>
  <c r="I17" i="33"/>
  <c r="E17" i="33"/>
  <c r="D17" i="33"/>
  <c r="I16" i="33"/>
  <c r="J16" i="33" s="1"/>
  <c r="F16" i="33"/>
  <c r="I15" i="33"/>
  <c r="K15" i="33" s="1"/>
  <c r="E15" i="33"/>
  <c r="F15" i="33" s="1"/>
  <c r="I14" i="33"/>
  <c r="K14" i="33" s="1"/>
  <c r="F14" i="33"/>
  <c r="I13" i="33"/>
  <c r="E13" i="33"/>
  <c r="D13" i="33"/>
  <c r="I12" i="33"/>
  <c r="K12" i="33" s="1"/>
  <c r="F12" i="33"/>
  <c r="I11" i="33"/>
  <c r="E11" i="33"/>
  <c r="D11" i="33"/>
  <c r="I10" i="33"/>
  <c r="K10" i="33" s="1"/>
  <c r="F10" i="33"/>
  <c r="I9" i="33"/>
  <c r="E9" i="33"/>
  <c r="D9" i="33"/>
  <c r="I8" i="33"/>
  <c r="K8" i="33" s="1"/>
  <c r="F8" i="33"/>
  <c r="I7" i="33"/>
  <c r="K7" i="33" s="1"/>
  <c r="F7" i="33"/>
  <c r="I6" i="33"/>
  <c r="K6" i="33" s="1"/>
  <c r="F6" i="33"/>
  <c r="I5" i="33"/>
  <c r="J5" i="33" s="1"/>
  <c r="F5" i="33"/>
  <c r="I4" i="33"/>
  <c r="K4" i="33" s="1"/>
  <c r="K3" i="33"/>
  <c r="J3" i="33"/>
  <c r="A74" i="6"/>
  <c r="A73" i="6"/>
  <c r="A72" i="6"/>
  <c r="A71" i="6"/>
  <c r="A70" i="6"/>
  <c r="A69" i="6"/>
  <c r="A68" i="6"/>
  <c r="A67" i="6"/>
  <c r="A66" i="6"/>
  <c r="A65" i="6"/>
  <c r="E49" i="6"/>
  <c r="C49" i="6"/>
  <c r="A49" i="6"/>
  <c r="E48" i="6"/>
  <c r="C48" i="6"/>
  <c r="A48" i="6"/>
  <c r="A47" i="6"/>
  <c r="A46" i="6"/>
  <c r="A45" i="6"/>
  <c r="A44" i="6"/>
  <c r="A43" i="6"/>
  <c r="A42" i="6"/>
  <c r="A41" i="6"/>
  <c r="A25" i="6"/>
  <c r="A24" i="6"/>
  <c r="A23" i="6"/>
  <c r="A22" i="6"/>
  <c r="A21" i="6"/>
  <c r="O15" i="6"/>
  <c r="N15" i="6"/>
  <c r="L15" i="6"/>
  <c r="H15" i="6"/>
  <c r="K15" i="6" s="1"/>
  <c r="A15" i="6"/>
  <c r="A14" i="6"/>
  <c r="C83" i="44"/>
  <c r="A61" i="44"/>
  <c r="A60" i="44"/>
  <c r="A57" i="44"/>
  <c r="A56" i="44"/>
  <c r="A54" i="44"/>
  <c r="A52" i="44"/>
  <c r="A51" i="44"/>
  <c r="A50" i="44"/>
  <c r="A42" i="44"/>
  <c r="A41" i="44"/>
  <c r="A40" i="44"/>
  <c r="A38" i="44"/>
  <c r="A37" i="44"/>
  <c r="A35" i="44"/>
  <c r="A26" i="44"/>
  <c r="A25" i="44"/>
  <c r="A24" i="44"/>
  <c r="A23" i="44"/>
  <c r="A22" i="44"/>
  <c r="A21" i="44"/>
  <c r="A20" i="44"/>
  <c r="A19" i="44"/>
  <c r="E18" i="44"/>
  <c r="A18" i="44"/>
  <c r="A17" i="44"/>
  <c r="A16" i="44"/>
  <c r="A15" i="44"/>
  <c r="A14" i="44"/>
  <c r="C43" i="2"/>
  <c r="A38" i="2"/>
  <c r="C35" i="2"/>
  <c r="C21" i="2"/>
  <c r="A16" i="2"/>
  <c r="A17" i="2" s="1"/>
  <c r="B15" i="2"/>
  <c r="D7" i="2"/>
  <c r="D6" i="2"/>
  <c r="M6" i="33" l="1"/>
  <c r="O6" i="33" s="1"/>
  <c r="L6" i="33"/>
  <c r="U6" i="33"/>
  <c r="V6" i="33" s="1"/>
  <c r="S6" i="33"/>
  <c r="T6" i="33" s="1"/>
  <c r="Q6" i="33"/>
  <c r="U26" i="33"/>
  <c r="V26" i="33" s="1"/>
  <c r="S26" i="33"/>
  <c r="T26" i="33" s="1"/>
  <c r="L26" i="33"/>
  <c r="U30" i="33"/>
  <c r="V30" i="33" s="1"/>
  <c r="S30" i="33"/>
  <c r="T30" i="33" s="1"/>
  <c r="Q30" i="33"/>
  <c r="L30" i="33"/>
  <c r="V10" i="33"/>
  <c r="S10" i="33"/>
  <c r="T10" i="33" s="1"/>
  <c r="Q10" i="33"/>
  <c r="L10" i="33"/>
  <c r="M10" i="33" s="1"/>
  <c r="O10" i="33" s="1"/>
  <c r="Q20" i="33"/>
  <c r="S20" i="33"/>
  <c r="T20" i="33" s="1"/>
  <c r="M20" i="33"/>
  <c r="O20" i="33" s="1"/>
  <c r="L20" i="33"/>
  <c r="U20" i="33"/>
  <c r="V20" i="33" s="1"/>
  <c r="U27" i="33"/>
  <c r="V27" i="33" s="1"/>
  <c r="S27" i="33"/>
  <c r="T27" i="33" s="1"/>
  <c r="L27" i="33"/>
  <c r="S14" i="33"/>
  <c r="T14" i="33" s="1"/>
  <c r="Q14" i="33"/>
  <c r="V14" i="33"/>
  <c r="L14" i="33"/>
  <c r="M14" i="33" s="1"/>
  <c r="O14" i="33" s="1"/>
  <c r="M21" i="33"/>
  <c r="O21" i="33" s="1"/>
  <c r="U21" i="33"/>
  <c r="V21" i="33" s="1"/>
  <c r="L21" i="33"/>
  <c r="S21" i="33"/>
  <c r="T21" i="33" s="1"/>
  <c r="Q21" i="33"/>
  <c r="L28" i="33"/>
  <c r="U28" i="33"/>
  <c r="V28" i="33" s="1"/>
  <c r="S28" i="33"/>
  <c r="T28" i="33" s="1"/>
  <c r="M5" i="33"/>
  <c r="O5" i="33" s="1"/>
  <c r="U5" i="33"/>
  <c r="V5" i="33" s="1"/>
  <c r="L5" i="33"/>
  <c r="S5" i="33"/>
  <c r="T5" i="33" s="1"/>
  <c r="Q5" i="33"/>
  <c r="S12" i="33"/>
  <c r="T12" i="33" s="1"/>
  <c r="Q12" i="33"/>
  <c r="V12" i="33"/>
  <c r="L12" i="33"/>
  <c r="M12" i="33" s="1"/>
  <c r="O12" i="33" s="1"/>
  <c r="M7" i="33"/>
  <c r="O7" i="33" s="1"/>
  <c r="U7" i="33"/>
  <c r="V7" i="33" s="1"/>
  <c r="L7" i="33"/>
  <c r="S7" i="33"/>
  <c r="T7" i="33" s="1"/>
  <c r="Q7" i="33"/>
  <c r="V8" i="33"/>
  <c r="L8" i="33"/>
  <c r="M8" i="33" s="1"/>
  <c r="O8" i="33" s="1"/>
  <c r="S8" i="33"/>
  <c r="T8" i="33" s="1"/>
  <c r="Q8" i="33"/>
  <c r="Q18" i="33"/>
  <c r="V18" i="33"/>
  <c r="L18" i="33"/>
  <c r="M18" i="33" s="1"/>
  <c r="O18" i="33" s="1"/>
  <c r="S18" i="33"/>
  <c r="T18" i="33" s="1"/>
  <c r="S16" i="33"/>
  <c r="T16" i="33" s="1"/>
  <c r="Q16" i="33"/>
  <c r="V16" i="33"/>
  <c r="L16" i="33"/>
  <c r="M16" i="33" s="1"/>
  <c r="O16" i="33" s="1"/>
  <c r="M24" i="33"/>
  <c r="O24" i="33" s="1"/>
  <c r="L24" i="33"/>
  <c r="U24" i="33"/>
  <c r="V24" i="33" s="1"/>
  <c r="S24" i="33"/>
  <c r="T24" i="33" s="1"/>
  <c r="Q24" i="33"/>
  <c r="R25" i="33"/>
  <c r="N25" i="33"/>
  <c r="P25" i="33" s="1"/>
  <c r="V22" i="33"/>
  <c r="L22" i="33"/>
  <c r="M22" i="33" s="1"/>
  <c r="O22" i="33" s="1"/>
  <c r="S22" i="33"/>
  <c r="T22" i="33" s="1"/>
  <c r="Q22" i="33"/>
  <c r="L29" i="33"/>
  <c r="U29" i="33"/>
  <c r="V29" i="33" s="1"/>
  <c r="S29" i="33"/>
  <c r="T29" i="33" s="1"/>
  <c r="J25" i="33"/>
  <c r="J23" i="33"/>
  <c r="I18" i="2"/>
  <c r="J17" i="33"/>
  <c r="E31" i="6"/>
  <c r="E35" i="6"/>
  <c r="K16" i="33"/>
  <c r="A50" i="51"/>
  <c r="P10" i="51" s="1"/>
  <c r="A47" i="37"/>
  <c r="A31" i="47"/>
  <c r="P10" i="47" s="1"/>
  <c r="A52" i="49"/>
  <c r="P10" i="49" s="1"/>
  <c r="A162" i="48"/>
  <c r="P10" i="48" s="1"/>
  <c r="A81" i="44"/>
  <c r="P10" i="44" s="1"/>
  <c r="A41" i="34"/>
  <c r="P10" i="34" s="1"/>
  <c r="A60" i="46"/>
  <c r="P10" i="46" s="1"/>
  <c r="A45" i="50"/>
  <c r="O10" i="50" s="1"/>
  <c r="A53" i="42"/>
  <c r="P10" i="42" s="1"/>
  <c r="A81" i="6"/>
  <c r="P10" i="6" s="1"/>
  <c r="D6" i="37"/>
  <c r="D6" i="51"/>
  <c r="D5" i="37"/>
  <c r="D5" i="51"/>
  <c r="C55" i="51"/>
  <c r="C86" i="44"/>
  <c r="C50" i="50"/>
  <c r="C86" i="6"/>
  <c r="C36" i="47"/>
  <c r="C65" i="46"/>
  <c r="C46" i="34"/>
  <c r="C58" i="42"/>
  <c r="C52" i="37"/>
  <c r="C57" i="49"/>
  <c r="C167" i="48"/>
  <c r="N9" i="46"/>
  <c r="I17" i="2"/>
  <c r="M15" i="6"/>
  <c r="P15" i="6" s="1"/>
  <c r="D40" i="33"/>
  <c r="J4" i="33"/>
  <c r="E40" i="33"/>
  <c r="F25" i="33"/>
  <c r="K17" i="33"/>
  <c r="K20" i="33"/>
  <c r="E60" i="6"/>
  <c r="E64" i="6" s="1"/>
  <c r="L70" i="44"/>
  <c r="O70" i="44"/>
  <c r="M70" i="44"/>
  <c r="N70" i="44"/>
  <c r="L71" i="44"/>
  <c r="N71" i="44"/>
  <c r="O71" i="44"/>
  <c r="M71" i="44"/>
  <c r="L74" i="44"/>
  <c r="N74" i="44"/>
  <c r="O74" i="44"/>
  <c r="M74" i="44"/>
  <c r="K13" i="33"/>
  <c r="J15" i="33"/>
  <c r="J27" i="33"/>
  <c r="K9" i="33"/>
  <c r="J29" i="33"/>
  <c r="K11" i="33"/>
  <c r="K5" i="33"/>
  <c r="J8" i="33"/>
  <c r="J10" i="33"/>
  <c r="J12" i="33"/>
  <c r="J14" i="33"/>
  <c r="M33" i="33"/>
  <c r="J6" i="33"/>
  <c r="K18" i="33"/>
  <c r="K25" i="33"/>
  <c r="F23" i="33"/>
  <c r="J21" i="33"/>
  <c r="K23" i="33"/>
  <c r="K28" i="33"/>
  <c r="J32" i="33"/>
  <c r="N25" i="6"/>
  <c r="O25" i="6"/>
  <c r="L25" i="6"/>
  <c r="M25" i="6"/>
  <c r="L49" i="6"/>
  <c r="N49" i="6"/>
  <c r="M49" i="6"/>
  <c r="O49" i="6"/>
  <c r="J22" i="33"/>
  <c r="J24" i="33"/>
  <c r="J26" i="33"/>
  <c r="J35" i="33"/>
  <c r="J37" i="33"/>
  <c r="F17" i="33"/>
  <c r="F19" i="33"/>
  <c r="U32" i="33"/>
  <c r="N23" i="6"/>
  <c r="L23" i="6"/>
  <c r="O23" i="6"/>
  <c r="M23" i="6"/>
  <c r="F9" i="33"/>
  <c r="F1" i="33" s="1"/>
  <c r="E21" i="6" s="1"/>
  <c r="F11" i="33"/>
  <c r="F13" i="33"/>
  <c r="S33" i="33"/>
  <c r="T33" i="33" s="1"/>
  <c r="L32" i="33"/>
  <c r="L34" i="33" s="1"/>
  <c r="J7" i="33"/>
  <c r="J9" i="33"/>
  <c r="J11" i="33"/>
  <c r="J13" i="33"/>
  <c r="K19" i="33"/>
  <c r="J30" i="33"/>
  <c r="M32" i="33"/>
  <c r="J33" i="33"/>
  <c r="U33" i="33"/>
  <c r="L48" i="6"/>
  <c r="N48" i="6"/>
  <c r="O48" i="6"/>
  <c r="M48" i="6"/>
  <c r="L24" i="6"/>
  <c r="N24" i="6"/>
  <c r="O24" i="6"/>
  <c r="M24" i="6"/>
  <c r="L18" i="44"/>
  <c r="O18" i="44"/>
  <c r="N18" i="44"/>
  <c r="M18" i="44"/>
  <c r="B16" i="2"/>
  <c r="B17" i="2"/>
  <c r="A18" i="2"/>
  <c r="D6" i="42"/>
  <c r="D5" i="6"/>
  <c r="D6" i="6"/>
  <c r="D5" i="34"/>
  <c r="D6" i="34"/>
  <c r="D5" i="49"/>
  <c r="D5" i="50"/>
  <c r="D6" i="49"/>
  <c r="D6" i="50"/>
  <c r="P10" i="37"/>
  <c r="D5" i="42"/>
  <c r="F21" i="2"/>
  <c r="I21" i="2"/>
  <c r="C40" i="2"/>
  <c r="N16" i="37"/>
  <c r="M16" i="37"/>
  <c r="L16" i="37"/>
  <c r="O16" i="37"/>
  <c r="O17" i="37"/>
  <c r="N17" i="37"/>
  <c r="M17" i="37"/>
  <c r="L17" i="37"/>
  <c r="L18" i="37"/>
  <c r="O18" i="37"/>
  <c r="N18" i="37"/>
  <c r="M18" i="37"/>
  <c r="O28" i="44"/>
  <c r="L28" i="44"/>
  <c r="N28" i="44"/>
  <c r="M28" i="44"/>
  <c r="N64" i="44"/>
  <c r="O64" i="44"/>
  <c r="L64" i="44"/>
  <c r="M64" i="44"/>
  <c r="L65" i="44"/>
  <c r="N65" i="44"/>
  <c r="O65" i="44"/>
  <c r="M65" i="44"/>
  <c r="L31" i="44"/>
  <c r="N31" i="44"/>
  <c r="O31" i="44"/>
  <c r="M31" i="44"/>
  <c r="N66" i="44"/>
  <c r="O66" i="44"/>
  <c r="L66" i="44"/>
  <c r="M66" i="44"/>
  <c r="N14" i="44"/>
  <c r="O14" i="44"/>
  <c r="M14" i="44"/>
  <c r="L14" i="44"/>
  <c r="O30" i="44"/>
  <c r="L30" i="44"/>
  <c r="M30" i="44"/>
  <c r="N30" i="44"/>
  <c r="L67" i="44"/>
  <c r="M67" i="44"/>
  <c r="N67" i="44"/>
  <c r="O67" i="44"/>
  <c r="A72" i="44"/>
  <c r="O32" i="44"/>
  <c r="L32" i="44"/>
  <c r="M32" i="44"/>
  <c r="N32" i="44"/>
  <c r="N29" i="44"/>
  <c r="L29" i="44"/>
  <c r="O29" i="44"/>
  <c r="M29" i="44"/>
  <c r="M68" i="44"/>
  <c r="O68" i="44"/>
  <c r="L68" i="44"/>
  <c r="N68" i="44"/>
  <c r="A66" i="44"/>
  <c r="A29" i="44"/>
  <c r="A43" i="44"/>
  <c r="A68" i="44"/>
  <c r="A58" i="44"/>
  <c r="A49" i="44"/>
  <c r="A65" i="44"/>
  <c r="A55" i="44"/>
  <c r="A28" i="44"/>
  <c r="A64" i="44"/>
  <c r="A62" i="44"/>
  <c r="A71" i="44"/>
  <c r="A36" i="44"/>
  <c r="A67" i="44"/>
  <c r="A70" i="44"/>
  <c r="A59" i="44"/>
  <c r="A30" i="44"/>
  <c r="A32" i="44"/>
  <c r="E15" i="44"/>
  <c r="A31" i="44"/>
  <c r="A73" i="44"/>
  <c r="O40" i="33" l="1"/>
  <c r="M25" i="33"/>
  <c r="O25" i="33" s="1"/>
  <c r="U25" i="33"/>
  <c r="V25" i="33" s="1"/>
  <c r="L25" i="33"/>
  <c r="S25" i="33"/>
  <c r="T25" i="33" s="1"/>
  <c r="Q25" i="33"/>
  <c r="P18" i="37"/>
  <c r="E41" i="6"/>
  <c r="E47" i="6" s="1"/>
  <c r="F31" i="33"/>
  <c r="F40" i="33" s="1"/>
  <c r="E69" i="44"/>
  <c r="R40" i="33"/>
  <c r="E69" i="6" s="1"/>
  <c r="K40" i="33"/>
  <c r="P17" i="37"/>
  <c r="E61" i="6"/>
  <c r="L61" i="6" s="1"/>
  <c r="N60" i="6"/>
  <c r="O60" i="6"/>
  <c r="M60" i="6"/>
  <c r="J40" i="33"/>
  <c r="L60" i="6"/>
  <c r="E65" i="6"/>
  <c r="L65" i="6" s="1"/>
  <c r="N40" i="33"/>
  <c r="E67" i="6" s="1"/>
  <c r="P40" i="33"/>
  <c r="E70" i="6" s="1"/>
  <c r="L70" i="6" s="1"/>
  <c r="P70" i="44"/>
  <c r="P74" i="44"/>
  <c r="P71" i="44"/>
  <c r="P18" i="44"/>
  <c r="P64" i="44"/>
  <c r="P31" i="44"/>
  <c r="P49" i="6"/>
  <c r="P48" i="6"/>
  <c r="P23" i="6"/>
  <c r="P25" i="6"/>
  <c r="L64" i="6"/>
  <c r="M64" i="6"/>
  <c r="N64" i="6"/>
  <c r="O64" i="6"/>
  <c r="P24" i="6"/>
  <c r="P14" i="44"/>
  <c r="B18" i="2"/>
  <c r="A19" i="2"/>
  <c r="D1" i="6"/>
  <c r="N9" i="34"/>
  <c r="N23" i="37"/>
  <c r="O23" i="37"/>
  <c r="L23" i="37"/>
  <c r="M23" i="37"/>
  <c r="L22" i="37"/>
  <c r="N22" i="37"/>
  <c r="O22" i="37"/>
  <c r="M22" i="37"/>
  <c r="O19" i="37"/>
  <c r="N19" i="37"/>
  <c r="L19" i="37"/>
  <c r="M19" i="37"/>
  <c r="P16" i="37"/>
  <c r="N31" i="37"/>
  <c r="L31" i="37"/>
  <c r="O31" i="37"/>
  <c r="M31" i="37"/>
  <c r="L37" i="37"/>
  <c r="N37" i="37"/>
  <c r="O37" i="37"/>
  <c r="M37" i="37"/>
  <c r="O30" i="37"/>
  <c r="L30" i="37"/>
  <c r="N30" i="37"/>
  <c r="M30" i="37"/>
  <c r="O29" i="37"/>
  <c r="L29" i="37"/>
  <c r="N29" i="37"/>
  <c r="M29" i="37"/>
  <c r="M36" i="37"/>
  <c r="N36" i="37"/>
  <c r="O36" i="37"/>
  <c r="L36" i="37"/>
  <c r="P65" i="44"/>
  <c r="P67" i="44"/>
  <c r="P30" i="44"/>
  <c r="P28" i="44"/>
  <c r="P68" i="44"/>
  <c r="L15" i="44"/>
  <c r="O15" i="44"/>
  <c r="N15" i="44"/>
  <c r="M15" i="44"/>
  <c r="O24" i="44"/>
  <c r="L24" i="44"/>
  <c r="N24" i="44"/>
  <c r="M24" i="44"/>
  <c r="L35" i="44"/>
  <c r="N35" i="44"/>
  <c r="M35" i="44"/>
  <c r="O35" i="44"/>
  <c r="P29" i="44"/>
  <c r="P32" i="44"/>
  <c r="P66" i="44"/>
  <c r="E26" i="44"/>
  <c r="E25" i="44"/>
  <c r="E36" i="44"/>
  <c r="E16" i="44"/>
  <c r="V40" i="33" l="1"/>
  <c r="O41" i="6"/>
  <c r="M41" i="6"/>
  <c r="E45" i="6"/>
  <c r="O45" i="6" s="1"/>
  <c r="N41" i="6"/>
  <c r="E46" i="6"/>
  <c r="O46" i="6" s="1"/>
  <c r="L41" i="6"/>
  <c r="E42" i="6"/>
  <c r="O42" i="6" s="1"/>
  <c r="P31" i="37"/>
  <c r="L67" i="6"/>
  <c r="O67" i="6"/>
  <c r="N67" i="6"/>
  <c r="M67" i="6"/>
  <c r="P29" i="37"/>
  <c r="P30" i="37"/>
  <c r="P37" i="37"/>
  <c r="Q40" i="33"/>
  <c r="E68" i="6" s="1"/>
  <c r="L69" i="6"/>
  <c r="N69" i="6"/>
  <c r="O69" i="6"/>
  <c r="M69" i="6"/>
  <c r="E59" i="44"/>
  <c r="E61" i="44" s="1"/>
  <c r="E63" i="6"/>
  <c r="L63" i="6" s="1"/>
  <c r="N61" i="6"/>
  <c r="P60" i="6"/>
  <c r="O61" i="6"/>
  <c r="E62" i="6"/>
  <c r="L62" i="6" s="1"/>
  <c r="M61" i="6"/>
  <c r="P19" i="37"/>
  <c r="P23" i="37"/>
  <c r="P64" i="6"/>
  <c r="O65" i="6"/>
  <c r="N65" i="6"/>
  <c r="M65" i="6"/>
  <c r="O70" i="6"/>
  <c r="S40" i="33"/>
  <c r="M40" i="33"/>
  <c r="E66" i="6" s="1"/>
  <c r="E49" i="44"/>
  <c r="E50" i="44" s="1"/>
  <c r="T40" i="33"/>
  <c r="U40" i="33"/>
  <c r="N74" i="6"/>
  <c r="L71" i="6"/>
  <c r="L72" i="6"/>
  <c r="M70" i="6"/>
  <c r="N70" i="6"/>
  <c r="L73" i="6"/>
  <c r="M74" i="6"/>
  <c r="O47" i="6"/>
  <c r="L47" i="6"/>
  <c r="N47" i="6"/>
  <c r="M47" i="6"/>
  <c r="L14" i="6"/>
  <c r="O14" i="6"/>
  <c r="N14" i="6"/>
  <c r="M14" i="6"/>
  <c r="L31" i="33"/>
  <c r="L40" i="33" s="1"/>
  <c r="E62" i="44" s="1"/>
  <c r="A20" i="2"/>
  <c r="B19" i="2"/>
  <c r="O20" i="37"/>
  <c r="N20" i="37"/>
  <c r="L20" i="37"/>
  <c r="M20" i="37"/>
  <c r="L38" i="37"/>
  <c r="N38" i="37"/>
  <c r="O38" i="37"/>
  <c r="M38" i="37"/>
  <c r="P22" i="37"/>
  <c r="P36" i="37"/>
  <c r="P24" i="44"/>
  <c r="P15" i="44"/>
  <c r="L25" i="44"/>
  <c r="M25" i="44"/>
  <c r="N25" i="44"/>
  <c r="O25" i="44"/>
  <c r="L26" i="44"/>
  <c r="N26" i="44"/>
  <c r="M26" i="44"/>
  <c r="O26" i="44"/>
  <c r="P35" i="44"/>
  <c r="N16" i="44"/>
  <c r="L16" i="44"/>
  <c r="O16" i="44"/>
  <c r="M16" i="44"/>
  <c r="L36" i="44"/>
  <c r="N36" i="44"/>
  <c r="O36" i="44"/>
  <c r="M36" i="44"/>
  <c r="E42" i="44"/>
  <c r="E38" i="44"/>
  <c r="E37" i="44"/>
  <c r="E41" i="44"/>
  <c r="E40" i="44"/>
  <c r="N45" i="6" l="1"/>
  <c r="L45" i="6"/>
  <c r="M45" i="6"/>
  <c r="P45" i="6" s="1"/>
  <c r="P38" i="37"/>
  <c r="L46" i="6"/>
  <c r="M46" i="6"/>
  <c r="N46" i="6"/>
  <c r="P41" i="6"/>
  <c r="E43" i="6"/>
  <c r="M43" i="6" s="1"/>
  <c r="L42" i="6"/>
  <c r="N42" i="6"/>
  <c r="E44" i="6"/>
  <c r="N44" i="6" s="1"/>
  <c r="M42" i="6"/>
  <c r="P69" i="6"/>
  <c r="P67" i="6"/>
  <c r="L66" i="6"/>
  <c r="N66" i="6"/>
  <c r="O66" i="6"/>
  <c r="M66" i="6"/>
  <c r="L68" i="6"/>
  <c r="N68" i="6"/>
  <c r="O68" i="6"/>
  <c r="M68" i="6"/>
  <c r="N63" i="6"/>
  <c r="O63" i="6"/>
  <c r="M63" i="6"/>
  <c r="O62" i="6"/>
  <c r="P61" i="6"/>
  <c r="M62" i="6"/>
  <c r="N62" i="6"/>
  <c r="P20" i="37"/>
  <c r="L74" i="6"/>
  <c r="O74" i="6"/>
  <c r="P74" i="6" s="1"/>
  <c r="P65" i="6"/>
  <c r="L62" i="44"/>
  <c r="N62" i="44"/>
  <c r="O62" i="44"/>
  <c r="M62" i="44"/>
  <c r="O72" i="6"/>
  <c r="N72" i="6"/>
  <c r="O73" i="6"/>
  <c r="M72" i="6"/>
  <c r="M73" i="6"/>
  <c r="N73" i="6"/>
  <c r="M71" i="6"/>
  <c r="N71" i="6"/>
  <c r="P70" i="6"/>
  <c r="O71" i="6"/>
  <c r="E52" i="44"/>
  <c r="E55" i="44"/>
  <c r="E58" i="44" s="1"/>
  <c r="E53" i="44"/>
  <c r="E54" i="44"/>
  <c r="E51" i="44"/>
  <c r="P14" i="6"/>
  <c r="O21" i="6"/>
  <c r="L21" i="6"/>
  <c r="N21" i="6"/>
  <c r="M21" i="6"/>
  <c r="P47" i="6"/>
  <c r="B20" i="2"/>
  <c r="E1" i="50" s="1"/>
  <c r="A21" i="2"/>
  <c r="O39" i="37"/>
  <c r="O41" i="37" s="1"/>
  <c r="H22" i="2" s="1"/>
  <c r="L39" i="37"/>
  <c r="L41" i="37" s="1"/>
  <c r="E22" i="2" s="1"/>
  <c r="N39" i="37"/>
  <c r="N41" i="37" s="1"/>
  <c r="G22" i="2" s="1"/>
  <c r="M39" i="37"/>
  <c r="N37" i="44"/>
  <c r="O37" i="44"/>
  <c r="L37" i="44"/>
  <c r="M37" i="44"/>
  <c r="M38" i="44"/>
  <c r="O38" i="44"/>
  <c r="N38" i="44"/>
  <c r="L38" i="44"/>
  <c r="P26" i="44"/>
  <c r="P16" i="44"/>
  <c r="P36" i="44"/>
  <c r="P25" i="44"/>
  <c r="P39" i="37" l="1"/>
  <c r="N43" i="6"/>
  <c r="N75" i="6" s="1"/>
  <c r="G16" i="2" s="1"/>
  <c r="L43" i="6"/>
  <c r="P46" i="6"/>
  <c r="M44" i="6"/>
  <c r="M75" i="6" s="1"/>
  <c r="F16" i="2" s="1"/>
  <c r="O43" i="6"/>
  <c r="P42" i="6"/>
  <c r="L44" i="6"/>
  <c r="O44" i="6"/>
  <c r="P66" i="6"/>
  <c r="P68" i="6"/>
  <c r="P62" i="44"/>
  <c r="P62" i="6"/>
  <c r="P63" i="6"/>
  <c r="P41" i="37"/>
  <c r="M41" i="37"/>
  <c r="F22" i="2" s="1"/>
  <c r="P72" i="6"/>
  <c r="P73" i="6"/>
  <c r="P71" i="6"/>
  <c r="E57" i="44"/>
  <c r="E56" i="44"/>
  <c r="E60" i="44"/>
  <c r="P21" i="6"/>
  <c r="B21" i="2"/>
  <c r="D1" i="34"/>
  <c r="A22" i="2"/>
  <c r="P38" i="44"/>
  <c r="P37" i="44"/>
  <c r="L75" i="6" l="1"/>
  <c r="E16" i="2" s="1"/>
  <c r="P44" i="6"/>
  <c r="O75" i="6"/>
  <c r="H16" i="2" s="1"/>
  <c r="P43" i="6"/>
  <c r="N9" i="37"/>
  <c r="I22" i="2"/>
  <c r="O75" i="44"/>
  <c r="H15" i="2" s="1"/>
  <c r="B22" i="2"/>
  <c r="D1" i="37" s="1"/>
  <c r="A23" i="2"/>
  <c r="H26" i="2" l="1"/>
  <c r="P75" i="6"/>
  <c r="I16" i="2" s="1"/>
  <c r="L75" i="44"/>
  <c r="E15" i="2" s="1"/>
  <c r="N75" i="44"/>
  <c r="G15" i="2" s="1"/>
  <c r="G26" i="2" s="1"/>
  <c r="M75" i="44"/>
  <c r="F15" i="2" s="1"/>
  <c r="F26" i="2" s="1"/>
  <c r="A24" i="2"/>
  <c r="B23" i="2"/>
  <c r="D1" i="42" s="1"/>
  <c r="N9" i="6" l="1"/>
  <c r="B24" i="2"/>
  <c r="D1" i="49" s="1"/>
  <c r="A25" i="2"/>
  <c r="B25" i="2" s="1"/>
  <c r="D1" i="51" s="1"/>
  <c r="E26" i="2"/>
  <c r="D11" i="2" s="1"/>
  <c r="P75" i="44"/>
  <c r="N9" i="44" s="1"/>
  <c r="I15" i="2" l="1"/>
  <c r="I26" i="2" l="1"/>
  <c r="I29" i="2" s="1"/>
  <c r="I27" i="2" l="1"/>
  <c r="I28" i="2" s="1"/>
  <c r="I30" i="2" l="1"/>
  <c r="D10" i="2" s="1"/>
  <c r="C20" i="1" l="1"/>
  <c r="C2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6" authorId="0" shapeId="0" xr:uid="{00000000-0006-0000-0100-000001000000}">
      <text>
        <r>
          <rPr>
            <b/>
            <sz val="9"/>
            <color rgb="FF000000"/>
            <rFont val="Tahoma"/>
            <family val="2"/>
            <charset val="186"/>
          </rPr>
          <t xml:space="preserve">ALTUM Kompetentces centrs:
</t>
        </r>
        <r>
          <rPr>
            <sz val="9"/>
            <color rgb="FF000000"/>
            <rFont val="Tahoma"/>
            <family val="2"/>
            <charset val="186"/>
          </rPr>
          <t>Excel šūnu krāsas:
Zaļa- aizpildāmas šūnas
Dzeltena- šūnas automātiski aizpildās
Liekos excel sheet, darba grāmatas, izdēts.
Liekās excel rindas izdzēst
Ar detalizēta informācija, par tāmju aizpildīšanu var iepazīties altum.lv
ALTUM Forma 2 sistēma atpazīst un darbojas tikai ar altum.lv publicētajām tāmju sagatavēm.
Tel. 67774064</t>
        </r>
      </text>
    </comment>
  </commentList>
</comments>
</file>

<file path=xl/sharedStrings.xml><?xml version="1.0" encoding="utf-8"?>
<sst xmlns="http://schemas.openxmlformats.org/spreadsheetml/2006/main" count="1573" uniqueCount="564">
  <si>
    <t>APSTIPRINU</t>
  </si>
  <si>
    <t>(pasūtītāja paraksts un tā atsifrējums)</t>
  </si>
  <si>
    <t>Z.v.</t>
  </si>
  <si>
    <t>Būvniecības koptāme</t>
  </si>
  <si>
    <t>Attiecināmās izmaksas</t>
  </si>
  <si>
    <t xml:space="preserve">Būves nosaukums: </t>
  </si>
  <si>
    <t xml:space="preserve">Objekta nosaukums: </t>
  </si>
  <si>
    <t xml:space="preserve">Objekta adrese: </t>
  </si>
  <si>
    <t xml:space="preserve">Pasūtījuma Nr: </t>
  </si>
  <si>
    <t>Nr. P.k.</t>
  </si>
  <si>
    <t>Objekta nosaukums</t>
  </si>
  <si>
    <t>Objekta izmaksas (EUR)</t>
  </si>
  <si>
    <t>Kopā:</t>
  </si>
  <si>
    <t>PVN (21%)</t>
  </si>
  <si>
    <t>Sastādīja</t>
  </si>
  <si>
    <t>(paraksts un tā atšifrējums, datums)</t>
  </si>
  <si>
    <t>Sertifikāta Nr.</t>
  </si>
  <si>
    <t>Kopsavilkuma aprēķini pa darbu veidiem vai konstruktīvo elementu veidiem</t>
  </si>
  <si>
    <t>(darba veids vai konstruktīvā elementa nosaukums)</t>
  </si>
  <si>
    <t>Būves nosaukums:</t>
  </si>
  <si>
    <t>Objekta adrese:</t>
  </si>
  <si>
    <t>Pasūtījuma Nr.</t>
  </si>
  <si>
    <t>Par kopejo summu, EUR</t>
  </si>
  <si>
    <t>Kopējā darbietilpība, c/h</t>
  </si>
  <si>
    <t>Nr.p.k.</t>
  </si>
  <si>
    <t>kods; tāmes Nr:</t>
  </si>
  <si>
    <t>Darba veids vai konstruktīvā elementa nosaukums</t>
  </si>
  <si>
    <t>Tāmes izmaksas (EUR)</t>
  </si>
  <si>
    <t>Tai skaitā</t>
  </si>
  <si>
    <t>Darbietilpība (c/h)</t>
  </si>
  <si>
    <t>darba alga (EUR)</t>
  </si>
  <si>
    <t>materiāli (EUR)</t>
  </si>
  <si>
    <t>mehānismi (EUR)</t>
  </si>
  <si>
    <t>Kopā</t>
  </si>
  <si>
    <t xml:space="preserve">Virsizdevumi </t>
  </si>
  <si>
    <t>t.sk.darba aizsardzība</t>
  </si>
  <si>
    <t xml:space="preserve">Peļņa </t>
  </si>
  <si>
    <t>Pavisam kopā</t>
  </si>
  <si>
    <t>Pārbaudīja</t>
  </si>
  <si>
    <t xml:space="preserve">Lokālā tāme Nr. </t>
  </si>
  <si>
    <t>Tāmes  izmaksas  EUR</t>
  </si>
  <si>
    <t>Kods</t>
  </si>
  <si>
    <t>Darba nosaukums</t>
  </si>
  <si>
    <t>Mērvienība</t>
  </si>
  <si>
    <t>Daudzums</t>
  </si>
  <si>
    <t>Vienības izmaksas</t>
  </si>
  <si>
    <t>Kopā uz visu apjomu</t>
  </si>
  <si>
    <t>Laika norma (c/h)</t>
  </si>
  <si>
    <t>Darba samaksas likme (EUR/h)</t>
  </si>
  <si>
    <t>Darba alga (EUR)</t>
  </si>
  <si>
    <t>Būvizstrādājumi (EUR)</t>
  </si>
  <si>
    <t>Mehānismi (EUR)</t>
  </si>
  <si>
    <t>Kopā (EUR)</t>
  </si>
  <si>
    <t>Sertifikāta Nr</t>
  </si>
  <si>
    <t>Daudzīvokļu dzīvojamā māja</t>
  </si>
  <si>
    <t>fasādes vienkāršotā atjaunošana</t>
  </si>
  <si>
    <t>m²</t>
  </si>
  <si>
    <t>gb.</t>
  </si>
  <si>
    <t>SILTINĀJUMS</t>
  </si>
  <si>
    <t>difūzijas</t>
  </si>
  <si>
    <t>hidroizolācijas</t>
  </si>
  <si>
    <t xml:space="preserve">1.gb. </t>
  </si>
  <si>
    <t>h</t>
  </si>
  <si>
    <t xml:space="preserve">L </t>
  </si>
  <si>
    <t>kopā</t>
  </si>
  <si>
    <t>esošie PVC</t>
  </si>
  <si>
    <t>ārējās</t>
  </si>
  <si>
    <t>iekšējās</t>
  </si>
  <si>
    <t xml:space="preserve">ārējās </t>
  </si>
  <si>
    <t>Logu platība m²</t>
  </si>
  <si>
    <t>Loga izmērs, m</t>
  </si>
  <si>
    <t>skaits</t>
  </si>
  <si>
    <t>tips</t>
  </si>
  <si>
    <t>Profili, m</t>
  </si>
  <si>
    <t>palodzes, m</t>
  </si>
  <si>
    <t>aiļu platums apdares m²</t>
  </si>
  <si>
    <t>Perimetrs lentei, m</t>
  </si>
  <si>
    <t>gb</t>
  </si>
  <si>
    <t>m³</t>
  </si>
  <si>
    <t>līg.c.</t>
  </si>
  <si>
    <t>m</t>
  </si>
  <si>
    <t>kg</t>
  </si>
  <si>
    <t>l</t>
  </si>
  <si>
    <t>Jaunu iekštelpu MDF palodžu montēšana, b=300mm.</t>
  </si>
  <si>
    <t>krāsa</t>
  </si>
  <si>
    <t>Jaunu krāsotu ārējo skārda palodžu montāža visiem logiem, biezumā: 0,4mm, plata=350mm* ņemot vērā pārkares lāseni 50mm</t>
  </si>
  <si>
    <t>Hidroizolācijas lentas montēšana logos</t>
  </si>
  <si>
    <t>hermētiķis SILIKON vai ekvivalents</t>
  </si>
  <si>
    <t>skrūves</t>
  </si>
  <si>
    <t>dibeļi</t>
  </si>
  <si>
    <t>montāžas skavas</t>
  </si>
  <si>
    <t>kmpl.</t>
  </si>
  <si>
    <t>palodzes profils</t>
  </si>
  <si>
    <t>Esošo skārda āra palodžu demontāža, b=0,25.</t>
  </si>
  <si>
    <t xml:space="preserve">Esošo koka logu, tsk. ārdurvju demontāža </t>
  </si>
  <si>
    <t>Tērauda caurules antikorozijas apstrāde un krāsošana ar eļļas krāsu</t>
  </si>
  <si>
    <t>Mitruma izturīga līmlenta signālkabeļa stiprināšanai</t>
  </si>
  <si>
    <t>Marķējuma lenta ar uzrakstu "Gāze"</t>
  </si>
  <si>
    <t>Smilšu seguma pabērums zem un virs gāzes vada B=100 mm</t>
  </si>
  <si>
    <t>vietas</t>
  </si>
  <si>
    <t>Metināto šuvju pārbaude 100%</t>
  </si>
  <si>
    <t>Gāzes vada digitālā uzmērīšana un nodošana ekspluatācijā</t>
  </si>
  <si>
    <t>Īscaurule Dn15 ar noslēgtapu kontrolmonometra pielēgšanai (uz gāzes vada Dn50)</t>
  </si>
  <si>
    <t>kmpl</t>
  </si>
  <si>
    <t>maināmie</t>
  </si>
  <si>
    <t>briestošā lenta</t>
  </si>
  <si>
    <t>Logu montāžas palīgmateriāli uz  apjomu</t>
  </si>
  <si>
    <t>montāžas puta</t>
  </si>
  <si>
    <t>Durvju montāžas palīgmateriāli uz  apjomu</t>
  </si>
  <si>
    <t>Difūzujas lentas montēšana nomaināmajos logos</t>
  </si>
  <si>
    <t>Apmetuma atjaunošana pēc logu nomaiņas telpu iekšpusē, remonts ap logu ailu.</t>
  </si>
  <si>
    <t>Logu nomaiņa</t>
  </si>
  <si>
    <t>Ieeju atjaunošana</t>
  </si>
  <si>
    <t>k-ts</t>
  </si>
  <si>
    <t>WS-61-17</t>
  </si>
  <si>
    <t>L1 1,2×1,47m</t>
  </si>
  <si>
    <t>L2 0,8×1,47m</t>
  </si>
  <si>
    <t>L3 logs 1,52×0,52m</t>
  </si>
  <si>
    <t>L3* logs 1,42×0,52m</t>
  </si>
  <si>
    <t>L4 logs 1,6×1,47m</t>
  </si>
  <si>
    <t>L4 durvis 0,8×2,2m</t>
  </si>
  <si>
    <t>L4a logs 1,8×1,47m</t>
  </si>
  <si>
    <t>L4a durvis 0,8×2,2m</t>
  </si>
  <si>
    <t>L5 logs 0,9×1,46m</t>
  </si>
  <si>
    <t>L5 durvis 0,8×2,2m</t>
  </si>
  <si>
    <t>L5a logs 0,9×1,46m</t>
  </si>
  <si>
    <t>L5a durvis 0,8×2,2m</t>
  </si>
  <si>
    <t>L6 logs 1,2×1,47m</t>
  </si>
  <si>
    <t>L6 durvis 0,8×2,2m</t>
  </si>
  <si>
    <t>L6a logs 1,2×1,47m</t>
  </si>
  <si>
    <t>L6a durvis 0,8×2,2m</t>
  </si>
  <si>
    <t>L7  1,8×1,47</t>
  </si>
  <si>
    <t>L8 0,9×1,47</t>
  </si>
  <si>
    <t>L9 logs 1,175×1,47m</t>
  </si>
  <si>
    <t>L9 durvis 0,8×2,2m</t>
  </si>
  <si>
    <t>L10 logs 1,2×1,47m</t>
  </si>
  <si>
    <t>L10 durvis 0,8×2,2m</t>
  </si>
  <si>
    <t>Alumīnija konstrukcijas durvju bloks. Ar rokturi un enģēm, ar pašaizvēršanās mehānismu, ar speciālām blīvgumijām un piedurlīstēm, vienpunktu slēdzeni, kodatslēgu. Stikla paketes siltumcaurlaidības koef.:1.0w/m²*K.  Uw=1,6w/m²*K 
Krāsa - pēc krāsu pases,  D1 1,36×2,1</t>
  </si>
  <si>
    <t>Projektētas cinkotas tērauda (ar karsto cinkošanu 80mm)  metāla ārdurvis ar siltinājumu, rokturi, eņģēm, atslēgu, speciālām  blīvgumijām un piedurlīstēm, žalūziju augšējā daļā. Krāsojums ar pulverkrāsojumu.
Tonis: skatīt krāsu pasē  D2 0,97×2,1</t>
  </si>
  <si>
    <t>Marka</t>
  </si>
  <si>
    <t>Sastāvs</t>
  </si>
  <si>
    <t>Vienība</t>
  </si>
  <si>
    <t>AS-1</t>
  </si>
  <si>
    <t>AS-2</t>
  </si>
  <si>
    <t>zem zemes</t>
  </si>
  <si>
    <t>L15 pagrabstāva logs  1,1×1,1</t>
  </si>
  <si>
    <t>R-2 Ø100 ventilācijas vārsts</t>
  </si>
  <si>
    <t>R-1 210×210 cokola daļā</t>
  </si>
  <si>
    <t>R3 0,35×1,1m reste uz L15 logiem</t>
  </si>
  <si>
    <t>V2 Logu ventilācijas vārsts 20×20×350</t>
  </si>
  <si>
    <t xml:space="preserve">Termosarūkošā materiāla uzmava l=700mm;  caurulei, Dn50 (RAYCHEM vai ekviv.) </t>
  </si>
  <si>
    <t>Ievadmezglu pārbūve</t>
  </si>
  <si>
    <t>Uzmavu krāns gāzei PN1 bar (gali piemetināmi), Dn50 (NAVAL vai ekviv.)</t>
  </si>
  <si>
    <t>Izolējošais izjaucams, savienojums Pn10, Dn50, (NUOVAGIUNGAS  vai ekviv.)</t>
  </si>
  <si>
    <t>Tērauda ievadlīkums PN10, EN10208-1, Dn50, (FUCH  vai ekviv.)</t>
  </si>
  <si>
    <t xml:space="preserve"> ar trīskāršo PE pretkarozijas pārklājumu EN10285, Dn50 (FUCH  vai ekviv.)</t>
  </si>
  <si>
    <t>Tērauda caurules ar polimēra izolāciju līkums 3D-90° EN10253-1,
Ø60,3×3.6  (FUCH  vai ekviv.)</t>
  </si>
  <si>
    <t>Tērauda caurules pāreja   Pn=4 bar; LVS EN 10208-2, Dn50&gt;Dn40  (FUCH  vai ekviv.)</t>
  </si>
  <si>
    <t>Tērauda caurule gar ēkas fasādi;   Pn=4 bar;  LVS EN 10208-2, Dn40</t>
  </si>
  <si>
    <t>Tērauda caurule līkums;   Pn=4 bar;  LVS EN 10208-2, Dn40-90°</t>
  </si>
  <si>
    <t>Tērauda caurule trejgabals;   Pn=4 bar;  LVS EN 10208-2, Dn40/40/4090°</t>
  </si>
  <si>
    <t>Gāzes vadu un iekārtu sazemēšana pēc RD34.12.122-87</t>
  </si>
  <si>
    <t>zālāj seguma atjaunošana</t>
  </si>
  <si>
    <t>Indikācijas kabeļu savienojuma nozaruzmava DRYCONN (vai ekviv.)</t>
  </si>
  <si>
    <t>Zālāja seguma atjaunošana</t>
  </si>
  <si>
    <t>Tērauda aizsargcaurule, l=0,4*m, DN80</t>
  </si>
  <si>
    <t>Gāzes pievojuma veidgabals. Ravetti vai ekvivalents</t>
  </si>
  <si>
    <t>Ievadmezglu pārbūve.SGRP pārbūve.</t>
  </si>
  <si>
    <t>PE aizsargčaula Dn100 (PE125) ar polipropilēnu un silikonu uz izvada no zemes pie ievada ēkā.</t>
  </si>
  <si>
    <t>Esošā dūmgāzu-gaisa vada Ø80/120 demontāža,  L=0,5M</t>
  </si>
  <si>
    <t>Dūmgāzu-gaisa vada Ø80/120 savienošana ar esošo vadu un montāža</t>
  </si>
  <si>
    <t>Gaisa vada Ø80/120 izolācija un uguns aizsardzība izejai caur sienu</t>
  </si>
  <si>
    <t>Specifikācija dota vienam dzīvoklim, pavisam 1 šāds dzīvoklis</t>
  </si>
  <si>
    <t>Esošā dūmgāzu vada Ø150 un apkures ierīces demontāža</t>
  </si>
  <si>
    <t xml:space="preserve"> Uzstādāmi elektriskie konvektori.</t>
  </si>
  <si>
    <t>Sadzīves kanalizācija.</t>
  </si>
  <si>
    <t>Ugundrošās manžetes uzstādīšana - Mezgls "G"</t>
  </si>
  <si>
    <t>Fasādes atjaunošanas darbi</t>
  </si>
  <si>
    <t>Metāla nožogojuma montāža, h=2,0 m</t>
  </si>
  <si>
    <t>Žogs 3,5×2m</t>
  </si>
  <si>
    <t>Pēda</t>
  </si>
  <si>
    <t xml:space="preserve">Sastatņu montēšana </t>
  </si>
  <si>
    <t>Sastatnes</t>
  </si>
  <si>
    <t>Moduļu tualetes uzstādīšana un noņemšana</t>
  </si>
  <si>
    <t>Tualetes izvešana</t>
  </si>
  <si>
    <t>Atkritumu konteineru izvietošana.</t>
  </si>
  <si>
    <t>Būvtāfeles uzstādīšana un noņemšana</t>
  </si>
  <si>
    <t>Grunts Cerasit CT 17 vai ekvivalents</t>
  </si>
  <si>
    <t>Līmjava Ceresit CT 190  vai ekvivalents</t>
  </si>
  <si>
    <t>Siets stikla šķiedra</t>
  </si>
  <si>
    <t>Grunts Ceresit CT 16 vai ekvivalents</t>
  </si>
  <si>
    <t>Līmjava Ceresit CT 190 vai ekvivalents</t>
  </si>
  <si>
    <t>Siliktā -silikona homogēnais apmetums Ceresit CT174 vai ekvivalents, 2mm graudu lielums</t>
  </si>
  <si>
    <t>Paligmateriāli</t>
  </si>
  <si>
    <t>komp</t>
  </si>
  <si>
    <t>erlīts</t>
  </si>
  <si>
    <t>gab</t>
  </si>
  <si>
    <t>Līmjava Ceresit CT180 vai ekvivalents</t>
  </si>
  <si>
    <t>Papildus armējums apkārt  loga un durvju  ailām ar sietu , platums=0,15m, b=3mm</t>
  </si>
  <si>
    <t>Blīvējošās lentas montēšana ap logu ailām u.c. vietām.</t>
  </si>
  <si>
    <t>Iekšējo stūru armējums visā ēkas augstumā</t>
  </si>
  <si>
    <t>Metāla karoga kāta turētāja montāža</t>
  </si>
  <si>
    <t>Būvgružu savākšana un aizvešana</t>
  </si>
  <si>
    <t>Gružu konteiners</t>
  </si>
  <si>
    <t>Cokola atjaunošanas darbi</t>
  </si>
  <si>
    <t>Betona apmales demontāža</t>
  </si>
  <si>
    <t>demontējamais betons</t>
  </si>
  <si>
    <t>Savienojuma vietu šuvju hermatizācija</t>
  </si>
  <si>
    <t>Jaunas šķidrās hidroizolācijas uzklāšana  visā siltinājuma augstumā</t>
  </si>
  <si>
    <t xml:space="preserve"> Siltumizolācija Tenapor Neo EPS 100 vai ekvivalents</t>
  </si>
  <si>
    <t>Līmjava CERESIT ZS vai ekvivalents</t>
  </si>
  <si>
    <t>Atrakto vietu aizbēršana ar esošo minerālgrunti</t>
  </si>
  <si>
    <t>Armējošā līmjava CERESIT ZU vai ekvivalents</t>
  </si>
  <si>
    <t>Apmetuma apakšējās daļas izolācija (apmetuma norāvums)</t>
  </si>
  <si>
    <t>Jaunu bruģakmens lietusūdens novadīšanas apmaļu ierīkošana:</t>
  </si>
  <si>
    <t xml:space="preserve"> Ģeotekstila plēves ieklāšana</t>
  </si>
  <si>
    <t xml:space="preserve"> Šķembas (fr.40-70mm) kārtas ieklāšana 100mm </t>
  </si>
  <si>
    <t>šķembas</t>
  </si>
  <si>
    <t>Bortakmens 80×200×1000</t>
  </si>
  <si>
    <t>*bortakmens   80×200×1000</t>
  </si>
  <si>
    <t>*betons B7,5</t>
  </si>
  <si>
    <t>Oļu pabērums zem lodžijām</t>
  </si>
  <si>
    <t>Ģeotekstila plēves iesegums 3mm</t>
  </si>
  <si>
    <t>Pagraba siltināšana</t>
  </si>
  <si>
    <t>Koka šķunīšu demontāža</t>
  </si>
  <si>
    <t>Virsmas notīrīšana</t>
  </si>
  <si>
    <t>Grunts Ceresit CT17 vai ekvivalents</t>
  </si>
  <si>
    <t xml:space="preserve"> Siltumizolācija</t>
  </si>
  <si>
    <t>Jumta siltināšana</t>
  </si>
  <si>
    <t>Parapetu paaugstināšana, parapetu detaļas pa jumta perimetru:</t>
  </si>
  <si>
    <t xml:space="preserve">Java </t>
  </si>
  <si>
    <t xml:space="preserve">Bloki </t>
  </si>
  <si>
    <t>kpl</t>
  </si>
  <si>
    <t>Ķieģeļi</t>
  </si>
  <si>
    <t xml:space="preserve">Cementa java </t>
  </si>
  <si>
    <t xml:space="preserve">  kokmateriāli</t>
  </si>
  <si>
    <t xml:space="preserve">   * ķīļenkuri Ø12x125, 2 gb. uz latu</t>
  </si>
  <si>
    <t xml:space="preserve">   * uz ķieģeļu mūra sienu parapeta enkurota antiseptizēta koka lata 50x70, l=700, s=600; 75 gb.</t>
  </si>
  <si>
    <t xml:space="preserve">   * 18 mm bieza mitruma izturīgā OSB plātne , b=500, uz paneļu s. parapeta, stiprināta pie latām</t>
  </si>
  <si>
    <t>OSB</t>
  </si>
  <si>
    <t xml:space="preserve">   * jumta skārds parapetu apšūšanai pēc sienu siltināšanas (0,9x122 m +1,2x44 m)</t>
  </si>
  <si>
    <t xml:space="preserve">Skārds </t>
  </si>
  <si>
    <t xml:space="preserve">    * 5 augšējo mūra kārtu noņemšana no vēdināšanas izvadiem un jaunu kārtu uzmūrēšana</t>
  </si>
  <si>
    <t xml:space="preserve">    * mūra izdrupumu remonts skursteņu sānu virsmām</t>
  </si>
  <si>
    <t>Java</t>
  </si>
  <si>
    <t xml:space="preserve">    * mūra virsmas krāsošana uz gruntējuma (krāsu tonis AR daļā) </t>
  </si>
  <si>
    <t xml:space="preserve">  grunts</t>
  </si>
  <si>
    <t>Jumta seguma atjaunošana visā jumta platībā, atsevišķi jumta elementi:</t>
  </si>
  <si>
    <t xml:space="preserve">    * esošā vairākkārtu ruberoīda seguma noņemšana, virmas negludumu nofrēzēšana </t>
  </si>
  <si>
    <t xml:space="preserve">    * jumta virsmas izlīdzināšana ar cementa javu, biezums pēc vietas, vidēji pieņemts b=2 cm</t>
  </si>
  <si>
    <t xml:space="preserve">    * papildus ruberoīds 2 kārtās jumta pieslēgumiem pie parapeta, vēdin. izvadiem un lūkām</t>
  </si>
  <si>
    <t>Ruberoids apakš.</t>
  </si>
  <si>
    <t>Ruberoids  virsk.</t>
  </si>
  <si>
    <t>Gāze</t>
  </si>
  <si>
    <t>bal.</t>
  </si>
  <si>
    <t xml:space="preserve">    * frēzēta grope, 3 cm dziļi, mūra izvados cinkotā jumta skārda pielēgšanai</t>
  </si>
  <si>
    <t xml:space="preserve">    * cinkots jumta skārds izvadu pieslēgumiem pie jumta seguma, b=30 cm</t>
  </si>
  <si>
    <t xml:space="preserve">    * šuvju hermetizēšana vēdināšanas izvadiem gar cinkotā skārda pielslēgumu </t>
  </si>
  <si>
    <t xml:space="preserve">   * esošo koka lūku demontāža</t>
  </si>
  <si>
    <t xml:space="preserve">   * lūku atvērumu virsmas remonts : virsmas attīrīšana, cementa javas izlīdzinošā kārta</t>
  </si>
  <si>
    <t>Ūdensapgāde</t>
  </si>
  <si>
    <t>Ēkas aukstā ūdensapgādes tīkli</t>
  </si>
  <si>
    <t>Jaunizbūvējamu ūdensvadu ievadu pievienošana pie esošajiem dzīvokļu ūdensapgādes tīkliem /precizēt izbūves gaitā/</t>
  </si>
  <si>
    <t>Izbūvētās ūdensvada sistēmas pārbaude un nodošana</t>
  </si>
  <si>
    <t>Pārseguma šķērsošana ar PPR cauruli - Mezgls "F"</t>
  </si>
  <si>
    <t>maisi</t>
  </si>
  <si>
    <t>Apkures risinājumi</t>
  </si>
  <si>
    <t xml:space="preserve">Ārsienu  siltināšana ar SILTUMIZOLĀCIJU atkarībā no piedāvātā tipa līmējot un piestiprinot to pie ārsienas ar mehāniskajiem stiprinājumiem </t>
  </si>
  <si>
    <t>SILTUMIZOLĀCIJAS iestrāde</t>
  </si>
  <si>
    <t>Siets stikla šķiedra 1k</t>
  </si>
  <si>
    <t>Siets stikla šķiedra 2k</t>
  </si>
  <si>
    <t>Dībeli EJOT H4 Eco vai ekvivalents 115-235mm</t>
  </si>
  <si>
    <t>Zemapmetuma PVC  peilaiduma profili: vai ekvivalents</t>
  </si>
  <si>
    <t>Ārējo stūru armējums visā ēkas augstumā</t>
  </si>
  <si>
    <r>
      <t xml:space="preserve">PVC loga  bloks ar  stikla paketi krāsa - balta
Stikla paketes 2k2+4LowE-Arg.Siltuma caurlaidības koef.: Dziļums: &gt;80 mm Siltuma caurlaidības koef.: 
 Uw = 1,1 W / m² K Logu vēja noturības klase- ne zemāka par C4 (pēc LVS EN 12210) Logu gaisa caurlaidības klase - ne zemāka par 3 (pēc LVS EN 12207) ūdensnecaurlaidības klase -  8A  (pēc LVS EN 12208) </t>
    </r>
    <r>
      <rPr>
        <b/>
        <sz val="8"/>
        <rFont val="Arial"/>
        <family val="2"/>
        <charset val="186"/>
      </rPr>
      <t>ar sekojošu logu tipu, kas ietver to montāžu</t>
    </r>
  </si>
  <si>
    <t>Grunts hidroizolācijai uzklāšana Denbit-R (aptuveni 0,7kg/m² vienam slānim) vai ekvivalents</t>
  </si>
  <si>
    <t>hidroizolācija klājama 2k  Denbit-D ( patēriņš aptuveni 0,8kg/m² vienai kārtai) vai ekvivalents</t>
  </si>
  <si>
    <t>Cokola apmešana ar apmetumu uz minerālšķiedru sieta (b=7mm) iestrāde</t>
  </si>
  <si>
    <t>Gaismas aku stiklšķiedru restu montažā ar stiprinājuma elementiem</t>
  </si>
  <si>
    <t>1500×600mm</t>
  </si>
  <si>
    <t xml:space="preserve">   * ārsienu parapeta betona nosegapmales demotāža ar augšējās virsmas attīrīšana mūra darbu veikšanai-parapetu paaugstināšanai</t>
  </si>
  <si>
    <t xml:space="preserve">   * paneļu ārsienu paaugstināšana par 40 cm ar gāzbetona bloku mūri </t>
  </si>
  <si>
    <t xml:space="preserve">   * metāla enkuri Ø12, l= 300 mm,  s=600, 15cm ieurbti esošā sienā un iemūrēti jaunajā</t>
  </si>
  <si>
    <t xml:space="preserve">   * uz paneļu sienu parapeta enkurota antiseptizēta koka lata 50x50÷70(h), l=500, s=600</t>
  </si>
  <si>
    <t xml:space="preserve">   * liekti metāla enkuri -4x40, l=1 m, s=600, parapeta skārda aplocīšanai, kop.l=1,1</t>
  </si>
  <si>
    <t>Ķieģeļu mūra vēdināšanas izvadu atjaunošana</t>
  </si>
  <si>
    <t xml:space="preserve">    * betona plātņu jumtiņu demontāža vēdināšanas izvadiem</t>
  </si>
  <si>
    <t xml:space="preserve">    * mūra virsmas apmešana ar jaukto javu, </t>
  </si>
  <si>
    <t xml:space="preserve">Krāsa silikona </t>
  </si>
  <si>
    <t xml:space="preserve">    * virsmas slīpināšana teknēs ar cem.javu 20÷50 mm, uz sateces vietām, </t>
  </si>
  <si>
    <t>Bēniņu lūku 900×900* mm atjaunošana esošos atvērumos:</t>
  </si>
  <si>
    <t xml:space="preserve">   * ķieģeļu mūra ārsienu paaugstināšana par 40 cm ar ķieģeļu mūri, tsk. aizmūrējumu vietas esošajā parapētā</t>
  </si>
  <si>
    <t xml:space="preserve">   * esošo metāla kāpņu krāsojuma atjaunošana (2 kāpnes uz bēniņu lūkām)</t>
  </si>
  <si>
    <t xml:space="preserve">   * metāla skavu , b=600,   enkurošana pie gāzbetona bloku mūra, 3 gb. uz lūku</t>
  </si>
  <si>
    <t>Notekreņu 98×85mm uzstādīšana t.sk. visi stiprinājumi un pieslēgumdetaļas</t>
  </si>
  <si>
    <t>Tekņu uzstādīšana t.sk. visi stiprinājumi un pieslēgumdetaļas</t>
  </si>
  <si>
    <t>Elektrības ienākošo un izejošo kābeļus ievietot dalītā tipa aizsargcaurulē Ø110 750N l=1,2*m no ēkas pamatu sienas. kopā 3 ievadu vietas</t>
  </si>
  <si>
    <t xml:space="preserve">1. Skursteņa Nr., 1 izmēri: a=1000*, b=500*, h=600* līdz h=800* ņemot vērā parapeta augstumu. </t>
  </si>
  <si>
    <t xml:space="preserve">2. Skursteņa Nr., 2 izmēri: a=500*, b=500*, h=600*. </t>
  </si>
  <si>
    <t xml:space="preserve">3. Skursteņa Nr., 3 izmēri: a=2360*, b=500*, h=600*. </t>
  </si>
  <si>
    <t xml:space="preserve">4. Skursteņa Nr., 4 izmēri: a=1660*, b=500*, h=600* līdz h=800* ņemot vērā parapeta augstumu. </t>
  </si>
  <si>
    <t>Ventilācijas jumtiņu cinkotā skārda 0,6mm montāža tsk. stiprinājumu mezgli un rāmis veidojams no 16×2mm kvadrātcaurules</t>
  </si>
  <si>
    <t>enkurot ar 70mm Ø10 dībeļiem mūra vertikālajās šuvēs</t>
  </si>
  <si>
    <t>Lokšņveida tēraudu (70x4), l=0,6m</t>
  </si>
  <si>
    <t>ap enkurdetaļu -4x40, l=370, s=500mm</t>
  </si>
  <si>
    <t>ķīļenkuri M10x60</t>
  </si>
  <si>
    <t>Lodžiju apdare</t>
  </si>
  <si>
    <t>Lodžiju pārseguma paneļa plaknes apdare ar gludo skārdu 0,6mm biezumā krāsu pases tonī</t>
  </si>
  <si>
    <t>Montāžas plaknes perimetra hermatizācija</t>
  </si>
  <si>
    <t>Leņķprofils L110x70x6,5 PVC konstrukcijas iestrāde iekšājā sadurvietas grīdas līmenī nosegšanai</t>
  </si>
  <si>
    <t>Lodžiju konstrukciju stiprības ribu iestrāde</t>
  </si>
  <si>
    <t>2 ķīļenkuri M12x80  sienā</t>
  </si>
  <si>
    <t>Tērauda Cauruļveida metāla stats   60×100×5mm, 
gruntēta un krāsota baltā metāla krāsā</t>
  </si>
  <si>
    <t>Enkurplātne -6(h)×250×70, 
gruntēta un krāsota baltā metāla krāsā</t>
  </si>
  <si>
    <t>kīmiskie enkuri</t>
  </si>
  <si>
    <t>Dzegas iestrādes elementa izbūve</t>
  </si>
  <si>
    <t>Antisetizēta koka detaļa 50×150 s=500 enkura -4x40 stiprināšanai</t>
  </si>
  <si>
    <t>Antisetizēta koka gala dzegas nosegdēlis 32×150</t>
  </si>
  <si>
    <t>tērauda plakndzelža -4×40mm iestrāde nostiprināšānai</t>
  </si>
  <si>
    <t>gala nosegskārda 0,6mm iestrāde l=500mm, tonis atbilstoši krāsu pasei</t>
  </si>
  <si>
    <t>Ķieģeļu mūra atjaunošanas daļas horizontālās parapetu plaknes lodzīju plakņu vietās seguma iestrāde</t>
  </si>
  <si>
    <t>Malas dēlis, axb=32(h)x100mm, l=0,6</t>
  </si>
  <si>
    <t>Mitruma izturīga OSB plātne -18</t>
  </si>
  <si>
    <t>2 ķīļenkuri Ø12x125, s=500</t>
  </si>
  <si>
    <t>Brusa-latojums, a×h=50×75mm, 0,5m</t>
  </si>
  <si>
    <t>koka skrūves</t>
  </si>
  <si>
    <t>bitumena hidroizolācijas iesegums zem brusām</t>
  </si>
  <si>
    <t>javas izlīdzinošā kārta 30mm</t>
  </si>
  <si>
    <t>Āra apgaismojuma ierīkošana:</t>
  </si>
  <si>
    <t>Esošo āra apgaismojuma lampu demontāža</t>
  </si>
  <si>
    <t>Vienpola slēdža montēšana.</t>
  </si>
  <si>
    <t>Kustību sensoru ar krēslas slēdža f-ju montēšana.</t>
  </si>
  <si>
    <t>Elektrības kabelis 3x1,5mm² ar kopējo garumu 10m.</t>
  </si>
  <si>
    <t>Ieejas jumtiņu atjaunošana:</t>
  </si>
  <si>
    <t xml:space="preserve">     Jumtiņa skārda loksnes pieslēguma pie ārsienas demontāža, b=0,3m</t>
  </si>
  <si>
    <t xml:space="preserve">      Esošās jumtiņa skārda apmales demontāža, b=0,3m</t>
  </si>
  <si>
    <t xml:space="preserve">      Esošās jumtiņa plātnes virsmas notīrīšana</t>
  </si>
  <si>
    <t xml:space="preserve">     Cementa javas izlīdzinošās kārtas uzklāšana, b=20÷30 mm</t>
  </si>
  <si>
    <t>java</t>
  </si>
  <si>
    <t>Divas kārtas bitumena mastikas uz cementa javas</t>
  </si>
  <si>
    <t>Dēļu 32(h)x100 latojums,enkurots pie plātnes</t>
  </si>
  <si>
    <t>kokmateriāli</t>
  </si>
  <si>
    <t>metāla stiprinājumi</t>
  </si>
  <si>
    <t>Koka brusas piestiprināšana pie plātnes malas, a×b=50×50mm</t>
  </si>
  <si>
    <t>Dēļu apstrāde ar antiseptizējošu sastāvu</t>
  </si>
  <si>
    <t>Jumtiņu seguma ieklāšana ar gludo jumta skārdu</t>
  </si>
  <si>
    <t>skārds</t>
  </si>
  <si>
    <t>Skrūves</t>
  </si>
  <si>
    <t>Parapeta gludā jumta skārda iesegšana jumta seguma tonī, b=0,25m</t>
  </si>
  <si>
    <t>Metāla kabu montāža, plakandzelzs b-5mm, 20 gab</t>
  </si>
  <si>
    <t>Skārda loksnes montāža plātnes malas nosegšanai, b=0,15m</t>
  </si>
  <si>
    <t>Jumtiņa skārda pieslēguma vietas pie ārsienas izveidošana, b=150mm un hermetizēšana</t>
  </si>
  <si>
    <t>Jaunu rūpnieciski krāsotu skārda tekņu ar izsargpārklājumu montēšana, dn 80</t>
  </si>
  <si>
    <t>Jaunu rūpnieciski krāsotu skārda noteku ar aizsargpārklājumu
 montēšana, dn 80. l=3m, 4 gab</t>
  </si>
  <si>
    <t xml:space="preserve">Skārda karnīzes elementa montēšana </t>
  </si>
  <si>
    <t>Betona aizsargkārtas nokalšana no plātnes sāniem un apakšas</t>
  </si>
  <si>
    <t>Plātnes apakšas un sānu fragmentu aizsargkārtas atjaunošana ar remontjavu SikaMonotop-612 vai ekvivalentu 15 mm biezumā</t>
  </si>
  <si>
    <t>Plātnes virsmas špaktelēšana pirms krāsošanas ar SikaMono Top-620 vai ekvivalentu</t>
  </si>
  <si>
    <t>Zibensaizsardzība</t>
  </si>
  <si>
    <t>Pasīvs zibens uztvērējs Al vai St/Zn, l-2000 mm, ø 16 mm, montāža, uzstādīšana</t>
  </si>
  <si>
    <t>Zibens uztvērēja pamatne ar adapteri, uzstādīšana</t>
  </si>
  <si>
    <t xml:space="preserve">Stieple St/Zn, ø 8 mm, </t>
  </si>
  <si>
    <t>Stieple Al ø10mm, ievilkšana spec. PE ø12 mm caurulē</t>
  </si>
  <si>
    <t xml:space="preserve">Lenta St/Zn, 3,5×30 mm, </t>
  </si>
  <si>
    <t>Pretkorozijas lente 50mm 10m/rullis</t>
  </si>
  <si>
    <t>gab.</t>
  </si>
  <si>
    <t>Stieples turētājs ar dībeli, c. tērauda, iznest ārpus siltinājuma plaknes</t>
  </si>
  <si>
    <t xml:space="preserve"> Zemēšanas elektrods ø 20 mm, l-1,5 m, apaļdzelzs</t>
  </si>
  <si>
    <t xml:space="preserve">Klemme stieple/40mm lente pie Ø20mm </t>
  </si>
  <si>
    <t xml:space="preserve"> Elektrodu uzmava</t>
  </si>
  <si>
    <t xml:space="preserve"> Kontūra mērklemme ar kasti</t>
  </si>
  <si>
    <t>Multiklemme stieples/stieple savienošanai</t>
  </si>
  <si>
    <t xml:space="preserve">Savienotāj klemme ar lietus noteku </t>
  </si>
  <si>
    <t>Klemme dūmvadu zaremēšanai/ pievienošanai</t>
  </si>
  <si>
    <t>Klemme 1-5mm metāla konstrukcijām, c. tērauda</t>
  </si>
  <si>
    <t>Diagonalā klemme 30mm lentes</t>
  </si>
  <si>
    <t>Kompensators Ø8mm 600mm, alumīnija</t>
  </si>
  <si>
    <t>PE lenta iezīmēšanai</t>
  </si>
  <si>
    <t>Tranšejas rakšana un aizbēršana, ar rokām,  zemējuma kontūram</t>
  </si>
  <si>
    <t>Elektrodu ø 20 mm, l= 1,5 m iedzīšana zemē</t>
  </si>
  <si>
    <t>Zemāšanas kon. guldīšana tranšejā, montāža pie elektrodiem</t>
  </si>
  <si>
    <t xml:space="preserve"> Zemējuma kontūra ierīkošana, mērījumi</t>
  </si>
  <si>
    <t xml:space="preserve"> Šķērsojums ar inženiertehniskajiem tīkliem</t>
  </si>
  <si>
    <t>Grunts blietēšana, virskārtas atjaunošana</t>
  </si>
  <si>
    <t>Sistēmas montāža, palaišana</t>
  </si>
  <si>
    <t>Sistēmas nodošana ekspluatācijā</t>
  </si>
  <si>
    <t>Palīgmateriāli</t>
  </si>
  <si>
    <t>kompl.</t>
  </si>
  <si>
    <t>Betona ieejas mezglu demontāža</t>
  </si>
  <si>
    <t>demontējamais betons ar pakāpieniem un esošo atbalstsienu</t>
  </si>
  <si>
    <t xml:space="preserve">Grunts rakšanas darbi 1,2m dziļumā </t>
  </si>
  <si>
    <t xml:space="preserve">Betona C30/37 F50 </t>
  </si>
  <si>
    <t>*Stiegrojums - siets Ø6, 100×100</t>
  </si>
  <si>
    <t>*Blietētas šķembas sablīvēt līdz Kcom=0.95, b=100mm
*Blietēta vidēji rupja smilts sablīvēt līdz Kcom=0.95</t>
  </si>
  <si>
    <t>Atbalstsienu izbūve ar betonēto pamatni</t>
  </si>
  <si>
    <t>sausā tipa betona pakāpienu montāža h=140mm*</t>
  </si>
  <si>
    <t>Betona nosegcepuru montāža , b=450*</t>
  </si>
  <si>
    <t>stiprinšana ar ķim dībeļiem</t>
  </si>
  <si>
    <t>Nerūsējošā tērauda marga atbilstoši rasējuma vizuālajam skatam, skrūvēta pie atbalstsienas, h=1100mm</t>
  </si>
  <si>
    <t xml:space="preserve">melnzemes iestrāde 0,3mm biezumā </t>
  </si>
  <si>
    <t>sēklas</t>
  </si>
  <si>
    <t>Pa perimetru enkurots leņķis L25×5</t>
  </si>
  <si>
    <t>Cokola sienas sagatavošana siltināšanai - virsmu notīrīšana un gruntēšana, apksžemes un virszemes daļās</t>
  </si>
  <si>
    <t>Komunikāciju šahtas vāku un apšuvumu atjaunošana un izveidošana</t>
  </si>
  <si>
    <t>Komunikāciju šahtas priekšējā paneļa un cauruļvadu apšuvuma demontāža</t>
  </si>
  <si>
    <t xml:space="preserve">Betona bruģakmens biezums 60mm </t>
  </si>
  <si>
    <t>Grants izsija slāņa biezums 50mm</t>
  </si>
  <si>
    <t>Šķembas fr.40-70mm biezums 100mm</t>
  </si>
  <si>
    <t>Šķembas fr.20-60mm biezums 150mm</t>
  </si>
  <si>
    <t>Nosegskārda RR23 iestrāde 0,6mm biezumā ar malu pārlaidumiem krāsu pases tonī</t>
  </si>
  <si>
    <t>dībeļi</t>
  </si>
  <si>
    <t xml:space="preserve">JL1 jumta lūka 900×900, Uw=1,6w/m²*K </t>
  </si>
  <si>
    <t>Moduļu mājas uzstādīšana.</t>
  </si>
  <si>
    <t xml:space="preserve">
</t>
  </si>
  <si>
    <t xml:space="preserve">S1 Paneļu ārsienas siltinājums. Apmetuma sistēma virs siltinājuma (AS-1 vai AS-2), b= 7mm; Siltinājums - akmensvate (PAROC Linio 10 vai ekviv.)  λ=0,036W/m²K, b=150mm; Līmjava; Grunts; Esošā siena - gāzbetona panelis, b=250  </t>
  </si>
  <si>
    <t>S4 Lodžiju ārsienas plakņu apdare. Homogēnā struktūrapmetuma uzklāšana graudu lielums b=2mm;Gruntējums;Esošā ārsiena b=510mm</t>
  </si>
  <si>
    <t>S2 Gala ārsienas siltinājums, kāpņu telpu sienas. Apmetuma sistēma virs siltinājuma (AS-1 vai AS-2), b=7mm: Siltinājums - akmensvate (PAROC Linio 10 vai ekvivalents λ=0,036W/mK) b=150mm; Līmjava;Gruntējums
Esošā siena - ķieģeļu mūris b=510mm</t>
  </si>
  <si>
    <t xml:space="preserve">Tiešās izmaksas kopā, t. sk. darba devēja sociālais nodoklis 23,59% </t>
  </si>
  <si>
    <t xml:space="preserve">Tiešās izmaksas kopā, t. sk. darba devēja sociālais nodoklis 23,59 % </t>
  </si>
  <si>
    <t xml:space="preserve">Tiešās izmaksas kopā, t. sk. darba devēja sociālais nodoklis 23,59 %  </t>
  </si>
  <si>
    <t xml:space="preserve">S6 Siltinājums pie ieejas durvīm. Apmetuma sistēma virs siltinājuma (AS-1)    
SPU materiāls (Kooltherm K5 vai ekvivalents); λ=0,021W/mK b=50mm
Līmjava;Gruntējums;Esošā siena - ķieģeļu mūris b=510mm
 </t>
  </si>
  <si>
    <t xml:space="preserve">S7 Lodžijas starpsienu galu siltinājuma mezgls un jumta dzegas horizontālās daļa. Apmetuma sistēma virs siltinājuma (AS-1)    
SPU materiāls (Kooltherm K5 vai ekvivalents); λ=0,021W/mK b=50mm
Līmjava;Gruntējums;Esošā siena - ķieģeļu mūris b=510mm </t>
  </si>
  <si>
    <t>P6 Lodžijas pārseguma siltinājums(pamatu līmenī). Esošais dz-betona pārsegums b=220mm
Līmjava;Siltinājums Tenapors  Neo EPS 100 vai ekvivalents λ=0,031W/mK b=100mm                        
Līmjava uz stiklšķiedras sieta b=10mm
Ārējā apdare(krāsots struktūrapmetums)AS-1</t>
  </si>
  <si>
    <t xml:space="preserve">Āra hermētiķis </t>
  </si>
  <si>
    <t>Kvarca apmetumu CERESIT CT77 vai ekvivalents</t>
  </si>
  <si>
    <t xml:space="preserve">Melnzemes iestrāde 0,3mm biezumā </t>
  </si>
  <si>
    <t>Sēklas</t>
  </si>
  <si>
    <t>Ģeotekstila plēves ieklāšana</t>
  </si>
  <si>
    <t>Esošo ventilācijas skursteņu tīrīšana iekļauj iekšā visus ventakanālus, ts.k veicot pārbaudes un sastādot nepieciešamos aktus</t>
  </si>
  <si>
    <t>L12 2,915×0,900</t>
  </si>
  <si>
    <t>L11 2,915×1,148</t>
  </si>
  <si>
    <t>L13 2,915×1,141</t>
  </si>
  <si>
    <t>L14 PVC pildiņš 2,915×1,0m</t>
  </si>
  <si>
    <t>Siltumizolācija sienām  λ=0,037W/mK</t>
  </si>
  <si>
    <t>Pēc gaisa izvada Ø80/120 izbūves veikt hermetizāciju jumta plaknē</t>
  </si>
  <si>
    <t>Gaisa vada Ø80/120 izolācija un uguns aizsardzība izejai caur jumtu</t>
  </si>
  <si>
    <t>Dzīvojamā ēka Nr.17000310131 002
Zvejnieku alejā 7, Liepājā.</t>
  </si>
  <si>
    <t>Dzīvojamās ēkas Nr.17000310131 002
fasādes vienkāršota atjaunošana Zvejnieku alejā 7, Liepājā.</t>
  </si>
  <si>
    <t xml:space="preserve">Grunts rakšanas darbi 0,6m dziļumā,1000 mm platumā </t>
  </si>
  <si>
    <t xml:space="preserve">   * ugunsdrošu lūku EI30, 900×900* mm, montāža esošos atvērumos ,Uw=1,6w/m²*K</t>
  </si>
  <si>
    <t>Dzīvokļi Nr. 19,27,32,33</t>
  </si>
  <si>
    <t>Specifikācija dota vienam dzīvoklim, pavisam 4 šādi dzīvokļi</t>
  </si>
  <si>
    <t>Dzīvokļi Nr. 30,36</t>
  </si>
  <si>
    <t>Specifikācija dota vienam dzīvoklim, pavisam 2 šādi dzīvokļi</t>
  </si>
  <si>
    <t>Dzīvoklis Nr. 34</t>
  </si>
  <si>
    <t>Dzīvoklis Nr. 35</t>
  </si>
  <si>
    <t>Esošā dūmgāzu vada Ø150 demontāža</t>
  </si>
  <si>
    <t>Dūmgāzu vada Ø150 izolācija un uguns aizsardzība izejai caur griestiem un jumtu</t>
  </si>
  <si>
    <t>Uzstādāms jauns, nerūsējošā tērauda, dubultsienu izolēts skurstenis ar cietās akmens vates izolācijas biezumu 50mm, kas izgatavots atbilstoši ugunsdrošības prasībām ar atbilstošiem savienojuma vietas ugunsdrošības hermetizējošiem, risinājumiem. Tai skaitā ar veidgabaliem un stiprinajumiem.                                                  Dūmgāzu vada Ø150, b=50mm savienošana ar esošo vadu un montāža.</t>
  </si>
  <si>
    <t>Dzīvoklis Nr. 29</t>
  </si>
  <si>
    <t>Atloku savienojums Pn10, Dn50</t>
  </si>
  <si>
    <t>Signālvads S=2×2,5 mm², ar vara dzīslām un izolāciju, (ar izvadu)</t>
  </si>
  <si>
    <t>Iekšējā lietus kanalizācija</t>
  </si>
  <si>
    <t>Vītņstienis cauruļvadu stiprinājumiem</t>
  </si>
  <si>
    <t>Elastīga hidroizolējoša mebrāna HL800/110</t>
  </si>
  <si>
    <t>Mitrumizturīga, elastīga un blīvējoša mastika starp kanalizācijas un aizsargcauruli</t>
  </si>
  <si>
    <t>Kanalizācijas caurules pāreja PVCØ110-d100</t>
  </si>
  <si>
    <t>Kanalizācijas izvada pieslēgšana esišajam kanalizācijas vadam d100</t>
  </si>
  <si>
    <t>Sistēmas pārbaude</t>
  </si>
  <si>
    <t>Jaunizbūvējamā aukstā ūdensvada pievienošanās pie esošā ūdensvada ievada aiz ūdens patēriņa uzskaites mezgla /precizēt izbūves gaitā/</t>
  </si>
  <si>
    <t xml:space="preserve">Demontējamas esošās lodžiju margas 5,85*×1,0*m, </t>
  </si>
  <si>
    <t xml:space="preserve">Demontējami koka lodžiju bloki 5,83*×0,9*m, </t>
  </si>
  <si>
    <t xml:space="preserve">Demontējamas esošās lodžiju margas 2,91*×1,0*m, </t>
  </si>
  <si>
    <t>Esošie PVC lodžiju bloki 2,91×0,9m, 
kas noņemami un atliekami atpakaļ, tsk. Palīgmateriāli</t>
  </si>
  <si>
    <t>Esošie PVC lodžiju bloki 5,85×0,9m, 
kas noņemami un atliekami atpakaļ, tsk. Palīgmateriāli</t>
  </si>
  <si>
    <t>Demontējamas ūdensvada caurule (t.sk.- cauruļvadi,  stiprinājumi, izolācija) /apjomi doti attiecīgi izbūvējamiem apjomiem un var nesakrist ar reālo apjomu daudzumu/ Dn20÷50</t>
  </si>
  <si>
    <t>PPR caurules un veidgabali no polipropilēna random kopolimēra paredzēta aukstā ūdens  apgādei, PN10; Ø40×3,7mm</t>
  </si>
  <si>
    <t>PPR caurules un veidgabali no polipropilēna random kopolimēra paredzēta aukstā ūdens  apgādei, PN10; Ø32×3,0mm</t>
  </si>
  <si>
    <t>PPR caurules un veidgabali no polipropilēna random kopolimēra paredzēta aukstā ūdens  apgādei, PN10; Ø25×2,3mm</t>
  </si>
  <si>
    <t>PPR caurules un veidgabali no polipropilēna random kopolimēra paredzēta aukstā ūdens  apgādei, PN10; Ø20×2,3mm</t>
  </si>
  <si>
    <t>Cauruļvadu stiprinājumi ar izolāciju cauruļvadu nostiprināšanai Dn 40</t>
  </si>
  <si>
    <t>Cauruļvadu stiprinājumi ar izolāciju cauruļvadu nostiprināšanai Dn32</t>
  </si>
  <si>
    <t>Cauruļvadu stiprinājumi ar izolāciju cauruļvadu nostiprināšanai Dn 25</t>
  </si>
  <si>
    <t>Cauruļvadu stiprinājumi ar izolāciju cauruļvadu nostiprināšanai Dn 20</t>
  </si>
  <si>
    <t xml:space="preserve">Iesitamais enkurs stiprinājumiem </t>
  </si>
  <si>
    <t>Tērauda aizsargcaurule</t>
  </si>
  <si>
    <t>PPR ventilis aukstajam ūdenim D40</t>
  </si>
  <si>
    <t>PPR ventilis aukstajam ūdenim D20</t>
  </si>
  <si>
    <t>PPR trejgabals ar iekšējo vītni tukšošanas krānu pievienošanai D20 × ½" × D20</t>
  </si>
  <si>
    <t>Lodveida ventilis - tukšošanas krāns ½"</t>
  </si>
  <si>
    <t>Metāla revīzijas lūka kanalizācijas revīzijas apkalpošanai.</t>
  </si>
  <si>
    <t>Demontējamā kanalizācija (t.sk.- cauruļvadi,  stiprinājumi) /apjomi doti attiecīgi izbūvējamiem apjomiem un var nesakrist ar reālo apjomu daudzumu/ Dn100</t>
  </si>
  <si>
    <t>Tērauda aizsargcaurule Ø168×4,5mm</t>
  </si>
  <si>
    <t>Iekšdarbu kanalizācijas caurule Ø110</t>
  </si>
  <si>
    <t>Iekšdarbu kanalizācijas caurule Ø75</t>
  </si>
  <si>
    <t>Kanalizācijas sistēmas iekšdarbu trejgabals Ø110-45°</t>
  </si>
  <si>
    <t>Kanalizācijas sistēmas iekšdarbu trejgabals Ø110/50-88°</t>
  </si>
  <si>
    <t>Kanalizācijas sistēmas iekšdarbu trejgabals Ø75/50-88°</t>
  </si>
  <si>
    <t>Kanalizācijas sistēmas iekšdarbu līkums Ø110-88°</t>
  </si>
  <si>
    <t>Kanalizācijas sistēmas iekšdarbu līkums Ø110-45°</t>
  </si>
  <si>
    <t>Kanalizācijas sistēmas iekšdarbu līkums Ø110-22°</t>
  </si>
  <si>
    <t>Kanalizācijas sistēmas iekšdarbu līkums Ø75-45°</t>
  </si>
  <si>
    <t>Kanalizācijas sistēmas iekšdarbu krustgabals Ø110-67°</t>
  </si>
  <si>
    <t>Kanalizācijas sistēmas iekšdarbu pāreja Ø110-Ø75</t>
  </si>
  <si>
    <t>Kanalizācijas sistēmas iekšdarbu revīzija Ø110</t>
  </si>
  <si>
    <t>Kanalizācijas sistēmas iekšdarbu revīzija Ø75</t>
  </si>
  <si>
    <t>Aizbāznis ar uzskrūvējamu vāku Dn 110</t>
  </si>
  <si>
    <t>Cauruļvadu stiprinājumi ar izolāciju cauruļvadu nostiprināšanai Dn 110</t>
  </si>
  <si>
    <t>Cauruļvadu stiprinājumi ar izolāciju cauruļvadu nostiprināšanai Dn 75</t>
  </si>
  <si>
    <t>Iesitamais enkurs stiprinājumiem M6</t>
  </si>
  <si>
    <t>Vītņstienis cauruļvadu stiprinājumiem M6</t>
  </si>
  <si>
    <t>Dzīvokļu kanalizācijas tīklu pievienojums pie jaunizbūvētā stāvvada d100  &gt; Ø109</t>
  </si>
  <si>
    <t>Dzīvokļu kanalizācijas tīklu pievienojums pie jaunizbūvētā stāvvada d50 &gt; Ø49</t>
  </si>
  <si>
    <t>S3 Cokola - pamatu sienu siltinājums.  
Putupolistirola plāksne,(Tenapors Extra EPS 150 vai ekvivalents) λ=0,034W/mK) b=100mm 
Līmjava;Vertikālā hidroizolācija;Gruntējums
Esošā  betona bloku siena b=435mm</t>
  </si>
  <si>
    <t>S5 Lodžiju starpsienu siltinājums. Apmetuma sistēma virs siltinājuma (AS-2)   
Siltinājums - akmensvate (Paroc Linio 15 
vai ekvivalents) λ=0,037W/mK b=50mm
Līmjava;Gruntējums; Līmjava Gruntējums; Esoša ķieģeļa mūra starpsiena b=380mm;</t>
  </si>
  <si>
    <t>P3 Pagraba pārseguma siltinājums. Esošs grīdas sastāvs~b=60mm
Esošais dz-betona pārsegums~b=220mm
Līmjava;Siltinājums - akmensvate (Paroc CGL 20 CY 0,037 W/m²K vai ekvivalents) b=100mm</t>
  </si>
  <si>
    <t xml:space="preserve">AQUAFIN-1K izolācija vai ekvivalents </t>
  </si>
  <si>
    <t xml:space="preserve">AQUAFIN-2K/M hidroizolācija vai ekvivalents </t>
  </si>
  <si>
    <t>Pagraba ārsienas vertikālās plaknes siltināšana 0,6m augstumā no pārseguma siltumizolācijas daļas
Līmjava;Siltinājums - akmensvate (Paroc CGL 20 CY 0,037 W/m²K vai ekvivalents) b=100mm</t>
  </si>
  <si>
    <t>keramzītu bloku pamūrējums</t>
  </si>
  <si>
    <t>mūrējuma enkurojums</t>
  </si>
  <si>
    <t>Gaisa un tvaiku izolācijas plēve PAROC XMV 020 bas  vai ekvivalents</t>
  </si>
  <si>
    <t>PAROC ROB 60, d=20mm λ&lt;=0,038W/mK vai ekvivalents</t>
  </si>
  <si>
    <t>PAROC ROS 50, d=200mm λ&lt;=0,038W/mK  vai ekvivalents</t>
  </si>
  <si>
    <t>Jumta deflektors ∅100, h=0,5m</t>
  </si>
  <si>
    <t>Palodzes sāna montāžas profils EW CS(01) vai ekvivalents</t>
  </si>
  <si>
    <t>Tāme sastādīta 2021. gada</t>
  </si>
  <si>
    <t xml:space="preserve">2021.gada </t>
  </si>
  <si>
    <t>Finanšu rezerve 2%</t>
  </si>
  <si>
    <t>Tāme sastādīta 2021. gada tirgus cenās, pamatojoties uz AR un BK daļas rasējumiem</t>
  </si>
  <si>
    <t>Tāme sastādīta  2021. gada tirgus cenās, pamatojoties uz AR un BK daļas rasējumiem</t>
  </si>
  <si>
    <t>Tāme sastādīta 2021. gada tirgus cenās, pamatojoties uz AVK daļas rasējumiem</t>
  </si>
  <si>
    <t>Tāme sastādīta 2021. gada tirgus cenās, pamatojoties uz GA daļas rasējumiem</t>
  </si>
  <si>
    <t>Tāme sastādīta 2021. gada tirgus cenās, pamatojoties uz UK daļas rasējumiem</t>
  </si>
  <si>
    <t>Tāme sastādīta 2021. gada tirgus cenās, pamatojoties uz ELT daļas rasējumiem</t>
  </si>
  <si>
    <t>Stūra profils  EC S vai ekvivalents</t>
  </si>
  <si>
    <t>Loga pielaiduma profils EW vai ekvivalents</t>
  </si>
  <si>
    <t>Stūra lāsenis ED CO2 vai ekvivalents</t>
  </si>
  <si>
    <t>Palodzes montāžas profils EW US01 vai ekvivalents</t>
  </si>
  <si>
    <t>Cokola profils EB PVC VARIO 220 vai ekvivalents</t>
  </si>
  <si>
    <t xml:space="preserve">S3* Lodžiju cokola daļas pilastru virszemes 
siltinājums. Apmetuma sistēma virs siltinājuma (AS-1)   
Ekstrudētā putupolistirola plāksne (Tenapors NEO EPS100 vai ekvivalents;λ=0,031W/mK)                                                   b=30mm;Lîmjava;Vertikālā hidroizolācija
Gruntējums; Esošâ  ārsiena                        </t>
  </si>
  <si>
    <t>J1 Jumta,kāpņu jumta siltinājums.            1.Jumta segums:                                   Augšējais segums Bipol EKP vai ekvivalents 4,5 kg/m²     
Apakšējais segums Bipol EPP vai ekvivalents 3,5 kg/m²
2.PAROCPAROC ROB 60 vai ekvivalents, d=20mm λ&lt;=0,038W/mK
3.PAROC ROS 30 vai ekvivalents, d=200mm λ&lt;=0,036W/mK 
4.Gaisa un tvaiku izolācijas plēve PAROC XMV 020 bas vai ekvivalents
5.Izlīdzinošais slānis, d≥50mm
6.Slīpumu veidojošais slānis
7.Dz/b pārseguma panelis, d=220mm
8.Iekšējā apdare - apmetums, d≤10mm
9.Siltumizolācijas stiprinājuma elements</t>
  </si>
  <si>
    <t>1. meh. klases apmetuma izveidošana: 1 kārtas armējošās javas un armējošā stikla šķiedras sieta uzklāšana (Ceresit CT 190 vai ekvivalents), zemapmetuma grunts uzklāšana (Ceresit CT 16 vai ekvivalents), dekoratīvā gatavā silikona apmetuma ar tonējumu uznešana (Ceresit CT174 vai ekvivalents).</t>
  </si>
  <si>
    <t>Durvju un logu aiļu apdare ar akmensvates plātnēm (Paroc Linio 15 vai ekvivalents)  b=30mm, ailes platumā</t>
  </si>
  <si>
    <t>Logu un durvju aiļu ārējo stūru armēšana ar sietu papildus sietu 0,3m platumā no ailes un ailē (Valmieras E-stikls vai ekvivalents) stiepes izturība &gt;200N/5cm, Struktūras stabilitāte &gt;22%, Atbilst REACH , sieta acojuma lielums 4×4mm.</t>
  </si>
  <si>
    <t>Parapetu ķieģeļu mūrējums uz augšu, enkurojams esošajā ķieģeļa sienā ar iedziļinājumu min100 esošā mūrī ķīmiskā masā ar enkuru Ø12, l=300 un stiegrojams katrā 2 šuvē ar BI tipa armatūras lenti. Doto joslu papildus enkurot arī esošajā vertikālajās plaknē ar Ø12, l=300. Ķīm. masai izmantojot ķīmisko enkurmasu ekv. WIT-VM 250 vai ekvivalents</t>
  </si>
  <si>
    <t xml:space="preserve">   * parapetu vertikālās virsmas, h=0,6 mx166 m, un augšējās  + sānu virsmas siltinšāna SPU tipa materiāls Therma 24 vai ekvivalents 50mm ar bitumena pārklājumu vai ekvivalents λ=0,026W/mK </t>
  </si>
  <si>
    <t>Sietu izvēlas SIA KETS piedāvātajam MRF vai ekvivalents ar acu izmēru 62x20mm</t>
  </si>
  <si>
    <t xml:space="preserve">    * stūra elementi 100x100, SPU vai ekvivalents ieliktnis ar bitumena pārklājumu, gar parapetiem, izvadiem un lūkām</t>
  </si>
  <si>
    <t xml:space="preserve">    * apakšējās jumta seguma kārtas ieklāšana, Bipol EPP vai ekvivalents (3,5 kg/m²),  uz sagatav. virsmas</t>
  </si>
  <si>
    <t xml:space="preserve">    * augšējās jumta seguma kārtas ieklāšana, vai ekvivalents Bipol EKP vai ekvivalents (4,5 kg/m²),  uz sagatav. virsmas</t>
  </si>
  <si>
    <t>Paroc Linio 15 vai ekvivalents d=30mm λ&lt;=0,037W/mK</t>
  </si>
  <si>
    <t>Ķīmiskais dībelis HILTI vai ekvivalents ķīmiskajā enkurmasā 
WURTH WIT-VM 250 vai ekvivalents 100mm dziļumā</t>
  </si>
  <si>
    <t xml:space="preserve">     * kanalizācijas izvadu nomaiņa uz Vilpes vai ekvivalents tipa PVC  Ø100 caurulēm, jumta zonā siltināta, L= 1*m vai ekvivalents</t>
  </si>
  <si>
    <t>Āra apgaismojuma sienas lampas montēšana (SLV MERIDIAN 2 wall lamp vai ekvivalents)</t>
  </si>
  <si>
    <t>Stiegru apstrāde ar suspensiju SikaTop- Armatec110EpoCem vai ekvivalents, SikaTop-610 vai ekvivalentu</t>
  </si>
  <si>
    <t>Plātnes apakšējās virsmas krāsošana ar  krāsu Betonakrils vai ekvivalents uz Latakrils vai ekvivalents gruntējuma</t>
  </si>
  <si>
    <t>Gāzes cauruļvada Dn40 stiprināšanas shēma pie mūra sienas atbilstoši HILTI  vai ekvivalents sistēmas risinājumiem  HILTI HIT-HY 170 vai ekvivalents enkurmasa +vītņstienis AM12 8.8. +paplāknse A13/24, +uzgrieznis M12</t>
  </si>
  <si>
    <t>Ventilācijas izvadi, hermetizēti iestrādājami projektētajā jumta silitinājuma virskārtā "Vilpe" Alipai vai ekvivalents Ø110</t>
  </si>
  <si>
    <t>Ø110, vietas 24 Ugundrošā manžetes kanalizācijas caurulei pirms pārseguma šķērsošanas  - "PROMAT" PROMASTOP UniCollar R90 vai ekvivalents:Ø110 caurulei no viena komplekta iznāk 5 manžetes; Ø75 caurulei no viena komplekta iznāk 6 manžetes;</t>
  </si>
  <si>
    <t>Ø75, vietas 8 Ugundrošā manžetes kanalizācijas caurulei pirms pārseguma šķērsošanas  - "PROMAT" PROMASTOP UniCollar R90 vai ekvivalents:Ø110 caurulei no viena komplekta iznāk 5 manžetes; Ø75 caurulei no viena komplekta iznāk 6 manžetes;</t>
  </si>
  <si>
    <t>Pretkondensāta izolācijas čaula - "K-Flex" EC vai ekvivalents kaučuka izolācijas čaulām, Siltumvadības koeficients λ pie +40°С = 0,040 W/mK; difūzijas tvaika pretestība pēc DIN 52516 μ≥ 7 000; Dn42×9mm</t>
  </si>
  <si>
    <t>Pretkondensāta izolācijas čaula - "K-Flex" EC vai ekvivalents kaučuka izolācijas čaulām, Siltumvadības koeficients λ pie +40°С = 0,040 W/mK; difūzijas tvaika pretestība pēc DIN 52516 μ≥ 7 000; Dn35×9mm</t>
  </si>
  <si>
    <t>Pretkondensāta izolācijas čaula - "K-Flex" EC vai ekvivalents kaučuka izolācijas čaulām, Siltumvadības koeficients λ pie +40°С = 0,040 W/mK; difūzijas tvaika pretestība pēc DIN 52516 μ≥ 7 000; Dn28×9mm</t>
  </si>
  <si>
    <t>Pretkondensāta izolācijas čaula - "K-Flex" EC vai ekvivalents kaučuka izolācijas čaulām, Siltumvadības koeficients λ pie +40°С = 0,040 W/mK; difūzijas tvaika pretestība pēc DIN 52516 μ≥ 7 000; Dn22×9mm</t>
  </si>
  <si>
    <t>"Promat" PROMASEAL-PL vai ekvivalents loksne - 24 pārsegumi. 100×200mm</t>
  </si>
  <si>
    <t>"Promat" PROMASTOP ugunsdrošā java MG III vai ekvivalents PROMASEAL vai ekvivalents blīves iestrādāšanai. 30kg</t>
  </si>
  <si>
    <t>Komunikāciju šahtas priekšējā paneļa izbūve no dubulta pastiprinātas stiprības ģipškartona profilu konstrukcijā ar špaktelēšanu - "Knauf" Blue vai ekvivalents 2×12,5 mm</t>
  </si>
  <si>
    <t>Stieples turētājs līdzenam jumtam, pamatne betons H=60mm 1.2kg pstieples fiksācija skrtūvējama, turētājs nerūsējošā tērauda, PR-ÖKO 3 vai ekvivalents</t>
  </si>
  <si>
    <t>Ievērībai!</t>
  </si>
  <si>
    <t>Pretendents ir tiesīgs izmantot tikai Pasūtītāja pievienoto būvizmaksu noteikšanas tāmes veidni.</t>
  </si>
  <si>
    <t>Piezīme:</t>
  </si>
  <si>
    <t xml:space="preserve">• Siltināšanas un apmešanas darbi veicami saskaņā ar ETAG 004 „Eiropas tehniskā apstiprinājuma pamatnostādne ārējās siltumizolācijas sistēmām un apmetumam” </t>
  </si>
  <si>
    <t>• Visiem būvmateriāliem jābūt marķētiem ar CE zīmi.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</si>
</sst>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0;;;"/>
    <numFmt numFmtId="165" formatCode="0;;;"/>
    <numFmt numFmtId="166" formatCode="0.0%"/>
    <numFmt numFmtId="167" formatCode="_-* #,##0.00_-;\-* #,##0.00_-;_-* \-??_-;_-@_-"/>
    <numFmt numFmtId="168" formatCode="0.0"/>
    <numFmt numFmtId="169" formatCode="0;;"/>
    <numFmt numFmtId="170" formatCode="_-* #,##0.00_р_._-;\-* #,##0.00_р_._-;_-* &quot;-&quot;??_р_._-;_-@_-"/>
    <numFmt numFmtId="171" formatCode="0.00;;"/>
  </numFmts>
  <fonts count="45" x14ac:knownFonts="1">
    <font>
      <sz val="11"/>
      <color rgb="FF000000"/>
      <name val="Calibri"/>
      <family val="2"/>
      <charset val="186"/>
    </font>
    <font>
      <sz val="8"/>
      <color theme="1"/>
      <name val="Arial"/>
      <family val="2"/>
      <charset val="186"/>
    </font>
    <font>
      <sz val="8"/>
      <color theme="1"/>
      <name val="Arial"/>
      <family val="2"/>
      <charset val="186"/>
    </font>
    <font>
      <sz val="8"/>
      <color theme="1"/>
      <name val="Arial"/>
      <family val="2"/>
      <charset val="186"/>
    </font>
    <font>
      <sz val="10"/>
      <name val="Arial"/>
      <family val="2"/>
      <charset val="204"/>
    </font>
    <font>
      <sz val="8"/>
      <name val="Arial"/>
      <family val="2"/>
      <charset val="186"/>
    </font>
    <font>
      <b/>
      <sz val="8"/>
      <name val="Arial"/>
      <family val="2"/>
      <charset val="186"/>
    </font>
    <font>
      <b/>
      <sz val="9"/>
      <color rgb="FF000000"/>
      <name val="Tahoma"/>
      <family val="2"/>
      <charset val="186"/>
    </font>
    <font>
      <sz val="9"/>
      <color rgb="FF000000"/>
      <name val="Tahoma"/>
      <family val="2"/>
      <charset val="186"/>
    </font>
    <font>
      <sz val="8"/>
      <color rgb="FFFF0000"/>
      <name val="Arial"/>
      <family val="2"/>
      <charset val="186"/>
    </font>
    <font>
      <b/>
      <sz val="8"/>
      <color rgb="FFFF0000"/>
      <name val="Arial"/>
      <family val="2"/>
      <charset val="186"/>
    </font>
    <font>
      <b/>
      <sz val="8"/>
      <color indexed="8"/>
      <name val="Arial"/>
      <family val="2"/>
      <charset val="186"/>
    </font>
    <font>
      <sz val="8"/>
      <color indexed="8"/>
      <name val="Arial"/>
      <family val="2"/>
      <charset val="186"/>
    </font>
    <font>
      <sz val="8"/>
      <color rgb="FF00B050"/>
      <name val="Arial"/>
      <family val="2"/>
      <charset val="186"/>
    </font>
    <font>
      <b/>
      <sz val="8"/>
      <color rgb="FF00B050"/>
      <name val="Arial"/>
      <family val="2"/>
      <charset val="186"/>
    </font>
    <font>
      <sz val="8"/>
      <color indexed="10"/>
      <name val="Arial"/>
      <family val="2"/>
      <charset val="186"/>
    </font>
    <font>
      <sz val="11"/>
      <color indexed="8"/>
      <name val="Calibri"/>
      <family val="2"/>
      <charset val="186"/>
    </font>
    <font>
      <sz val="12"/>
      <color theme="1"/>
      <name val="Calibri"/>
      <family val="2"/>
      <scheme val="minor"/>
    </font>
    <font>
      <sz val="8"/>
      <color rgb="FF000000"/>
      <name val="Arial"/>
      <family val="2"/>
      <charset val="186"/>
    </font>
    <font>
      <sz val="10"/>
      <name val="Helv"/>
    </font>
    <font>
      <sz val="11"/>
      <color indexed="8"/>
      <name val="Calibri"/>
      <family val="2"/>
      <charset val="204"/>
    </font>
    <font>
      <sz val="10"/>
      <name val="Arial"/>
      <family val="2"/>
      <charset val="186"/>
    </font>
    <font>
      <b/>
      <i/>
      <sz val="8"/>
      <name val="Arial"/>
      <family val="2"/>
      <charset val="186"/>
    </font>
    <font>
      <sz val="8"/>
      <name val="Calibri"/>
      <family val="2"/>
      <charset val="186"/>
    </font>
    <font>
      <b/>
      <sz val="8"/>
      <color rgb="FF0070C0"/>
      <name val="Arial"/>
      <family val="2"/>
      <charset val="186"/>
    </font>
    <font>
      <sz val="8"/>
      <color rgb="FF0070C0"/>
      <name val="Arial"/>
      <family val="2"/>
      <charset val="186"/>
    </font>
    <font>
      <sz val="10"/>
      <name val="Arial"/>
      <family val="2"/>
      <charset val="1"/>
    </font>
    <font>
      <i/>
      <sz val="8"/>
      <color indexed="23"/>
      <name val="Arial"/>
      <family val="2"/>
      <charset val="186"/>
    </font>
    <font>
      <sz val="8"/>
      <name val="Arial"/>
      <family val="2"/>
    </font>
    <font>
      <b/>
      <i/>
      <sz val="8"/>
      <color indexed="8"/>
      <name val="Arial"/>
      <family val="2"/>
      <charset val="186"/>
    </font>
    <font>
      <b/>
      <i/>
      <sz val="8"/>
      <color rgb="FFFF0000"/>
      <name val="Arial"/>
      <family val="2"/>
      <charset val="186"/>
    </font>
    <font>
      <sz val="8"/>
      <color indexed="8"/>
      <name val="Arial"/>
      <family val="2"/>
    </font>
    <font>
      <sz val="8"/>
      <color rgb="FFC00000"/>
      <name val="Arial"/>
      <family val="2"/>
    </font>
    <font>
      <b/>
      <i/>
      <sz val="8"/>
      <color theme="1"/>
      <name val="Arial"/>
      <family val="2"/>
      <charset val="186"/>
    </font>
    <font>
      <sz val="8"/>
      <color theme="1"/>
      <name val="Arial"/>
      <family val="2"/>
    </font>
    <font>
      <b/>
      <i/>
      <sz val="8"/>
      <color indexed="8"/>
      <name val="Arial"/>
      <family val="2"/>
    </font>
    <font>
      <b/>
      <i/>
      <u/>
      <sz val="9"/>
      <name val="Arial"/>
      <family val="2"/>
      <charset val="186"/>
    </font>
    <font>
      <sz val="11"/>
      <name val="Calibri"/>
      <family val="2"/>
      <charset val="186"/>
    </font>
    <font>
      <sz val="6"/>
      <name val="Arial"/>
      <family val="2"/>
      <charset val="186"/>
    </font>
    <font>
      <i/>
      <sz val="8"/>
      <name val="Arial"/>
      <family val="2"/>
      <charset val="186"/>
    </font>
    <font>
      <sz val="7"/>
      <name val="Arial"/>
      <family val="2"/>
      <charset val="186"/>
    </font>
    <font>
      <sz val="9"/>
      <name val="Arial"/>
      <family val="2"/>
      <charset val="186"/>
    </font>
    <font>
      <b/>
      <sz val="10"/>
      <name val="Arial"/>
      <family val="2"/>
      <charset val="186"/>
    </font>
    <font>
      <b/>
      <sz val="9"/>
      <name val="Arial Narrow"/>
      <family val="2"/>
      <charset val="186"/>
    </font>
    <font>
      <b/>
      <sz val="9"/>
      <name val="Arial"/>
      <family val="2"/>
      <charset val="186"/>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FF"/>
        <bgColor rgb="FFFFFFCC"/>
      </patternFill>
    </fill>
    <fill>
      <patternFill patternType="solid">
        <fgColor rgb="FFFFFF00"/>
        <bgColor indexed="64"/>
      </patternFill>
    </fill>
    <fill>
      <patternFill patternType="solid">
        <fgColor theme="0"/>
        <bgColor rgb="FFFFFFCC"/>
      </patternFill>
    </fill>
    <fill>
      <patternFill patternType="solid">
        <fgColor theme="0" tint="-0.14999847407452621"/>
        <bgColor indexed="64"/>
      </patternFill>
    </fill>
  </fills>
  <borders count="135">
    <border>
      <left/>
      <right/>
      <top/>
      <bottom/>
      <diagonal/>
    </border>
    <border>
      <left/>
      <right/>
      <top/>
      <bottom style="thin">
        <color auto="1"/>
      </bottom>
      <diagonal/>
    </border>
    <border>
      <left/>
      <right/>
      <top/>
      <bottom style="hair">
        <color auto="1"/>
      </bottom>
      <diagonal/>
    </border>
    <border>
      <left/>
      <right/>
      <top style="hair">
        <color auto="1"/>
      </top>
      <bottom style="hair">
        <color auto="1"/>
      </bottom>
      <diagonal/>
    </border>
    <border>
      <left style="medium">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
      <left style="medium">
        <color auto="1"/>
      </left>
      <right/>
      <top/>
      <bottom/>
      <diagonal/>
    </border>
    <border>
      <left style="thin">
        <color auto="1"/>
      </left>
      <right style="thin">
        <color auto="1"/>
      </right>
      <top style="medium">
        <color auto="1"/>
      </top>
      <bottom style="medium">
        <color auto="1"/>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auto="1"/>
      </left>
      <right/>
      <top style="medium">
        <color auto="1"/>
      </top>
      <bottom/>
      <diagonal/>
    </border>
    <border>
      <left style="thin">
        <color auto="1"/>
      </left>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medium">
        <color auto="1"/>
      </left>
      <right style="thin">
        <color auto="1"/>
      </right>
      <top/>
      <bottom style="medium">
        <color auto="1"/>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diagonal/>
    </border>
    <border>
      <left style="thin">
        <color auto="1"/>
      </left>
      <right/>
      <top style="thin">
        <color auto="1"/>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medium">
        <color auto="1"/>
      </left>
      <right style="medium">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style="medium">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top/>
      <bottom style="medium">
        <color auto="1"/>
      </bottom>
      <diagonal/>
    </border>
    <border>
      <left/>
      <right style="medium">
        <color auto="1"/>
      </right>
      <top/>
      <bottom style="medium">
        <color auto="1"/>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right/>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3">
    <xf numFmtId="0" fontId="0" fillId="0" borderId="0"/>
    <xf numFmtId="0" fontId="4" fillId="0" borderId="0"/>
    <xf numFmtId="0" fontId="16" fillId="0" borderId="0"/>
    <xf numFmtId="0" fontId="17" fillId="0" borderId="0"/>
    <xf numFmtId="0" fontId="19" fillId="0" borderId="0"/>
    <xf numFmtId="0" fontId="19" fillId="0" borderId="0"/>
    <xf numFmtId="0" fontId="19" fillId="0" borderId="0"/>
    <xf numFmtId="0" fontId="19" fillId="0" borderId="0"/>
    <xf numFmtId="0" fontId="4" fillId="0" borderId="0"/>
    <xf numFmtId="0" fontId="16" fillId="0" borderId="0"/>
    <xf numFmtId="0" fontId="20" fillId="0" borderId="0"/>
    <xf numFmtId="0" fontId="21" fillId="0" borderId="0"/>
    <xf numFmtId="0" fontId="20" fillId="0" borderId="0"/>
    <xf numFmtId="0" fontId="21" fillId="0" borderId="0"/>
    <xf numFmtId="0" fontId="21" fillId="0" borderId="0"/>
    <xf numFmtId="0" fontId="26" fillId="0" borderId="0"/>
    <xf numFmtId="0" fontId="26" fillId="0" borderId="0"/>
    <xf numFmtId="170" fontId="4" fillId="0" borderId="0" applyFont="0" applyFill="0" applyBorder="0" applyAlignment="0" applyProtection="0"/>
    <xf numFmtId="0" fontId="26" fillId="0" borderId="0"/>
    <xf numFmtId="167" fontId="21" fillId="0" borderId="0" applyFill="0" applyBorder="0" applyAlignment="0" applyProtection="0"/>
    <xf numFmtId="0" fontId="27" fillId="0" borderId="0" applyNumberFormat="0" applyFill="0" applyBorder="0" applyAlignment="0" applyProtection="0"/>
    <xf numFmtId="0" fontId="19" fillId="0" borderId="0"/>
    <xf numFmtId="0" fontId="19" fillId="0" borderId="0"/>
  </cellStyleXfs>
  <cellXfs count="643">
    <xf numFmtId="0" fontId="0" fillId="0" borderId="0" xfId="0"/>
    <xf numFmtId="0" fontId="5" fillId="0" borderId="0" xfId="0" applyFont="1"/>
    <xf numFmtId="0" fontId="6" fillId="0" borderId="0" xfId="0" applyFont="1" applyAlignment="1">
      <alignment horizontal="center"/>
    </xf>
    <xf numFmtId="0" fontId="6" fillId="0" borderId="1" xfId="0" applyFont="1" applyBorder="1" applyAlignment="1">
      <alignment horizontal="center"/>
    </xf>
    <xf numFmtId="0" fontId="5" fillId="0" borderId="0" xfId="0" applyFont="1" applyAlignment="1">
      <alignment horizontal="right"/>
    </xf>
    <xf numFmtId="0" fontId="5" fillId="0" borderId="0" xfId="0" applyFont="1" applyAlignment="1">
      <alignment horizontal="center"/>
    </xf>
    <xf numFmtId="0" fontId="6" fillId="0" borderId="2" xfId="0" applyFont="1" applyBorder="1" applyAlignment="1">
      <alignment wrapText="1"/>
    </xf>
    <xf numFmtId="0" fontId="6" fillId="0" borderId="3" xfId="0" applyFont="1" applyBorder="1" applyAlignment="1">
      <alignment wrapText="1"/>
    </xf>
    <xf numFmtId="0" fontId="5" fillId="0" borderId="3" xfId="0" applyFont="1" applyBorder="1" applyAlignment="1">
      <alignment wrapText="1"/>
    </xf>
    <xf numFmtId="0" fontId="6" fillId="0" borderId="4" xfId="0" applyFont="1" applyBorder="1" applyAlignment="1">
      <alignment horizontal="center"/>
    </xf>
    <xf numFmtId="0" fontId="6" fillId="0" borderId="5" xfId="0" applyFont="1" applyBorder="1" applyAlignment="1">
      <alignment horizontal="center"/>
    </xf>
    <xf numFmtId="0" fontId="6" fillId="0" borderId="0" xfId="0" applyFont="1" applyAlignment="1">
      <alignment horizontal="right"/>
    </xf>
    <xf numFmtId="2" fontId="6" fillId="0" borderId="0" xfId="0" applyNumberFormat="1" applyFont="1" applyAlignment="1">
      <alignment horizontal="center" vertical="center"/>
    </xf>
    <xf numFmtId="2" fontId="5" fillId="0" borderId="12" xfId="0" applyNumberFormat="1" applyFont="1" applyBorder="1" applyAlignment="1">
      <alignment horizontal="center" vertical="center"/>
    </xf>
    <xf numFmtId="0" fontId="5" fillId="0" borderId="0" xfId="0" applyFont="1" applyAlignment="1">
      <alignment wrapText="1"/>
    </xf>
    <xf numFmtId="164" fontId="5" fillId="0" borderId="0" xfId="0" applyNumberFormat="1" applyFont="1" applyAlignment="1">
      <alignment horizontal="center" wrapText="1"/>
    </xf>
    <xf numFmtId="0" fontId="5" fillId="0" borderId="0" xfId="0" applyFont="1" applyAlignment="1">
      <alignment horizont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165" fontId="5" fillId="0" borderId="4" xfId="0" applyNumberFormat="1" applyFont="1" applyBorder="1" applyAlignment="1">
      <alignment horizontal="center" vertical="center" wrapText="1"/>
    </xf>
    <xf numFmtId="165" fontId="5" fillId="0" borderId="6" xfId="0" applyNumberFormat="1" applyFont="1" applyBorder="1" applyAlignment="1">
      <alignment horizontal="center" vertical="center" wrapText="1"/>
    </xf>
    <xf numFmtId="166" fontId="6" fillId="0" borderId="5" xfId="0" applyNumberFormat="1" applyFont="1" applyBorder="1" applyAlignment="1">
      <alignment horizontal="center"/>
    </xf>
    <xf numFmtId="164" fontId="5" fillId="0" borderId="0" xfId="0" applyNumberFormat="1" applyFont="1"/>
    <xf numFmtId="166" fontId="5" fillId="0" borderId="7" xfId="0" applyNumberFormat="1" applyFont="1" applyBorder="1" applyAlignment="1">
      <alignment horizontal="center"/>
    </xf>
    <xf numFmtId="164" fontId="5" fillId="0" borderId="27" xfId="0" applyNumberFormat="1" applyFont="1" applyBorder="1" applyAlignment="1">
      <alignment horizontal="center"/>
    </xf>
    <xf numFmtId="166" fontId="6" fillId="0" borderId="7" xfId="0" applyNumberFormat="1" applyFont="1" applyBorder="1" applyAlignment="1">
      <alignment horizontal="center"/>
    </xf>
    <xf numFmtId="0" fontId="6" fillId="0" borderId="9" xfId="0" applyFont="1" applyBorder="1" applyAlignment="1">
      <alignment horizontal="center"/>
    </xf>
    <xf numFmtId="164" fontId="5" fillId="0" borderId="28" xfId="0" applyNumberFormat="1" applyFont="1" applyBorder="1" applyAlignment="1">
      <alignment horizontal="center"/>
    </xf>
    <xf numFmtId="0" fontId="5" fillId="0" borderId="0" xfId="0" applyFont="1" applyAlignment="1">
      <alignment vertical="center"/>
    </xf>
    <xf numFmtId="9" fontId="5" fillId="0" borderId="29" xfId="0" applyNumberFormat="1" applyFont="1" applyBorder="1" applyAlignment="1"/>
    <xf numFmtId="9" fontId="5" fillId="0" borderId="0" xfId="0" applyNumberFormat="1" applyFont="1" applyAlignment="1"/>
    <xf numFmtId="1" fontId="5" fillId="0" borderId="0" xfId="0" applyNumberFormat="1" applyFont="1" applyAlignment="1"/>
    <xf numFmtId="0" fontId="5" fillId="0" borderId="0" xfId="0" applyFont="1" applyAlignment="1">
      <alignment horizontal="right" vertical="center"/>
    </xf>
    <xf numFmtId="165" fontId="5" fillId="0" borderId="0" xfId="0" applyNumberFormat="1" applyFont="1" applyAlignment="1">
      <alignment vertical="center"/>
    </xf>
    <xf numFmtId="0" fontId="5" fillId="0" borderId="0" xfId="0" applyFont="1" applyAlignment="1">
      <alignment horizontal="left"/>
    </xf>
    <xf numFmtId="0" fontId="5"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center" vertical="center"/>
    </xf>
    <xf numFmtId="0" fontId="5" fillId="0" borderId="0" xfId="0" applyFont="1" applyAlignment="1">
      <alignment vertical="center" wrapText="1"/>
    </xf>
    <xf numFmtId="2" fontId="5" fillId="0" borderId="0" xfId="0" applyNumberFormat="1" applyFont="1" applyAlignment="1">
      <alignment horizontal="center" vertical="center"/>
    </xf>
    <xf numFmtId="2" fontId="5" fillId="0" borderId="0" xfId="0" applyNumberFormat="1" applyFont="1" applyAlignment="1">
      <alignment vertical="center"/>
    </xf>
    <xf numFmtId="9" fontId="5" fillId="0" borderId="0" xfId="0" applyNumberFormat="1" applyFont="1" applyAlignment="1">
      <alignment horizontal="right"/>
    </xf>
    <xf numFmtId="0" fontId="6" fillId="0" borderId="0" xfId="0" applyFont="1" applyAlignment="1">
      <alignment horizontal="right" vertical="center"/>
    </xf>
    <xf numFmtId="14" fontId="5" fillId="0" borderId="0" xfId="0" applyNumberFormat="1" applyFont="1" applyAlignment="1">
      <alignment horizontal="left"/>
    </xf>
    <xf numFmtId="0" fontId="5" fillId="0" borderId="8" xfId="0" applyFont="1" applyBorder="1" applyAlignment="1">
      <alignment horizontal="center" vertical="center" textRotation="90" wrapText="1"/>
    </xf>
    <xf numFmtId="0" fontId="5" fillId="0" borderId="24" xfId="0" applyFont="1" applyBorder="1" applyAlignment="1">
      <alignment horizontal="center" vertical="center" textRotation="90" wrapText="1"/>
    </xf>
    <xf numFmtId="0" fontId="6" fillId="0" borderId="25" xfId="0" applyFont="1" applyBorder="1" applyAlignment="1">
      <alignment horizontal="center" vertical="center" textRotation="90" wrapText="1"/>
    </xf>
    <xf numFmtId="164" fontId="6" fillId="0" borderId="10" xfId="1" applyNumberFormat="1" applyFont="1" applyBorder="1" applyAlignment="1">
      <alignment horizontal="center" vertical="center"/>
    </xf>
    <xf numFmtId="164" fontId="6" fillId="0" borderId="30" xfId="1" applyNumberFormat="1" applyFont="1" applyBorder="1" applyAlignment="1">
      <alignment horizontal="center" vertical="center"/>
    </xf>
    <xf numFmtId="164" fontId="6" fillId="0" borderId="12" xfId="1" applyNumberFormat="1" applyFont="1" applyBorder="1" applyAlignment="1">
      <alignment horizontal="center" vertical="center"/>
    </xf>
    <xf numFmtId="9" fontId="5" fillId="0" borderId="0" xfId="0" applyNumberFormat="1" applyFont="1"/>
    <xf numFmtId="14" fontId="5" fillId="0" borderId="0" xfId="0" applyNumberFormat="1" applyFont="1" applyAlignment="1">
      <alignment horizontal="right"/>
    </xf>
    <xf numFmtId="0" fontId="10" fillId="0" borderId="0" xfId="0" applyFont="1" applyAlignment="1">
      <alignment horizontal="center" vertical="center"/>
    </xf>
    <xf numFmtId="0" fontId="9" fillId="0" borderId="0" xfId="0" applyFont="1" applyAlignment="1">
      <alignment horizontal="center" vertical="center"/>
    </xf>
    <xf numFmtId="0" fontId="13" fillId="0" borderId="0" xfId="0" applyFont="1" applyAlignment="1">
      <alignment horizontal="center" vertical="center"/>
    </xf>
    <xf numFmtId="0" fontId="12" fillId="0" borderId="0" xfId="2" applyFont="1" applyAlignment="1">
      <alignment horizontal="center" vertical="center"/>
    </xf>
    <xf numFmtId="0" fontId="15" fillId="0" borderId="0" xfId="3" applyFont="1" applyAlignment="1">
      <alignment horizontal="center" vertical="center"/>
    </xf>
    <xf numFmtId="0" fontId="12" fillId="0" borderId="0" xfId="0" applyFont="1" applyAlignment="1">
      <alignment horizontal="center" vertical="center" wrapText="1"/>
    </xf>
    <xf numFmtId="0" fontId="11" fillId="0" borderId="0" xfId="0" applyFont="1" applyAlignment="1">
      <alignment horizontal="center" vertical="center" wrapText="1"/>
    </xf>
    <xf numFmtId="169" fontId="5" fillId="0" borderId="15" xfId="0" applyNumberFormat="1" applyFont="1" applyBorder="1" applyAlignment="1">
      <alignment horizontal="center" vertical="center" wrapText="1"/>
    </xf>
    <xf numFmtId="169" fontId="5" fillId="0" borderId="32" xfId="0" applyNumberFormat="1" applyFont="1" applyBorder="1" applyAlignment="1">
      <alignment horizontal="center" vertical="center" wrapText="1"/>
    </xf>
    <xf numFmtId="0" fontId="9" fillId="0" borderId="0" xfId="3" applyFont="1" applyAlignment="1">
      <alignment horizontal="center" vertical="center"/>
    </xf>
    <xf numFmtId="0" fontId="6" fillId="0" borderId="34" xfId="0" applyFont="1" applyBorder="1" applyAlignment="1">
      <alignment horizontal="center"/>
    </xf>
    <xf numFmtId="0" fontId="6" fillId="0" borderId="35" xfId="0" applyFont="1" applyBorder="1" applyAlignment="1">
      <alignment horizontal="right"/>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5" fillId="0" borderId="38" xfId="2" applyFont="1" applyBorder="1" applyAlignment="1">
      <alignment horizontal="center" vertical="center"/>
    </xf>
    <xf numFmtId="0" fontId="14" fillId="0" borderId="39" xfId="0" applyFont="1" applyBorder="1" applyAlignment="1">
      <alignment horizontal="center" vertical="center"/>
    </xf>
    <xf numFmtId="1" fontId="24" fillId="0" borderId="0" xfId="0" applyNumberFormat="1" applyFont="1" applyAlignment="1">
      <alignment horizontal="center" vertical="center"/>
    </xf>
    <xf numFmtId="1" fontId="25" fillId="0" borderId="0" xfId="0" applyNumberFormat="1" applyFont="1" applyAlignment="1">
      <alignment horizontal="center" vertical="center"/>
    </xf>
    <xf numFmtId="0" fontId="14" fillId="0" borderId="0" xfId="0" applyFont="1" applyBorder="1" applyAlignment="1">
      <alignment horizontal="center" vertical="center"/>
    </xf>
    <xf numFmtId="0" fontId="24" fillId="0" borderId="0" xfId="0" applyFont="1" applyBorder="1" applyAlignment="1">
      <alignment horizontal="center" vertical="center"/>
    </xf>
    <xf numFmtId="0" fontId="5" fillId="0" borderId="42" xfId="0" applyFont="1" applyBorder="1"/>
    <xf numFmtId="2" fontId="6" fillId="0" borderId="28" xfId="0" applyNumberFormat="1" applyFont="1" applyBorder="1" applyAlignment="1">
      <alignment horizontal="center" vertical="center"/>
    </xf>
    <xf numFmtId="1" fontId="5" fillId="0" borderId="36" xfId="0" applyNumberFormat="1" applyFont="1" applyBorder="1" applyAlignment="1">
      <alignment horizontal="center" vertical="center" wrapText="1"/>
    </xf>
    <xf numFmtId="0" fontId="5" fillId="0" borderId="36" xfId="0" applyFont="1" applyBorder="1" applyAlignment="1">
      <alignment wrapText="1"/>
    </xf>
    <xf numFmtId="4" fontId="5" fillId="0" borderId="36" xfId="0" applyNumberFormat="1" applyFont="1" applyBorder="1" applyAlignment="1">
      <alignment horizontal="center" vertical="center"/>
    </xf>
    <xf numFmtId="0" fontId="5" fillId="0" borderId="44" xfId="0" applyFont="1" applyBorder="1" applyAlignment="1">
      <alignment horizontal="center" vertical="center" wrapText="1"/>
    </xf>
    <xf numFmtId="49" fontId="5" fillId="0" borderId="43" xfId="16" applyNumberFormat="1" applyFont="1" applyBorder="1" applyAlignment="1">
      <alignment horizontal="center" vertical="center" wrapText="1"/>
    </xf>
    <xf numFmtId="49" fontId="5" fillId="0" borderId="44" xfId="16" applyNumberFormat="1" applyFont="1" applyBorder="1" applyAlignment="1">
      <alignment horizontal="center" vertical="center" wrapText="1"/>
    </xf>
    <xf numFmtId="2" fontId="5" fillId="0" borderId="44" xfId="16" applyNumberFormat="1" applyFont="1" applyBorder="1" applyAlignment="1">
      <alignment horizontal="center" vertical="center" wrapText="1"/>
    </xf>
    <xf numFmtId="168" fontId="5" fillId="0" borderId="44" xfId="18" applyNumberFormat="1" applyFont="1" applyBorder="1" applyAlignment="1">
      <alignment horizontal="center" vertical="center" wrapText="1"/>
    </xf>
    <xf numFmtId="0" fontId="5" fillId="0" borderId="41" xfId="16" applyFont="1" applyBorder="1" applyAlignment="1">
      <alignment horizontal="center" vertical="center" wrapText="1"/>
    </xf>
    <xf numFmtId="0" fontId="5" fillId="0" borderId="44" xfId="16" applyFont="1" applyBorder="1" applyAlignment="1">
      <alignment horizontal="center" vertical="center" wrapText="1"/>
    </xf>
    <xf numFmtId="0" fontId="5" fillId="0" borderId="44" xfId="16" applyFont="1" applyBorder="1" applyAlignment="1">
      <alignment horizontal="left" vertical="center" wrapText="1"/>
    </xf>
    <xf numFmtId="0" fontId="5" fillId="0" borderId="45" xfId="16" applyFont="1" applyBorder="1" applyAlignment="1">
      <alignment horizontal="center" vertical="center" wrapText="1"/>
    </xf>
    <xf numFmtId="0" fontId="5" fillId="0" borderId="45" xfId="16" applyFont="1" applyBorder="1" applyAlignment="1">
      <alignment horizontal="left" vertical="center" wrapText="1"/>
    </xf>
    <xf numFmtId="2" fontId="5" fillId="0" borderId="45" xfId="16" applyNumberFormat="1" applyFont="1" applyBorder="1" applyAlignment="1">
      <alignment horizontal="center" vertical="center" wrapText="1"/>
    </xf>
    <xf numFmtId="49" fontId="5" fillId="0" borderId="40" xfId="16" applyNumberFormat="1" applyFont="1" applyBorder="1" applyAlignment="1">
      <alignment horizontal="center" vertical="center" wrapText="1"/>
    </xf>
    <xf numFmtId="0" fontId="5" fillId="0" borderId="43" xfId="12" applyFont="1" applyBorder="1" applyAlignment="1">
      <alignment vertical="center" wrapText="1"/>
    </xf>
    <xf numFmtId="0" fontId="5" fillId="0" borderId="50" xfId="12" applyFont="1" applyBorder="1" applyAlignment="1">
      <alignment horizontal="center" vertical="center" wrapText="1"/>
    </xf>
    <xf numFmtId="1" fontId="5" fillId="0" borderId="43" xfId="12" applyNumberFormat="1" applyFont="1" applyBorder="1" applyAlignment="1">
      <alignment horizontal="center" vertical="center" wrapText="1"/>
    </xf>
    <xf numFmtId="2" fontId="5" fillId="0" borderId="43" xfId="12" applyNumberFormat="1" applyFont="1" applyBorder="1" applyAlignment="1">
      <alignment horizontal="center" vertical="center" wrapText="1"/>
    </xf>
    <xf numFmtId="0" fontId="5" fillId="0" borderId="40" xfId="12" applyFont="1" applyBorder="1" applyAlignment="1">
      <alignment vertical="center" wrapText="1"/>
    </xf>
    <xf numFmtId="0" fontId="5" fillId="0" borderId="33" xfId="12" applyFont="1" applyBorder="1" applyAlignment="1">
      <alignment horizontal="center" vertical="center" wrapText="1"/>
    </xf>
    <xf numFmtId="2" fontId="5" fillId="0" borderId="40" xfId="12" applyNumberFormat="1" applyFont="1" applyBorder="1" applyAlignment="1">
      <alignment horizontal="center" vertical="center" wrapText="1"/>
    </xf>
    <xf numFmtId="0" fontId="5" fillId="0" borderId="44" xfId="12" applyFont="1" applyBorder="1" applyAlignment="1">
      <alignment vertical="center" wrapText="1"/>
    </xf>
    <xf numFmtId="0" fontId="5" fillId="0" borderId="41" xfId="18" applyFont="1" applyBorder="1" applyAlignment="1">
      <alignment horizontal="right" vertical="center" wrapText="1"/>
    </xf>
    <xf numFmtId="0" fontId="5" fillId="0" borderId="44" xfId="18" applyFont="1" applyBorder="1" applyAlignment="1">
      <alignment horizontal="center" vertical="center" wrapText="1"/>
    </xf>
    <xf numFmtId="2" fontId="5" fillId="0" borderId="44" xfId="12" applyNumberFormat="1" applyFont="1" applyBorder="1" applyAlignment="1">
      <alignment horizontal="center" vertical="center"/>
    </xf>
    <xf numFmtId="2" fontId="5" fillId="0" borderId="50" xfId="12" applyNumberFormat="1" applyFont="1" applyBorder="1" applyAlignment="1">
      <alignment horizontal="left" vertical="center" wrapText="1"/>
    </xf>
    <xf numFmtId="0" fontId="5" fillId="0" borderId="43" xfId="16" applyFont="1" applyBorder="1" applyAlignment="1">
      <alignment horizontal="center" vertical="center" wrapText="1"/>
    </xf>
    <xf numFmtId="2" fontId="5" fillId="0" borderId="44" xfId="12" applyNumberFormat="1" applyFont="1" applyBorder="1" applyAlignment="1">
      <alignment horizontal="center" vertical="center" wrapText="1"/>
    </xf>
    <xf numFmtId="2" fontId="5" fillId="0" borderId="44" xfId="16" applyNumberFormat="1" applyFont="1" applyBorder="1" applyAlignment="1">
      <alignment horizontal="left" vertical="center" wrapText="1"/>
    </xf>
    <xf numFmtId="0" fontId="5" fillId="0" borderId="40" xfId="16" applyFont="1" applyBorder="1" applyAlignment="1">
      <alignment horizontal="left" vertical="center" wrapText="1"/>
    </xf>
    <xf numFmtId="0" fontId="5" fillId="0" borderId="40" xfId="16" applyFont="1" applyBorder="1" applyAlignment="1">
      <alignment horizontal="center" vertical="center" wrapText="1"/>
    </xf>
    <xf numFmtId="2" fontId="5" fillId="0" borderId="45" xfId="12" applyNumberFormat="1" applyFont="1" applyBorder="1" applyAlignment="1">
      <alignment horizontal="center" vertical="center" wrapText="1"/>
    </xf>
    <xf numFmtId="0" fontId="5" fillId="0" borderId="43" xfId="18" applyFont="1" applyBorder="1" applyAlignment="1">
      <alignment horizontal="center" vertical="center" wrapText="1"/>
    </xf>
    <xf numFmtId="0" fontId="5" fillId="0" borderId="45" xfId="18" applyFont="1" applyBorder="1" applyAlignment="1">
      <alignment vertical="center" wrapText="1"/>
    </xf>
    <xf numFmtId="0" fontId="5" fillId="0" borderId="45" xfId="18" applyFont="1" applyBorder="1" applyAlignment="1">
      <alignment horizontal="center" vertical="center" wrapText="1"/>
    </xf>
    <xf numFmtId="49" fontId="5" fillId="0" borderId="41" xfId="16" applyNumberFormat="1" applyFont="1" applyBorder="1" applyAlignment="1">
      <alignment horizontal="center" vertical="center" wrapText="1"/>
    </xf>
    <xf numFmtId="0" fontId="5" fillId="0" borderId="45" xfId="0" applyFont="1" applyBorder="1" applyAlignment="1">
      <alignment vertical="center" wrapText="1"/>
    </xf>
    <xf numFmtId="0" fontId="5" fillId="0" borderId="43" xfId="18" applyFont="1" applyBorder="1" applyAlignment="1">
      <alignment vertical="center" wrapText="1"/>
    </xf>
    <xf numFmtId="2" fontId="5" fillId="0" borderId="44" xfId="12" applyNumberFormat="1" applyFont="1" applyBorder="1" applyAlignment="1">
      <alignment vertical="center" wrapText="1"/>
    </xf>
    <xf numFmtId="0" fontId="5" fillId="0" borderId="51" xfId="11" applyFont="1" applyBorder="1" applyAlignment="1">
      <alignment horizontal="center" vertical="center" wrapText="1"/>
    </xf>
    <xf numFmtId="0" fontId="5" fillId="0" borderId="51" xfId="11" applyFont="1" applyBorder="1" applyAlignment="1">
      <alignment vertical="center"/>
    </xf>
    <xf numFmtId="0" fontId="5" fillId="2" borderId="0" xfId="5" applyFont="1" applyFill="1" applyBorder="1" applyAlignment="1">
      <alignment horizontal="center" vertical="center" wrapText="1"/>
    </xf>
    <xf numFmtId="0" fontId="12" fillId="0" borderId="53" xfId="0" applyFont="1" applyBorder="1"/>
    <xf numFmtId="0" fontId="29" fillId="3" borderId="54" xfId="0" applyFont="1" applyFill="1" applyBorder="1" applyAlignment="1">
      <alignment horizontal="left" vertical="center"/>
    </xf>
    <xf numFmtId="0" fontId="29" fillId="0" borderId="54" xfId="0" applyFont="1" applyBorder="1" applyAlignment="1">
      <alignment horizontal="left" vertical="center"/>
    </xf>
    <xf numFmtId="0" fontId="12" fillId="3" borderId="55" xfId="0" applyFont="1" applyFill="1" applyBorder="1" applyAlignment="1">
      <alignment horizontal="center" vertical="center"/>
    </xf>
    <xf numFmtId="2" fontId="24" fillId="0" borderId="0" xfId="0" applyNumberFormat="1" applyFont="1" applyBorder="1" applyAlignment="1">
      <alignment horizontal="center" vertical="center"/>
    </xf>
    <xf numFmtId="2" fontId="13" fillId="0" borderId="0" xfId="0" applyNumberFormat="1" applyFont="1" applyAlignment="1">
      <alignment horizontal="center" vertical="center"/>
    </xf>
    <xf numFmtId="0" fontId="29" fillId="0" borderId="54" xfId="0" applyFont="1" applyBorder="1" applyAlignment="1">
      <alignment horizontal="center" vertical="center" wrapText="1"/>
    </xf>
    <xf numFmtId="0" fontId="9" fillId="4" borderId="55" xfId="0" applyFont="1" applyFill="1" applyBorder="1" applyAlignment="1">
      <alignment horizontal="center" vertical="center"/>
    </xf>
    <xf numFmtId="0" fontId="9" fillId="0" borderId="55" xfId="0" applyFont="1" applyBorder="1" applyAlignment="1">
      <alignment vertical="center"/>
    </xf>
    <xf numFmtId="0" fontId="9" fillId="0" borderId="55" xfId="0" applyFont="1" applyBorder="1" applyAlignment="1">
      <alignment horizontal="center" vertical="center"/>
    </xf>
    <xf numFmtId="0" fontId="30" fillId="0" borderId="55" xfId="0" applyFont="1" applyBorder="1" applyAlignment="1">
      <alignment horizontal="center" vertical="center"/>
    </xf>
    <xf numFmtId="0" fontId="9" fillId="5" borderId="55" xfId="0" applyFont="1" applyFill="1" applyBorder="1" applyAlignment="1">
      <alignment horizontal="center" vertical="center"/>
    </xf>
    <xf numFmtId="0" fontId="9" fillId="0" borderId="55" xfId="0" applyFont="1" applyBorder="1"/>
    <xf numFmtId="0" fontId="6" fillId="0" borderId="0" xfId="1" applyFont="1" applyBorder="1" applyAlignment="1">
      <alignment horizontal="right" wrapText="1"/>
    </xf>
    <xf numFmtId="0" fontId="5" fillId="0" borderId="59" xfId="0" applyFont="1" applyBorder="1" applyAlignment="1">
      <alignment horizontal="center" vertical="center" textRotation="90" wrapText="1"/>
    </xf>
    <xf numFmtId="0" fontId="5" fillId="0" borderId="38" xfId="0" applyFont="1" applyBorder="1" applyAlignment="1">
      <alignment horizontal="center" vertical="center" textRotation="90" wrapText="1"/>
    </xf>
    <xf numFmtId="0" fontId="5" fillId="0" borderId="38" xfId="0" applyFont="1" applyBorder="1" applyAlignment="1">
      <alignment horizontal="center" vertical="center" textRotation="90"/>
    </xf>
    <xf numFmtId="0" fontId="5" fillId="0" borderId="0" xfId="0" applyFont="1" applyBorder="1" applyAlignment="1">
      <alignment horizontal="center" vertical="center" textRotation="90" wrapText="1"/>
    </xf>
    <xf numFmtId="0" fontId="6" fillId="0" borderId="52" xfId="0" applyFont="1" applyBorder="1" applyAlignment="1">
      <alignment horizontal="center" vertical="center" textRotation="90" wrapText="1"/>
    </xf>
    <xf numFmtId="0" fontId="5" fillId="0" borderId="19" xfId="0" applyFont="1" applyBorder="1" applyAlignment="1">
      <alignment horizontal="center" vertical="center" textRotation="90" wrapText="1"/>
    </xf>
    <xf numFmtId="0" fontId="5" fillId="0" borderId="20" xfId="0" applyFont="1" applyBorder="1" applyAlignment="1">
      <alignment horizontal="center" vertical="center" textRotation="90" wrapText="1"/>
    </xf>
    <xf numFmtId="0" fontId="6" fillId="0" borderId="60" xfId="0" applyFont="1" applyBorder="1" applyAlignment="1">
      <alignment horizontal="center" vertical="center" textRotation="90" wrapText="1"/>
    </xf>
    <xf numFmtId="0" fontId="6" fillId="0" borderId="0" xfId="0" applyFont="1" applyBorder="1" applyAlignment="1">
      <alignment horizontal="center" vertical="center" textRotation="90" wrapText="1"/>
    </xf>
    <xf numFmtId="0" fontId="5" fillId="0" borderId="45" xfId="0" applyFont="1" applyBorder="1" applyAlignment="1">
      <alignment horizontal="center" vertical="center" wrapText="1"/>
    </xf>
    <xf numFmtId="0" fontId="12" fillId="0" borderId="0" xfId="0" applyFont="1" applyAlignment="1">
      <alignment horizontal="center" vertical="center"/>
    </xf>
    <xf numFmtId="0" fontId="3" fillId="0" borderId="0" xfId="0" applyFont="1" applyAlignment="1">
      <alignment vertical="center"/>
    </xf>
    <xf numFmtId="0" fontId="31" fillId="0" borderId="0" xfId="0" applyFont="1" applyAlignment="1">
      <alignment vertical="center"/>
    </xf>
    <xf numFmtId="0" fontId="31" fillId="0" borderId="0" xfId="0" applyFont="1" applyAlignment="1">
      <alignment horizontal="right" vertical="center"/>
    </xf>
    <xf numFmtId="0" fontId="31" fillId="0" borderId="0" xfId="3" applyFont="1" applyAlignment="1">
      <alignment horizontal="right" vertical="center" wrapText="1"/>
    </xf>
    <xf numFmtId="0" fontId="31" fillId="0" borderId="0" xfId="3" applyFont="1" applyAlignment="1">
      <alignment horizontal="right" vertical="center"/>
    </xf>
    <xf numFmtId="0" fontId="33" fillId="0" borderId="0" xfId="0" applyFont="1" applyAlignment="1">
      <alignment vertical="center" wrapText="1"/>
    </xf>
    <xf numFmtId="0" fontId="34" fillId="0" borderId="0" xfId="0" applyFont="1" applyAlignment="1">
      <alignment vertical="center" wrapText="1"/>
    </xf>
    <xf numFmtId="0" fontId="29" fillId="3" borderId="54" xfId="0" applyFont="1" applyFill="1" applyBorder="1" applyAlignment="1">
      <alignment horizontal="left" vertical="center" wrapText="1"/>
    </xf>
    <xf numFmtId="0" fontId="35" fillId="3" borderId="54" xfId="0" applyFont="1" applyFill="1" applyBorder="1" applyAlignment="1">
      <alignment horizontal="left" vertical="center"/>
    </xf>
    <xf numFmtId="0" fontId="5" fillId="3" borderId="55" xfId="0" applyFont="1" applyFill="1" applyBorder="1" applyAlignment="1">
      <alignment vertical="center" wrapText="1"/>
    </xf>
    <xf numFmtId="0" fontId="5" fillId="3" borderId="55" xfId="0" applyFont="1" applyFill="1" applyBorder="1" applyAlignment="1">
      <alignment horizontal="left" vertical="center" wrapText="1"/>
    </xf>
    <xf numFmtId="0" fontId="31" fillId="3" borderId="55" xfId="0" applyFont="1" applyFill="1" applyBorder="1" applyAlignment="1">
      <alignment horizontal="left" wrapText="1"/>
    </xf>
    <xf numFmtId="0" fontId="3" fillId="0" borderId="0" xfId="0" applyFont="1" applyAlignment="1">
      <alignment horizontal="center" vertical="center"/>
    </xf>
    <xf numFmtId="0" fontId="34" fillId="0" borderId="0" xfId="0" applyFont="1" applyAlignment="1">
      <alignment vertical="center"/>
    </xf>
    <xf numFmtId="0" fontId="37" fillId="0" borderId="0" xfId="0" applyFont="1"/>
    <xf numFmtId="14" fontId="5" fillId="0" borderId="0" xfId="0" applyNumberFormat="1" applyFont="1"/>
    <xf numFmtId="0" fontId="5" fillId="0" borderId="61" xfId="0" applyFont="1" applyBorder="1" applyAlignment="1">
      <alignment horizontal="center" vertical="center" wrapText="1"/>
    </xf>
    <xf numFmtId="49" fontId="5" fillId="0" borderId="43" xfId="5" applyNumberFormat="1" applyFont="1" applyBorder="1" applyAlignment="1">
      <alignment horizontal="center" vertical="center" wrapText="1"/>
    </xf>
    <xf numFmtId="0" fontId="5" fillId="0" borderId="43" xfId="0" applyFont="1" applyBorder="1" applyAlignment="1">
      <alignment horizontal="left" vertical="center" wrapText="1"/>
    </xf>
    <xf numFmtId="0" fontId="5" fillId="0" borderId="43" xfId="0" applyFont="1" applyBorder="1" applyAlignment="1">
      <alignment horizontal="center" vertical="center" wrapText="1"/>
    </xf>
    <xf numFmtId="168" fontId="5" fillId="0" borderId="43" xfId="0" applyNumberFormat="1" applyFont="1" applyBorder="1" applyAlignment="1">
      <alignment horizontal="center" vertical="center" wrapText="1"/>
    </xf>
    <xf numFmtId="49" fontId="5" fillId="0" borderId="61" xfId="5" applyNumberFormat="1" applyFont="1" applyBorder="1" applyAlignment="1">
      <alignment horizontal="center" vertical="center" wrapText="1"/>
    </xf>
    <xf numFmtId="0" fontId="5" fillId="0" borderId="61" xfId="0" applyFont="1" applyBorder="1" applyAlignment="1">
      <alignment horizontal="left" vertical="center" wrapText="1"/>
    </xf>
    <xf numFmtId="168" fontId="5" fillId="0" borderId="61" xfId="5" applyNumberFormat="1" applyFont="1" applyBorder="1" applyAlignment="1">
      <alignment horizontal="center" vertical="center" wrapText="1"/>
    </xf>
    <xf numFmtId="2" fontId="5" fillId="0" borderId="61" xfId="0" applyNumberFormat="1" applyFont="1" applyBorder="1" applyAlignment="1">
      <alignment horizontal="center" vertical="center" wrapText="1"/>
    </xf>
    <xf numFmtId="2" fontId="5" fillId="0" borderId="61" xfId="5" applyNumberFormat="1" applyFont="1" applyBorder="1" applyAlignment="1">
      <alignment horizontal="center" vertical="center" wrapText="1"/>
    </xf>
    <xf numFmtId="168" fontId="5" fillId="0" borderId="61" xfId="0" applyNumberFormat="1" applyFont="1" applyBorder="1" applyAlignment="1">
      <alignment horizontal="center" vertical="center" wrapText="1"/>
    </xf>
    <xf numFmtId="0" fontId="5" fillId="0" borderId="0" xfId="7" applyFont="1" applyAlignment="1">
      <alignment horizontal="left" vertical="center" wrapText="1"/>
    </xf>
    <xf numFmtId="0" fontId="5" fillId="0" borderId="62" xfId="7" applyFont="1" applyBorder="1" applyAlignment="1">
      <alignment horizontal="center" vertical="center" wrapText="1"/>
    </xf>
    <xf numFmtId="168" fontId="5" fillId="0" borderId="61" xfId="7" applyNumberFormat="1" applyFont="1" applyBorder="1" applyAlignment="1">
      <alignment horizontal="center" vertical="center" wrapText="1"/>
    </xf>
    <xf numFmtId="0" fontId="6" fillId="0" borderId="61" xfId="0" applyFont="1" applyBorder="1" applyAlignment="1">
      <alignment horizontal="left" vertical="center" wrapText="1"/>
    </xf>
    <xf numFmtId="0" fontId="5" fillId="0" borderId="61" xfId="0" applyFont="1" applyBorder="1" applyAlignment="1">
      <alignment horizontal="center" vertical="center"/>
    </xf>
    <xf numFmtId="168" fontId="6" fillId="0" borderId="61" xfId="0" applyNumberFormat="1" applyFont="1" applyBorder="1" applyAlignment="1">
      <alignment horizontal="center" vertical="center"/>
    </xf>
    <xf numFmtId="0" fontId="5" fillId="0" borderId="61" xfId="5" applyFont="1" applyBorder="1" applyAlignment="1">
      <alignment horizontal="left" vertical="center" wrapText="1"/>
    </xf>
    <xf numFmtId="0" fontId="5" fillId="0" borderId="62" xfId="5" applyFont="1" applyBorder="1" applyAlignment="1">
      <alignment horizontal="center" vertical="center" wrapText="1"/>
    </xf>
    <xf numFmtId="0" fontId="5" fillId="0" borderId="62" xfId="7" applyFont="1" applyBorder="1" applyAlignment="1">
      <alignment horizontal="center" vertical="center"/>
    </xf>
    <xf numFmtId="0" fontId="5" fillId="0" borderId="61" xfId="5" applyFont="1" applyBorder="1" applyAlignment="1">
      <alignment horizontal="center" vertical="center" wrapText="1"/>
    </xf>
    <xf numFmtId="0" fontId="5" fillId="0" borderId="61" xfId="7" applyFont="1" applyBorder="1" applyAlignment="1">
      <alignment horizontal="center" vertical="center" wrapText="1"/>
    </xf>
    <xf numFmtId="0" fontId="5" fillId="0" borderId="31" xfId="0" applyFont="1" applyBorder="1" applyAlignment="1">
      <alignment horizontal="left" vertical="center" wrapText="1"/>
    </xf>
    <xf numFmtId="1" fontId="5" fillId="0" borderId="61" xfId="5" applyNumberFormat="1" applyFont="1" applyBorder="1" applyAlignment="1">
      <alignment horizontal="center" vertical="center" wrapText="1"/>
    </xf>
    <xf numFmtId="9" fontId="5" fillId="0" borderId="29" xfId="0" applyNumberFormat="1" applyFont="1" applyBorder="1"/>
    <xf numFmtId="43" fontId="5" fillId="0" borderId="1" xfId="0" applyNumberFormat="1" applyFont="1" applyBorder="1"/>
    <xf numFmtId="171" fontId="5" fillId="0" borderId="40" xfId="16" applyNumberFormat="1" applyFont="1" applyBorder="1" applyAlignment="1">
      <alignment horizontal="center" vertical="center" wrapText="1"/>
    </xf>
    <xf numFmtId="171" fontId="5" fillId="0" borderId="40" xfId="12" applyNumberFormat="1" applyFont="1" applyBorder="1" applyAlignment="1">
      <alignment horizontal="center" vertical="center" wrapText="1"/>
    </xf>
    <xf numFmtId="171" fontId="5" fillId="0" borderId="43" xfId="12" applyNumberFormat="1" applyFont="1" applyBorder="1" applyAlignment="1">
      <alignment horizontal="center" vertical="center" wrapText="1"/>
    </xf>
    <xf numFmtId="171" fontId="5" fillId="2" borderId="44" xfId="5" applyNumberFormat="1" applyFont="1" applyFill="1" applyBorder="1" applyAlignment="1">
      <alignment horizontal="center" vertical="center" wrapText="1"/>
    </xf>
    <xf numFmtId="171" fontId="5" fillId="0" borderId="45" xfId="17" applyNumberFormat="1" applyFont="1" applyBorder="1" applyAlignment="1">
      <alignment horizontal="center" vertical="center"/>
    </xf>
    <xf numFmtId="0" fontId="5" fillId="0" borderId="64" xfId="0" applyFont="1" applyBorder="1" applyAlignment="1">
      <alignment horizontal="center" vertical="center" textRotation="90" wrapText="1"/>
    </xf>
    <xf numFmtId="0" fontId="5" fillId="0" borderId="65" xfId="0" applyFont="1" applyBorder="1" applyAlignment="1">
      <alignment horizontal="center" vertical="center" textRotation="90" wrapText="1"/>
    </xf>
    <xf numFmtId="0" fontId="6" fillId="0" borderId="66" xfId="0" applyFont="1" applyBorder="1" applyAlignment="1">
      <alignment horizontal="center" vertical="center" textRotation="90" wrapText="1"/>
    </xf>
    <xf numFmtId="0" fontId="5" fillId="0" borderId="67" xfId="0" applyFont="1" applyBorder="1" applyAlignment="1">
      <alignment horizontal="center" vertical="center" wrapText="1"/>
    </xf>
    <xf numFmtId="49" fontId="5" fillId="0" borderId="67" xfId="5" applyNumberFormat="1" applyFont="1" applyBorder="1" applyAlignment="1">
      <alignment horizontal="center" vertical="center" wrapText="1"/>
    </xf>
    <xf numFmtId="0" fontId="6" fillId="0" borderId="67" xfId="0" applyFont="1" applyBorder="1" applyAlignment="1">
      <alignment horizontal="left" vertical="center"/>
    </xf>
    <xf numFmtId="0" fontId="5" fillId="0" borderId="67" xfId="0" applyFont="1" applyBorder="1" applyAlignment="1">
      <alignment horizontal="center" vertical="center"/>
    </xf>
    <xf numFmtId="168" fontId="6" fillId="0" borderId="67" xfId="0" applyNumberFormat="1" applyFont="1" applyBorder="1" applyAlignment="1">
      <alignment horizontal="center" vertical="center"/>
    </xf>
    <xf numFmtId="0" fontId="5" fillId="0" borderId="67" xfId="0" applyFont="1" applyBorder="1" applyAlignment="1">
      <alignment vertical="center" wrapText="1"/>
    </xf>
    <xf numFmtId="168" fontId="5" fillId="0" borderId="67" xfId="0" applyNumberFormat="1" applyFont="1" applyBorder="1" applyAlignment="1">
      <alignment horizontal="center" vertical="center" wrapText="1"/>
    </xf>
    <xf numFmtId="168" fontId="6" fillId="0" borderId="67" xfId="0" applyNumberFormat="1" applyFont="1" applyBorder="1" applyAlignment="1">
      <alignment horizontal="center" vertical="center" wrapText="1"/>
    </xf>
    <xf numFmtId="0" fontId="5" fillId="0" borderId="67" xfId="5" applyFont="1" applyBorder="1" applyAlignment="1">
      <alignment horizontal="center" vertical="center" wrapText="1"/>
    </xf>
    <xf numFmtId="0" fontId="5" fillId="0" borderId="67" xfId="7" applyFont="1" applyBorder="1" applyAlignment="1">
      <alignment horizontal="left" vertical="center" wrapText="1"/>
    </xf>
    <xf numFmtId="2" fontId="5" fillId="0" borderId="67" xfId="5" applyNumberFormat="1" applyFont="1" applyBorder="1" applyAlignment="1">
      <alignment horizontal="center" vertical="center" wrapText="1"/>
    </xf>
    <xf numFmtId="0" fontId="5" fillId="0" borderId="67" xfId="0" applyFont="1" applyBorder="1" applyAlignment="1">
      <alignment horizontal="left" vertical="center" wrapText="1"/>
    </xf>
    <xf numFmtId="2" fontId="5" fillId="0" borderId="67" xfId="0" applyNumberFormat="1" applyFont="1" applyBorder="1" applyAlignment="1">
      <alignment horizontal="center" vertical="center" wrapText="1"/>
    </xf>
    <xf numFmtId="0" fontId="5" fillId="2" borderId="67" xfId="0" applyFont="1" applyFill="1" applyBorder="1" applyAlignment="1">
      <alignment vertical="center" wrapText="1"/>
    </xf>
    <xf numFmtId="0" fontId="5" fillId="0" borderId="67" xfId="5" applyFont="1" applyBorder="1" applyAlignment="1">
      <alignment horizontal="left" vertical="center" wrapText="1"/>
    </xf>
    <xf numFmtId="49" fontId="5" fillId="0" borderId="63" xfId="5" applyNumberFormat="1" applyFont="1" applyBorder="1" applyAlignment="1">
      <alignment horizontal="center" vertical="center" wrapText="1"/>
    </xf>
    <xf numFmtId="0" fontId="6" fillId="0" borderId="69" xfId="0" applyFont="1" applyBorder="1" applyAlignment="1">
      <alignment vertical="center" wrapText="1"/>
    </xf>
    <xf numFmtId="0" fontId="6" fillId="0" borderId="70" xfId="0" applyFont="1" applyBorder="1" applyAlignment="1">
      <alignment vertical="center" wrapText="1"/>
    </xf>
    <xf numFmtId="0" fontId="6" fillId="0" borderId="71" xfId="0" applyFont="1" applyBorder="1" applyAlignment="1">
      <alignment vertical="center" wrapText="1"/>
    </xf>
    <xf numFmtId="0" fontId="5" fillId="0" borderId="67" xfId="5" applyFont="1" applyBorder="1" applyAlignment="1">
      <alignment vertical="center" wrapText="1"/>
    </xf>
    <xf numFmtId="168" fontId="5" fillId="0" borderId="67" xfId="5" applyNumberFormat="1" applyFont="1" applyBorder="1" applyAlignment="1">
      <alignment horizontal="center" vertical="center" wrapText="1"/>
    </xf>
    <xf numFmtId="49" fontId="5" fillId="0" borderId="67" xfId="13" applyNumberFormat="1" applyFont="1" applyBorder="1" applyAlignment="1">
      <alignment horizontal="center" vertical="center" wrapText="1"/>
    </xf>
    <xf numFmtId="0" fontId="6" fillId="0" borderId="69" xfId="0" applyFont="1" applyBorder="1" applyAlignment="1">
      <alignment horizontal="left" vertical="center" wrapText="1"/>
    </xf>
    <xf numFmtId="0" fontId="5" fillId="0" borderId="67" xfId="7" applyFont="1" applyBorder="1" applyAlignment="1">
      <alignment horizontal="center" vertical="center" wrapText="1"/>
    </xf>
    <xf numFmtId="168" fontId="5" fillId="0" borderId="71" xfId="0" applyNumberFormat="1" applyFont="1" applyBorder="1" applyAlignment="1">
      <alignment horizontal="center" vertical="center" wrapText="1"/>
    </xf>
    <xf numFmtId="0" fontId="5" fillId="0" borderId="70" xfId="7" applyFont="1" applyBorder="1" applyAlignment="1">
      <alignment horizontal="center" vertical="center" wrapText="1"/>
    </xf>
    <xf numFmtId="0" fontId="5" fillId="0" borderId="69" xfId="0" applyFont="1" applyBorder="1" applyAlignment="1">
      <alignment vertical="center" wrapText="1"/>
    </xf>
    <xf numFmtId="0" fontId="6" fillId="0" borderId="70" xfId="0" applyFont="1" applyBorder="1" applyAlignment="1">
      <alignment horizontal="left" vertical="center" wrapText="1"/>
    </xf>
    <xf numFmtId="0" fontId="6" fillId="0" borderId="71" xfId="0" applyFont="1" applyBorder="1" applyAlignment="1">
      <alignment horizontal="left" vertical="center" wrapText="1"/>
    </xf>
    <xf numFmtId="49" fontId="5" fillId="0" borderId="67" xfId="16" applyNumberFormat="1" applyFont="1" applyBorder="1" applyAlignment="1">
      <alignment horizontal="center" vertical="center" wrapText="1"/>
    </xf>
    <xf numFmtId="168" fontId="5" fillId="0" borderId="67" xfId="0" applyNumberFormat="1" applyFont="1" applyBorder="1" applyAlignment="1">
      <alignment horizontal="center" vertical="center"/>
    </xf>
    <xf numFmtId="0" fontId="5" fillId="0" borderId="72" xfId="0" applyFont="1" applyBorder="1" applyAlignment="1">
      <alignment horizontal="center" vertical="center" textRotation="90" wrapText="1"/>
    </xf>
    <xf numFmtId="0" fontId="5" fillId="0" borderId="73" xfId="0" applyFont="1" applyBorder="1" applyAlignment="1">
      <alignment horizontal="center" vertical="center" textRotation="90" wrapText="1"/>
    </xf>
    <xf numFmtId="0" fontId="6" fillId="0" borderId="74" xfId="0" applyFont="1" applyBorder="1" applyAlignment="1">
      <alignment horizontal="center" vertical="center" textRotation="90" wrapText="1"/>
    </xf>
    <xf numFmtId="0" fontId="5" fillId="0" borderId="75" xfId="0" applyFont="1" applyBorder="1" applyAlignment="1">
      <alignment horizontal="center" vertical="center" wrapText="1"/>
    </xf>
    <xf numFmtId="49" fontId="5" fillId="0" borderId="75" xfId="5" applyNumberFormat="1" applyFont="1" applyBorder="1" applyAlignment="1">
      <alignment horizontal="center" vertical="center" wrapText="1"/>
    </xf>
    <xf numFmtId="0" fontId="5" fillId="0" borderId="75" xfId="5" applyFont="1" applyBorder="1" applyAlignment="1">
      <alignment horizontal="left" vertical="center"/>
    </xf>
    <xf numFmtId="0" fontId="5" fillId="0" borderId="75" xfId="5" applyFont="1" applyBorder="1" applyAlignment="1">
      <alignment horizontal="center" vertical="center"/>
    </xf>
    <xf numFmtId="168" fontId="5" fillId="0" borderId="75" xfId="5" applyNumberFormat="1" applyFont="1" applyBorder="1" applyAlignment="1">
      <alignment horizontal="center" vertical="center"/>
    </xf>
    <xf numFmtId="0" fontId="5" fillId="0" borderId="67" xfId="5" applyFont="1" applyBorder="1" applyAlignment="1">
      <alignment horizontal="center" vertical="center"/>
    </xf>
    <xf numFmtId="2" fontId="5" fillId="0" borderId="68" xfId="0" applyNumberFormat="1" applyFont="1" applyBorder="1" applyAlignment="1">
      <alignment horizontal="center" vertical="center" wrapText="1"/>
    </xf>
    <xf numFmtId="0" fontId="5" fillId="0" borderId="67" xfId="5" applyFont="1" applyBorder="1" applyAlignment="1">
      <alignment horizontal="left" vertical="center"/>
    </xf>
    <xf numFmtId="168" fontId="6" fillId="0" borderId="67" xfId="5" applyNumberFormat="1" applyFont="1" applyBorder="1" applyAlignment="1">
      <alignment horizontal="center" vertical="center"/>
    </xf>
    <xf numFmtId="0" fontId="6" fillId="0" borderId="0" xfId="5" applyFont="1" applyAlignment="1">
      <alignment vertical="center" wrapText="1"/>
    </xf>
    <xf numFmtId="168" fontId="5" fillId="0" borderId="67" xfId="5" applyNumberFormat="1" applyFont="1" applyBorder="1" applyAlignment="1">
      <alignment horizontal="center" vertical="center"/>
    </xf>
    <xf numFmtId="0" fontId="39" fillId="0" borderId="76" xfId="5" applyFont="1" applyBorder="1" applyAlignment="1">
      <alignment horizontal="center" vertical="center"/>
    </xf>
    <xf numFmtId="0" fontId="5" fillId="0" borderId="76" xfId="0" applyFont="1" applyBorder="1" applyAlignment="1">
      <alignment horizontal="center" vertical="center"/>
    </xf>
    <xf numFmtId="0" fontId="6" fillId="0" borderId="76" xfId="0" applyFont="1" applyBorder="1" applyAlignment="1">
      <alignment vertical="center" wrapText="1"/>
    </xf>
    <xf numFmtId="2" fontId="5" fillId="0" borderId="76" xfId="0" applyNumberFormat="1" applyFont="1" applyBorder="1" applyAlignment="1">
      <alignment horizontal="center" vertical="center"/>
    </xf>
    <xf numFmtId="49" fontId="5" fillId="0" borderId="76" xfId="5" applyNumberFormat="1" applyFont="1" applyBorder="1" applyAlignment="1">
      <alignment horizontal="center" vertical="center" wrapText="1"/>
    </xf>
    <xf numFmtId="0" fontId="5" fillId="0" borderId="76" xfId="0" applyFont="1" applyBorder="1" applyAlignment="1">
      <alignment vertical="center" wrapText="1"/>
    </xf>
    <xf numFmtId="0" fontId="6" fillId="2" borderId="77" xfId="6" applyFont="1" applyFill="1" applyBorder="1" applyAlignment="1">
      <alignment vertical="center"/>
    </xf>
    <xf numFmtId="0" fontId="22" fillId="0" borderId="78" xfId="6" applyFont="1" applyBorder="1" applyAlignment="1">
      <alignment horizontal="center" vertical="center"/>
    </xf>
    <xf numFmtId="0" fontId="36" fillId="0" borderId="78" xfId="6" applyFont="1" applyBorder="1" applyAlignment="1">
      <alignment horizontal="left" vertical="center"/>
    </xf>
    <xf numFmtId="0" fontId="5" fillId="0" borderId="39" xfId="21" applyFont="1" applyBorder="1" applyAlignment="1">
      <alignment horizontal="center" vertical="center" wrapText="1"/>
    </xf>
    <xf numFmtId="0" fontId="5" fillId="0" borderId="39" xfId="6" applyFont="1" applyBorder="1" applyAlignment="1">
      <alignment horizontal="center" vertical="center"/>
    </xf>
    <xf numFmtId="0" fontId="5" fillId="0" borderId="39" xfId="21" applyFont="1" applyBorder="1" applyAlignment="1">
      <alignment horizontal="center" vertical="center"/>
    </xf>
    <xf numFmtId="0" fontId="5" fillId="0" borderId="76" xfId="21" applyFont="1" applyBorder="1" applyAlignment="1">
      <alignment horizontal="center" vertical="center" wrapText="1"/>
    </xf>
    <xf numFmtId="0" fontId="29" fillId="0" borderId="54" xfId="0" applyFont="1" applyBorder="1" applyAlignment="1">
      <alignment horizontal="center" vertical="center"/>
    </xf>
    <xf numFmtId="0" fontId="5" fillId="0" borderId="81" xfId="0" applyFont="1" applyBorder="1" applyAlignment="1">
      <alignment horizontal="center" vertical="center" wrapText="1"/>
    </xf>
    <xf numFmtId="171" fontId="5" fillId="0" borderId="80" xfId="16" applyNumberFormat="1" applyFont="1" applyBorder="1" applyAlignment="1">
      <alignment horizontal="center" vertical="center" wrapText="1"/>
    </xf>
    <xf numFmtId="171" fontId="5" fillId="0" borderId="80" xfId="12" applyNumberFormat="1" applyFont="1" applyBorder="1" applyAlignment="1">
      <alignment horizontal="center" vertical="center" wrapText="1"/>
    </xf>
    <xf numFmtId="171" fontId="5" fillId="2" borderId="81" xfId="5" applyNumberFormat="1" applyFont="1" applyFill="1" applyBorder="1" applyAlignment="1">
      <alignment horizontal="center" vertical="center" wrapText="1"/>
    </xf>
    <xf numFmtId="171" fontId="5" fillId="0" borderId="82" xfId="17" applyNumberFormat="1" applyFont="1" applyBorder="1" applyAlignment="1">
      <alignment horizontal="center" vertical="center"/>
    </xf>
    <xf numFmtId="0" fontId="40" fillId="0" borderId="61" xfId="0" applyFont="1" applyBorder="1" applyAlignment="1">
      <alignment horizontal="left" vertical="center" wrapText="1"/>
    </xf>
    <xf numFmtId="49" fontId="5" fillId="0" borderId="81" xfId="5" applyNumberFormat="1" applyFont="1" applyBorder="1" applyAlignment="1">
      <alignment horizontal="center" vertical="center" wrapText="1"/>
    </xf>
    <xf numFmtId="0" fontId="5" fillId="0" borderId="81" xfId="5" applyFont="1" applyBorder="1" applyAlignment="1">
      <alignment horizontal="center" vertical="center" wrapText="1"/>
    </xf>
    <xf numFmtId="168" fontId="5" fillId="0" borderId="81" xfId="0" applyNumberFormat="1" applyFont="1" applyBorder="1" applyAlignment="1">
      <alignment horizontal="center" vertical="center" wrapText="1"/>
    </xf>
    <xf numFmtId="0" fontId="5" fillId="2" borderId="44" xfId="18" applyFont="1" applyFill="1" applyBorder="1" applyAlignment="1">
      <alignment vertical="center" wrapText="1"/>
    </xf>
    <xf numFmtId="2" fontId="40" fillId="0" borderId="67" xfId="5" applyNumberFormat="1" applyFont="1" applyBorder="1" applyAlignment="1">
      <alignment horizontal="center" vertical="center" wrapText="1"/>
    </xf>
    <xf numFmtId="171" fontId="5" fillId="0" borderId="87" xfId="16" applyNumberFormat="1" applyFont="1" applyBorder="1" applyAlignment="1">
      <alignment horizontal="center" vertical="center" wrapText="1"/>
    </xf>
    <xf numFmtId="171" fontId="5" fillId="0" borderId="87" xfId="12" applyNumberFormat="1" applyFont="1" applyBorder="1" applyAlignment="1">
      <alignment horizontal="center" vertical="center" wrapText="1"/>
    </xf>
    <xf numFmtId="171" fontId="5" fillId="2" borderId="86" xfId="5" applyNumberFormat="1" applyFont="1" applyFill="1" applyBorder="1" applyAlignment="1">
      <alignment horizontal="center" vertical="center" wrapText="1"/>
    </xf>
    <xf numFmtId="171" fontId="5" fillId="0" borderId="88" xfId="17" applyNumberFormat="1" applyFont="1" applyBorder="1" applyAlignment="1">
      <alignment horizontal="center" vertical="center"/>
    </xf>
    <xf numFmtId="2" fontId="5" fillId="0" borderId="88" xfId="0" applyNumberFormat="1" applyFont="1" applyBorder="1" applyAlignment="1">
      <alignment horizontal="center" vertical="center"/>
    </xf>
    <xf numFmtId="2" fontId="5" fillId="0" borderId="88" xfId="0" applyNumberFormat="1" applyFont="1" applyBorder="1" applyAlignment="1">
      <alignment horizontal="center" vertical="center" wrapText="1"/>
    </xf>
    <xf numFmtId="2" fontId="5" fillId="2" borderId="88" xfId="0" applyNumberFormat="1" applyFont="1" applyFill="1" applyBorder="1" applyAlignment="1">
      <alignment horizontal="center" vertical="center" wrapText="1"/>
    </xf>
    <xf numFmtId="2" fontId="5" fillId="0" borderId="88" xfId="5" applyNumberFormat="1" applyFont="1" applyBorder="1" applyAlignment="1">
      <alignment horizontal="center" vertical="center" wrapText="1"/>
    </xf>
    <xf numFmtId="49" fontId="5" fillId="0" borderId="88" xfId="5" applyNumberFormat="1" applyFont="1" applyBorder="1" applyAlignment="1">
      <alignment horizontal="center" vertical="center" wrapText="1"/>
    </xf>
    <xf numFmtId="0" fontId="5" fillId="0" borderId="88" xfId="0" applyFont="1" applyBorder="1" applyAlignment="1">
      <alignment vertical="center" wrapText="1"/>
    </xf>
    <xf numFmtId="0" fontId="5" fillId="0" borderId="88" xfId="0" applyFont="1" applyBorder="1" applyAlignment="1">
      <alignment horizontal="center" vertical="center"/>
    </xf>
    <xf numFmtId="0" fontId="5" fillId="0" borderId="88" xfId="5" applyFont="1" applyBorder="1" applyAlignment="1">
      <alignment vertical="center" wrapText="1"/>
    </xf>
    <xf numFmtId="0" fontId="5" fillId="0" borderId="88" xfId="0" applyFont="1" applyBorder="1" applyAlignment="1">
      <alignment horizontal="center" vertical="center" wrapText="1"/>
    </xf>
    <xf numFmtId="0" fontId="5" fillId="0" borderId="88" xfId="5" applyFont="1" applyBorder="1" applyAlignment="1">
      <alignment horizontal="center" vertical="center" wrapText="1"/>
    </xf>
    <xf numFmtId="0" fontId="5" fillId="0" borderId="88" xfId="4" applyFont="1" applyBorder="1" applyAlignment="1">
      <alignment horizontal="center" vertical="center" wrapText="1"/>
    </xf>
    <xf numFmtId="0" fontId="5" fillId="0" borderId="88" xfId="4" applyFont="1" applyBorder="1" applyAlignment="1">
      <alignment vertical="center" wrapText="1"/>
    </xf>
    <xf numFmtId="2" fontId="5" fillId="0" borderId="88" xfId="5" applyNumberFormat="1" applyFont="1" applyBorder="1" applyAlignment="1">
      <alignment vertical="center" wrapText="1"/>
    </xf>
    <xf numFmtId="0" fontId="6" fillId="0" borderId="88" xfId="0" applyFont="1" applyBorder="1" applyAlignment="1">
      <alignment vertical="center" wrapText="1"/>
    </xf>
    <xf numFmtId="0" fontId="5" fillId="0" borderId="88" xfId="22" applyFont="1" applyBorder="1" applyAlignment="1">
      <alignment horizontal="center" vertical="center" wrapText="1"/>
    </xf>
    <xf numFmtId="0" fontId="5" fillId="0" borderId="88" xfId="22" applyFont="1" applyBorder="1" applyAlignment="1">
      <alignment vertical="center" wrapText="1"/>
    </xf>
    <xf numFmtId="0" fontId="5" fillId="0" borderId="88" xfId="0" applyFont="1" applyBorder="1" applyAlignment="1">
      <alignment vertical="center"/>
    </xf>
    <xf numFmtId="164" fontId="5" fillId="0" borderId="84" xfId="0" applyNumberFormat="1" applyFont="1" applyBorder="1" applyAlignment="1">
      <alignment horizontal="center"/>
    </xf>
    <xf numFmtId="164" fontId="5" fillId="0" borderId="85" xfId="0" applyNumberFormat="1" applyFont="1" applyBorder="1" applyAlignment="1">
      <alignment horizontal="center" vertical="center" wrapText="1"/>
    </xf>
    <xf numFmtId="164" fontId="5" fillId="0" borderId="85" xfId="0" applyNumberFormat="1" applyFont="1" applyBorder="1" applyAlignment="1">
      <alignment horizontal="center" vertical="center"/>
    </xf>
    <xf numFmtId="164" fontId="6" fillId="0" borderId="85" xfId="0" applyNumberFormat="1" applyFont="1" applyBorder="1" applyAlignment="1">
      <alignment horizontal="center"/>
    </xf>
    <xf numFmtId="0" fontId="39" fillId="0" borderId="39" xfId="11" applyFont="1" applyBorder="1" applyAlignment="1">
      <alignment horizontal="center" vertical="center"/>
    </xf>
    <xf numFmtId="0" fontId="5" fillId="0" borderId="91" xfId="0" applyFont="1" applyBorder="1" applyAlignment="1">
      <alignment horizontal="center" vertical="center"/>
    </xf>
    <xf numFmtId="0" fontId="5" fillId="0" borderId="91" xfId="0" applyFont="1" applyBorder="1" applyAlignment="1">
      <alignment horizontal="center" vertical="justify"/>
    </xf>
    <xf numFmtId="0" fontId="5" fillId="0" borderId="0" xfId="0" applyFont="1" applyAlignment="1">
      <alignment horizontal="center" vertical="justify"/>
    </xf>
    <xf numFmtId="171" fontId="5" fillId="0" borderId="92" xfId="16" applyNumberFormat="1" applyFont="1" applyBorder="1" applyAlignment="1">
      <alignment horizontal="center" vertical="center" wrapText="1"/>
    </xf>
    <xf numFmtId="171" fontId="5" fillId="0" borderId="92" xfId="12" applyNumberFormat="1" applyFont="1" applyBorder="1" applyAlignment="1">
      <alignment horizontal="center" vertical="center" wrapText="1"/>
    </xf>
    <xf numFmtId="171" fontId="5" fillId="2" borderId="93" xfId="5" applyNumberFormat="1" applyFont="1" applyFill="1" applyBorder="1" applyAlignment="1">
      <alignment horizontal="center" vertical="center" wrapText="1"/>
    </xf>
    <xf numFmtId="171" fontId="5" fillId="0" borderId="94" xfId="17" applyNumberFormat="1" applyFont="1" applyBorder="1" applyAlignment="1">
      <alignment horizontal="center" vertical="center"/>
    </xf>
    <xf numFmtId="0" fontId="5" fillId="0" borderId="98" xfId="0" applyFont="1" applyBorder="1" applyAlignment="1">
      <alignment horizontal="center" vertical="center" textRotation="90" wrapText="1"/>
    </xf>
    <xf numFmtId="0" fontId="6" fillId="0" borderId="99" xfId="0" applyFont="1" applyBorder="1" applyAlignment="1">
      <alignment horizontal="center" vertical="center" textRotation="90" wrapText="1"/>
    </xf>
    <xf numFmtId="164" fontId="6" fillId="0" borderId="42" xfId="1" applyNumberFormat="1" applyFont="1" applyBorder="1" applyAlignment="1">
      <alignment horizontal="center" vertical="center"/>
    </xf>
    <xf numFmtId="0" fontId="5" fillId="0" borderId="94" xfId="0" applyFont="1" applyBorder="1" applyAlignment="1">
      <alignment horizontal="center" vertical="center"/>
    </xf>
    <xf numFmtId="0" fontId="6" fillId="0" borderId="94" xfId="0" applyFont="1" applyBorder="1" applyAlignment="1">
      <alignment horizontal="left" vertical="center"/>
    </xf>
    <xf numFmtId="168" fontId="6" fillId="0" borderId="94" xfId="0" applyNumberFormat="1" applyFont="1" applyBorder="1" applyAlignment="1">
      <alignment horizontal="center" vertical="center"/>
    </xf>
    <xf numFmtId="171" fontId="5" fillId="0" borderId="94" xfId="16" applyNumberFormat="1" applyFont="1" applyBorder="1" applyAlignment="1">
      <alignment horizontal="center" vertical="center" wrapText="1"/>
    </xf>
    <xf numFmtId="171" fontId="5" fillId="0" borderId="94" xfId="12" applyNumberFormat="1" applyFont="1" applyBorder="1" applyAlignment="1">
      <alignment horizontal="center" vertical="center" wrapText="1"/>
    </xf>
    <xf numFmtId="171" fontId="5" fillId="2" borderId="94" xfId="5" applyNumberFormat="1" applyFont="1" applyFill="1" applyBorder="1" applyAlignment="1">
      <alignment horizontal="center" vertical="center" wrapText="1"/>
    </xf>
    <xf numFmtId="49" fontId="5" fillId="0" borderId="94" xfId="5" applyNumberFormat="1" applyFont="1" applyBorder="1" applyAlignment="1">
      <alignment horizontal="center" vertical="center" wrapText="1"/>
    </xf>
    <xf numFmtId="0" fontId="5" fillId="0" borderId="94" xfId="0" applyFont="1" applyBorder="1" applyAlignment="1">
      <alignment vertical="center" wrapText="1"/>
    </xf>
    <xf numFmtId="0" fontId="5" fillId="0" borderId="94" xfId="0" applyFont="1" applyBorder="1" applyAlignment="1">
      <alignment horizontal="center" vertical="center" wrapText="1"/>
    </xf>
    <xf numFmtId="168" fontId="5" fillId="0" borderId="94" xfId="0" applyNumberFormat="1" applyFont="1" applyBorder="1" applyAlignment="1">
      <alignment horizontal="center" vertical="center" wrapText="1"/>
    </xf>
    <xf numFmtId="168" fontId="5" fillId="0" borderId="94" xfId="0" applyNumberFormat="1" applyFont="1" applyBorder="1" applyAlignment="1">
      <alignment horizontal="center" vertical="center"/>
    </xf>
    <xf numFmtId="0" fontId="5" fillId="0" borderId="94" xfId="0" applyFont="1" applyBorder="1" applyAlignment="1">
      <alignment horizontal="left" vertical="center" wrapText="1"/>
    </xf>
    <xf numFmtId="0" fontId="5" fillId="0" borderId="94" xfId="0" applyFont="1" applyBorder="1" applyAlignment="1">
      <alignment horizontal="left" vertical="center"/>
    </xf>
    <xf numFmtId="0" fontId="5" fillId="0" borderId="0" xfId="0" applyFont="1" applyAlignment="1"/>
    <xf numFmtId="0" fontId="5" fillId="0" borderId="97" xfId="0" applyFont="1" applyBorder="1" applyAlignment="1">
      <alignment horizontal="left" vertical="center" wrapText="1"/>
    </xf>
    <xf numFmtId="0" fontId="5" fillId="0" borderId="95" xfId="0" applyFont="1" applyBorder="1" applyAlignment="1">
      <alignment horizontal="center" vertical="center" wrapText="1"/>
    </xf>
    <xf numFmtId="0" fontId="5" fillId="0" borderId="96" xfId="0" applyFont="1" applyBorder="1" applyAlignment="1">
      <alignment horizontal="center" vertical="center" wrapText="1"/>
    </xf>
    <xf numFmtId="2" fontId="5" fillId="0" borderId="88" xfId="0" applyNumberFormat="1" applyFont="1" applyFill="1" applyBorder="1" applyAlignment="1">
      <alignment horizontal="center" vertical="center"/>
    </xf>
    <xf numFmtId="49" fontId="5" fillId="7" borderId="76" xfId="0" applyNumberFormat="1" applyFont="1" applyFill="1" applyBorder="1" applyAlignment="1">
      <alignment horizontal="center" vertical="center" wrapText="1"/>
    </xf>
    <xf numFmtId="0" fontId="5" fillId="7" borderId="76" xfId="8" applyFont="1" applyFill="1" applyBorder="1" applyAlignment="1">
      <alignment horizontal="center" vertical="center" wrapText="1"/>
    </xf>
    <xf numFmtId="0" fontId="5" fillId="7" borderId="76" xfId="6" applyFont="1" applyFill="1" applyBorder="1" applyAlignment="1">
      <alignment horizontal="center" vertical="center" wrapText="1"/>
    </xf>
    <xf numFmtId="0" fontId="5" fillId="7" borderId="39" xfId="21" applyFont="1" applyFill="1" applyBorder="1" applyAlignment="1">
      <alignment horizontal="center" vertical="center" wrapText="1"/>
    </xf>
    <xf numFmtId="0" fontId="5" fillId="7" borderId="76" xfId="21" applyFont="1" applyFill="1" applyBorder="1" applyAlignment="1">
      <alignment horizontal="center" vertical="center" wrapText="1"/>
    </xf>
    <xf numFmtId="0" fontId="38" fillId="7" borderId="61" xfId="0" applyFont="1" applyFill="1" applyBorder="1" applyAlignment="1">
      <alignment horizontal="center" vertical="center" wrapText="1"/>
    </xf>
    <xf numFmtId="168" fontId="5" fillId="0" borderId="61" xfId="0" applyNumberFormat="1" applyFont="1" applyFill="1" applyBorder="1" applyAlignment="1">
      <alignment horizontal="center" vertical="center" wrapText="1"/>
    </xf>
    <xf numFmtId="2" fontId="5" fillId="0" borderId="61" xfId="5" applyNumberFormat="1" applyFont="1" applyFill="1" applyBorder="1" applyAlignment="1">
      <alignment horizontal="center" vertical="center" wrapText="1"/>
    </xf>
    <xf numFmtId="2" fontId="5" fillId="0" borderId="61" xfId="0" applyNumberFormat="1" applyFont="1" applyFill="1" applyBorder="1" applyAlignment="1">
      <alignment horizontal="center" vertical="center" wrapText="1"/>
    </xf>
    <xf numFmtId="171" fontId="5" fillId="0" borderId="102" xfId="12" applyNumberFormat="1" applyFont="1" applyBorder="1" applyAlignment="1">
      <alignment horizontal="center" vertical="center" wrapText="1"/>
    </xf>
    <xf numFmtId="171" fontId="5" fillId="0" borderId="103" xfId="12" applyNumberFormat="1" applyFont="1" applyBorder="1" applyAlignment="1">
      <alignment horizontal="center" vertical="center" wrapText="1"/>
    </xf>
    <xf numFmtId="171" fontId="5" fillId="2" borderId="104" xfId="5" applyNumberFormat="1" applyFont="1" applyFill="1" applyBorder="1" applyAlignment="1">
      <alignment horizontal="center" vertical="center" wrapText="1"/>
    </xf>
    <xf numFmtId="171" fontId="5" fillId="0" borderId="105" xfId="17" applyNumberFormat="1" applyFont="1" applyBorder="1" applyAlignment="1">
      <alignment horizontal="center" vertical="center"/>
    </xf>
    <xf numFmtId="171" fontId="5" fillId="0" borderId="108" xfId="16" applyNumberFormat="1" applyFont="1" applyBorder="1" applyAlignment="1">
      <alignment horizontal="center" vertical="center" wrapText="1"/>
    </xf>
    <xf numFmtId="0" fontId="36" fillId="2" borderId="106" xfId="6" applyFont="1" applyFill="1" applyBorder="1" applyAlignment="1">
      <alignment horizontal="left" vertical="center"/>
    </xf>
    <xf numFmtId="0" fontId="5" fillId="0" borderId="107" xfId="8" applyFont="1" applyBorder="1" applyAlignment="1">
      <alignment vertical="center" wrapText="1"/>
    </xf>
    <xf numFmtId="0" fontId="5" fillId="0" borderId="105" xfId="8" applyFont="1" applyFill="1" applyBorder="1" applyAlignment="1">
      <alignment vertical="center" wrapText="1"/>
    </xf>
    <xf numFmtId="0" fontId="5" fillId="0" borderId="105" xfId="8" applyNumberFormat="1" applyFont="1" applyFill="1" applyBorder="1" applyAlignment="1" applyProtection="1">
      <alignment horizontal="left" vertical="center" wrapText="1"/>
    </xf>
    <xf numFmtId="0" fontId="5" fillId="0" borderId="107" xfId="8" applyFont="1" applyFill="1" applyBorder="1" applyAlignment="1">
      <alignment horizontal="center" vertical="center" wrapText="1"/>
    </xf>
    <xf numFmtId="0" fontId="5" fillId="0" borderId="105" xfId="8" applyNumberFormat="1" applyFont="1" applyFill="1" applyBorder="1" applyAlignment="1" applyProtection="1">
      <alignment horizontal="center" vertical="center" wrapText="1"/>
    </xf>
    <xf numFmtId="0" fontId="22" fillId="2" borderId="106" xfId="6" applyFont="1" applyFill="1" applyBorder="1" applyAlignment="1">
      <alignment horizontal="center" vertical="center" wrapText="1"/>
    </xf>
    <xf numFmtId="168" fontId="5" fillId="0" borderId="105" xfId="8" applyNumberFormat="1" applyFont="1" applyFill="1" applyBorder="1" applyAlignment="1" applyProtection="1">
      <alignment horizontal="center" vertical="center"/>
    </xf>
    <xf numFmtId="0" fontId="5" fillId="0" borderId="105" xfId="8" applyNumberFormat="1" applyFont="1" applyFill="1" applyBorder="1" applyAlignment="1" applyProtection="1">
      <alignment horizontal="center" vertical="center"/>
    </xf>
    <xf numFmtId="0" fontId="5" fillId="7" borderId="109" xfId="21" applyFont="1" applyFill="1" applyBorder="1" applyAlignment="1">
      <alignment horizontal="center" vertical="center" wrapText="1"/>
    </xf>
    <xf numFmtId="171" fontId="5" fillId="0" borderId="110" xfId="16" applyNumberFormat="1" applyFont="1" applyBorder="1" applyAlignment="1">
      <alignment horizontal="center" vertical="center" wrapText="1"/>
    </xf>
    <xf numFmtId="171" fontId="5" fillId="0" borderId="111" xfId="16" applyNumberFormat="1" applyFont="1" applyBorder="1" applyAlignment="1">
      <alignment horizontal="center" vertical="center" wrapText="1"/>
    </xf>
    <xf numFmtId="171" fontId="5" fillId="0" borderId="111" xfId="12" applyNumberFormat="1" applyFont="1" applyBorder="1" applyAlignment="1">
      <alignment horizontal="center" vertical="center" wrapText="1"/>
    </xf>
    <xf numFmtId="171" fontId="5" fillId="2" borderId="112" xfId="5" applyNumberFormat="1" applyFont="1" applyFill="1" applyBorder="1" applyAlignment="1">
      <alignment horizontal="center" vertical="center" wrapText="1"/>
    </xf>
    <xf numFmtId="171" fontId="5" fillId="0" borderId="113" xfId="17" applyNumberFormat="1" applyFont="1" applyBorder="1" applyAlignment="1">
      <alignment horizontal="center" vertical="center"/>
    </xf>
    <xf numFmtId="171" fontId="5" fillId="0" borderId="114" xfId="16" applyNumberFormat="1" applyFont="1" applyBorder="1" applyAlignment="1">
      <alignment horizontal="center" vertical="center" wrapText="1"/>
    </xf>
    <xf numFmtId="0" fontId="5" fillId="0" borderId="115" xfId="7" applyFont="1" applyBorder="1" applyAlignment="1">
      <alignment horizontal="center" vertical="center" wrapText="1"/>
    </xf>
    <xf numFmtId="168" fontId="5" fillId="0" borderId="103" xfId="0" applyNumberFormat="1" applyFont="1" applyBorder="1" applyAlignment="1">
      <alignment horizontal="center" vertical="center" wrapText="1"/>
    </xf>
    <xf numFmtId="49" fontId="5" fillId="0" borderId="113" xfId="5" applyNumberFormat="1" applyFont="1" applyBorder="1" applyAlignment="1">
      <alignment horizontal="center" vertical="center" wrapText="1"/>
    </xf>
    <xf numFmtId="0" fontId="5" fillId="0" borderId="113" xfId="5" applyFont="1" applyBorder="1" applyAlignment="1">
      <alignment horizontal="center" vertical="center" wrapText="1"/>
    </xf>
    <xf numFmtId="171" fontId="5" fillId="0" borderId="114" xfId="12" applyNumberFormat="1" applyFont="1" applyBorder="1" applyAlignment="1">
      <alignment horizontal="center" vertical="center" wrapText="1"/>
    </xf>
    <xf numFmtId="171" fontId="5" fillId="0" borderId="31" xfId="16" applyNumberFormat="1" applyFont="1" applyBorder="1" applyAlignment="1">
      <alignment horizontal="center" vertical="center" wrapText="1"/>
    </xf>
    <xf numFmtId="171" fontId="5" fillId="0" borderId="113" xfId="16" applyNumberFormat="1" applyFont="1" applyBorder="1" applyAlignment="1">
      <alignment horizontal="center" vertical="center" wrapText="1"/>
    </xf>
    <xf numFmtId="0" fontId="2" fillId="3" borderId="55" xfId="0" applyFont="1" applyFill="1" applyBorder="1" applyAlignment="1">
      <alignment vertical="center" wrapText="1"/>
    </xf>
    <xf numFmtId="0" fontId="40" fillId="0" borderId="61" xfId="0" applyFont="1" applyBorder="1" applyAlignment="1">
      <alignment horizontal="left" vertical="top" wrapText="1"/>
    </xf>
    <xf numFmtId="171" fontId="5" fillId="0" borderId="118" xfId="16" applyNumberFormat="1" applyFont="1" applyBorder="1" applyAlignment="1">
      <alignment horizontal="center" vertical="center" wrapText="1"/>
    </xf>
    <xf numFmtId="171" fontId="5" fillId="0" borderId="118" xfId="12" applyNumberFormat="1" applyFont="1" applyBorder="1" applyAlignment="1">
      <alignment horizontal="center" vertical="center" wrapText="1"/>
    </xf>
    <xf numFmtId="171" fontId="5" fillId="2" borderId="117" xfId="5" applyNumberFormat="1" applyFont="1" applyFill="1" applyBorder="1" applyAlignment="1">
      <alignment horizontal="center" vertical="center" wrapText="1"/>
    </xf>
    <xf numFmtId="171" fontId="5" fillId="0" borderId="119" xfId="17" applyNumberFormat="1" applyFont="1" applyBorder="1" applyAlignment="1">
      <alignment horizontal="center" vertical="center"/>
    </xf>
    <xf numFmtId="0" fontId="5" fillId="2" borderId="61" xfId="0" applyFont="1" applyFill="1" applyBorder="1" applyAlignment="1">
      <alignment horizontal="left" vertical="center" wrapText="1"/>
    </xf>
    <xf numFmtId="0" fontId="5" fillId="2" borderId="83" xfId="5" applyFont="1" applyFill="1" applyBorder="1" applyAlignment="1">
      <alignment horizontal="center" vertical="center" wrapText="1"/>
    </xf>
    <xf numFmtId="2" fontId="5" fillId="2" borderId="81" xfId="0" applyNumberFormat="1" applyFont="1" applyFill="1" applyBorder="1" applyAlignment="1">
      <alignment horizontal="center" vertical="center" wrapText="1"/>
    </xf>
    <xf numFmtId="0" fontId="40" fillId="2" borderId="61" xfId="0" applyFont="1" applyFill="1" applyBorder="1" applyAlignment="1">
      <alignment horizontal="left" vertical="center" wrapText="1"/>
    </xf>
    <xf numFmtId="0" fontId="38" fillId="7" borderId="43" xfId="0" applyFont="1" applyFill="1" applyBorder="1" applyAlignment="1">
      <alignment horizontal="center" vertical="center" wrapText="1"/>
    </xf>
    <xf numFmtId="0" fontId="38" fillId="2" borderId="120" xfId="0" applyFont="1" applyFill="1" applyBorder="1" applyAlignment="1">
      <alignment horizontal="center" vertical="center" wrapText="1"/>
    </xf>
    <xf numFmtId="0" fontId="5" fillId="2" borderId="61" xfId="0" applyFont="1" applyFill="1" applyBorder="1" applyAlignment="1">
      <alignment horizontal="center" vertical="center" wrapText="1"/>
    </xf>
    <xf numFmtId="2" fontId="5" fillId="2" borderId="61" xfId="0" applyNumberFormat="1" applyFont="1" applyFill="1" applyBorder="1" applyAlignment="1">
      <alignment horizontal="center" vertical="center" wrapText="1"/>
    </xf>
    <xf numFmtId="0" fontId="6" fillId="2" borderId="61" xfId="5" applyFont="1" applyFill="1" applyBorder="1" applyAlignment="1">
      <alignment horizontal="left" vertical="center" wrapText="1"/>
    </xf>
    <xf numFmtId="168" fontId="5" fillId="2" borderId="61" xfId="5" applyNumberFormat="1" applyFont="1" applyFill="1" applyBorder="1" applyAlignment="1">
      <alignment horizontal="center" vertical="center"/>
    </xf>
    <xf numFmtId="2" fontId="5" fillId="2" borderId="61" xfId="5" applyNumberFormat="1" applyFont="1" applyFill="1" applyBorder="1" applyAlignment="1">
      <alignment horizontal="center" vertical="center" wrapText="1"/>
    </xf>
    <xf numFmtId="0" fontId="5" fillId="2" borderId="40" xfId="12" applyFont="1" applyFill="1" applyBorder="1" applyAlignment="1">
      <alignment vertical="center" wrapText="1"/>
    </xf>
    <xf numFmtId="1" fontId="5" fillId="2" borderId="40" xfId="12" applyNumberFormat="1" applyFont="1" applyFill="1" applyBorder="1" applyAlignment="1">
      <alignment horizontal="center" vertical="center" wrapText="1"/>
    </xf>
    <xf numFmtId="168" fontId="5" fillId="2" borderId="45" xfId="18" applyNumberFormat="1" applyFont="1" applyFill="1" applyBorder="1" applyAlignment="1">
      <alignment horizontal="center" vertical="center" wrapText="1"/>
    </xf>
    <xf numFmtId="168" fontId="5" fillId="2" borderId="45" xfId="0" applyNumberFormat="1" applyFont="1" applyFill="1" applyBorder="1" applyAlignment="1">
      <alignment horizontal="center" vertical="center" wrapText="1"/>
    </xf>
    <xf numFmtId="168" fontId="5" fillId="2" borderId="43" xfId="18" applyNumberFormat="1" applyFont="1" applyFill="1" applyBorder="1" applyAlignment="1">
      <alignment horizontal="center" vertical="center" wrapText="1"/>
    </xf>
    <xf numFmtId="2" fontId="5" fillId="2" borderId="44" xfId="12" applyNumberFormat="1" applyFont="1" applyFill="1" applyBorder="1" applyAlignment="1">
      <alignment horizontal="center" vertical="center" wrapText="1"/>
    </xf>
    <xf numFmtId="0" fontId="5" fillId="2" borderId="67" xfId="0" applyFont="1" applyFill="1" applyBorder="1" applyAlignment="1">
      <alignment horizontal="center" vertical="center" wrapText="1"/>
    </xf>
    <xf numFmtId="168" fontId="5" fillId="2" borderId="67" xfId="0" applyNumberFormat="1" applyFont="1" applyFill="1" applyBorder="1" applyAlignment="1">
      <alignment horizontal="center" vertical="center" wrapText="1"/>
    </xf>
    <xf numFmtId="2" fontId="5" fillId="2" borderId="67" xfId="0" applyNumberFormat="1" applyFont="1" applyFill="1" applyBorder="1" applyAlignment="1">
      <alignment horizontal="center" vertical="center" wrapText="1"/>
    </xf>
    <xf numFmtId="0" fontId="5" fillId="2" borderId="67" xfId="5" applyFont="1" applyFill="1" applyBorder="1" applyAlignment="1">
      <alignment horizontal="center" vertical="center" wrapText="1"/>
    </xf>
    <xf numFmtId="168" fontId="5" fillId="2" borderId="67" xfId="5" applyNumberFormat="1" applyFont="1" applyFill="1" applyBorder="1" applyAlignment="1">
      <alignment horizontal="center" vertical="center" wrapText="1"/>
    </xf>
    <xf numFmtId="0" fontId="5" fillId="2" borderId="111" xfId="5" applyFont="1" applyFill="1" applyBorder="1" applyAlignment="1">
      <alignment horizontal="center" vertical="center" wrapText="1"/>
    </xf>
    <xf numFmtId="168" fontId="5" fillId="2" borderId="111" xfId="5" applyNumberFormat="1" applyFont="1" applyFill="1" applyBorder="1" applyAlignment="1">
      <alignment horizontal="center" vertical="center" wrapText="1"/>
    </xf>
    <xf numFmtId="0" fontId="5" fillId="2" borderId="67" xfId="5" applyFont="1" applyFill="1" applyBorder="1" applyAlignment="1">
      <alignment vertical="center" wrapText="1"/>
    </xf>
    <xf numFmtId="2" fontId="5" fillId="2" borderId="88" xfId="5" applyNumberFormat="1" applyFont="1" applyFill="1" applyBorder="1" applyAlignment="1">
      <alignment horizontal="center" vertical="center" wrapText="1"/>
    </xf>
    <xf numFmtId="0" fontId="5" fillId="2" borderId="88" xfId="0" applyFont="1" applyFill="1" applyBorder="1" applyAlignment="1">
      <alignment vertical="center" wrapText="1"/>
    </xf>
    <xf numFmtId="0" fontId="5" fillId="2" borderId="88" xfId="0" applyFont="1" applyFill="1" applyBorder="1" applyAlignment="1">
      <alignment horizontal="center" vertical="center" wrapText="1"/>
    </xf>
    <xf numFmtId="0" fontId="5" fillId="2" borderId="88" xfId="0" applyFont="1" applyFill="1" applyBorder="1" applyAlignment="1">
      <alignment horizontal="center" vertical="center"/>
    </xf>
    <xf numFmtId="2" fontId="5" fillId="2" borderId="88" xfId="0" applyNumberFormat="1" applyFont="1" applyFill="1" applyBorder="1" applyAlignment="1">
      <alignment horizontal="center" vertical="center"/>
    </xf>
    <xf numFmtId="0" fontId="5" fillId="2" borderId="88" xfId="5" applyFont="1" applyFill="1" applyBorder="1" applyAlignment="1">
      <alignment horizontal="center" vertical="center" wrapText="1"/>
    </xf>
    <xf numFmtId="171" fontId="5" fillId="0" borderId="122" xfId="16" applyNumberFormat="1" applyFont="1" applyBorder="1" applyAlignment="1">
      <alignment horizontal="center" vertical="center" wrapText="1"/>
    </xf>
    <xf numFmtId="171" fontId="5" fillId="0" borderId="122" xfId="12" applyNumberFormat="1" applyFont="1" applyBorder="1" applyAlignment="1">
      <alignment horizontal="center" vertical="center" wrapText="1"/>
    </xf>
    <xf numFmtId="171" fontId="5" fillId="2" borderId="121" xfId="5" applyNumberFormat="1" applyFont="1" applyFill="1" applyBorder="1" applyAlignment="1">
      <alignment horizontal="center" vertical="center" wrapText="1"/>
    </xf>
    <xf numFmtId="171" fontId="5" fillId="0" borderId="123" xfId="17" applyNumberFormat="1" applyFont="1" applyBorder="1" applyAlignment="1">
      <alignment horizontal="center" vertical="center"/>
    </xf>
    <xf numFmtId="0" fontId="41" fillId="0" borderId="123" xfId="0" applyFont="1" applyBorder="1" applyAlignment="1">
      <alignment vertical="center" wrapText="1"/>
    </xf>
    <xf numFmtId="0" fontId="41" fillId="0" borderId="123" xfId="0" applyFont="1" applyBorder="1" applyAlignment="1">
      <alignment horizontal="center" vertical="center"/>
    </xf>
    <xf numFmtId="0" fontId="41" fillId="0" borderId="123" xfId="0" applyFont="1" applyBorder="1" applyAlignment="1">
      <alignment horizontal="center" vertical="center" wrapText="1"/>
    </xf>
    <xf numFmtId="0" fontId="41" fillId="0" borderId="124" xfId="0" applyFont="1" applyBorder="1" applyAlignment="1">
      <alignment horizontal="center" vertical="center" wrapText="1"/>
    </xf>
    <xf numFmtId="0" fontId="36" fillId="2" borderId="125" xfId="6" applyFont="1" applyFill="1" applyBorder="1" applyAlignment="1">
      <alignment horizontal="left" vertical="center" wrapText="1"/>
    </xf>
    <xf numFmtId="0" fontId="5" fillId="7" borderId="123" xfId="8" applyFont="1" applyFill="1" applyBorder="1" applyAlignment="1">
      <alignment horizontal="center" vertical="center" wrapText="1"/>
    </xf>
    <xf numFmtId="0" fontId="21" fillId="0" borderId="123" xfId="0" applyFont="1" applyBorder="1" applyAlignment="1">
      <alignment horizontal="left" vertical="center" wrapText="1"/>
    </xf>
    <xf numFmtId="0" fontId="21" fillId="0" borderId="123" xfId="0" applyFont="1" applyBorder="1" applyAlignment="1">
      <alignment horizontal="center" vertical="center"/>
    </xf>
    <xf numFmtId="0" fontId="5" fillId="7" borderId="78" xfId="21" applyFont="1" applyFill="1" applyBorder="1" applyAlignment="1">
      <alignment horizontal="center" vertical="center" wrapText="1"/>
    </xf>
    <xf numFmtId="0" fontId="5" fillId="7" borderId="1" xfId="21" applyFont="1" applyFill="1" applyBorder="1" applyAlignment="1">
      <alignment horizontal="center" vertical="center" wrapText="1"/>
    </xf>
    <xf numFmtId="1" fontId="5" fillId="2" borderId="122" xfId="12" applyNumberFormat="1" applyFont="1" applyFill="1" applyBorder="1" applyAlignment="1">
      <alignment horizontal="center" vertical="center" wrapText="1"/>
    </xf>
    <xf numFmtId="0" fontId="31" fillId="0" borderId="0" xfId="0" applyFont="1" applyAlignment="1">
      <alignment horizontal="right" vertical="center"/>
    </xf>
    <xf numFmtId="171" fontId="5" fillId="0" borderId="126" xfId="16" applyNumberFormat="1" applyFont="1" applyBorder="1" applyAlignment="1">
      <alignment horizontal="center" vertical="center" wrapText="1"/>
    </xf>
    <xf numFmtId="171" fontId="5" fillId="0" borderId="126" xfId="12" applyNumberFormat="1" applyFont="1" applyBorder="1" applyAlignment="1">
      <alignment horizontal="center" vertical="center" wrapText="1"/>
    </xf>
    <xf numFmtId="171" fontId="5" fillId="2" borderId="127" xfId="5" applyNumberFormat="1" applyFont="1" applyFill="1" applyBorder="1" applyAlignment="1">
      <alignment horizontal="center" vertical="center" wrapText="1"/>
    </xf>
    <xf numFmtId="171" fontId="5" fillId="0" borderId="128" xfId="17" applyNumberFormat="1" applyFont="1" applyBorder="1" applyAlignment="1">
      <alignment horizontal="center" vertical="center"/>
    </xf>
    <xf numFmtId="0" fontId="5" fillId="0" borderId="107" xfId="21" applyFont="1" applyBorder="1" applyAlignment="1">
      <alignment vertical="center" wrapText="1"/>
    </xf>
    <xf numFmtId="0" fontId="5" fillId="0" borderId="128" xfId="21" applyFont="1" applyBorder="1" applyAlignment="1">
      <alignment vertical="center" wrapText="1"/>
    </xf>
    <xf numFmtId="0" fontId="5" fillId="0" borderId="128" xfId="6" applyFont="1" applyBorder="1" applyAlignment="1">
      <alignment horizontal="left" vertical="top" wrapText="1"/>
    </xf>
    <xf numFmtId="0" fontId="5" fillId="0" borderId="128" xfId="21" applyFont="1" applyBorder="1" applyAlignment="1">
      <alignment horizontal="left" vertical="top" wrapText="1"/>
    </xf>
    <xf numFmtId="0" fontId="5" fillId="0" borderId="128" xfId="6" applyFont="1" applyBorder="1" applyAlignment="1">
      <alignment horizontal="left" vertical="center" wrapText="1"/>
    </xf>
    <xf numFmtId="0" fontId="5" fillId="0" borderId="107" xfId="6" applyFont="1" applyBorder="1" applyAlignment="1">
      <alignment horizontal="left" vertical="center" wrapText="1"/>
    </xf>
    <xf numFmtId="0" fontId="5" fillId="0" borderId="129" xfId="21" applyFont="1" applyBorder="1" applyAlignment="1">
      <alignment vertical="center" wrapText="1"/>
    </xf>
    <xf numFmtId="0" fontId="5" fillId="0" borderId="107" xfId="6" applyFont="1" applyBorder="1" applyAlignment="1">
      <alignment horizontal="center" vertical="center"/>
    </xf>
    <xf numFmtId="0" fontId="5" fillId="0" borderId="128" xfId="6" applyFont="1" applyBorder="1" applyAlignment="1">
      <alignment horizontal="center" vertical="center"/>
    </xf>
    <xf numFmtId="0" fontId="5" fillId="0" borderId="129" xfId="6" applyFont="1" applyBorder="1" applyAlignment="1">
      <alignment horizontal="center" vertical="center"/>
    </xf>
    <xf numFmtId="0" fontId="5" fillId="0" borderId="107" xfId="21" applyFont="1" applyBorder="1" applyAlignment="1">
      <alignment horizontal="center" vertical="center"/>
    </xf>
    <xf numFmtId="0" fontId="5" fillId="0" borderId="129" xfId="21" applyFont="1" applyBorder="1" applyAlignment="1">
      <alignment horizontal="center" vertical="center"/>
    </xf>
    <xf numFmtId="0" fontId="5" fillId="0" borderId="128" xfId="21" applyFont="1" applyBorder="1" applyAlignment="1">
      <alignment horizontal="center" vertical="center"/>
    </xf>
    <xf numFmtId="0" fontId="36" fillId="2" borderId="130" xfId="6" applyFont="1" applyFill="1" applyBorder="1" applyAlignment="1">
      <alignment horizontal="left" vertical="center" wrapText="1"/>
    </xf>
    <xf numFmtId="0" fontId="5" fillId="2" borderId="130" xfId="6" applyFont="1" applyFill="1" applyBorder="1" applyAlignment="1">
      <alignment horizontal="center" vertical="center"/>
    </xf>
    <xf numFmtId="0" fontId="5" fillId="2" borderId="130" xfId="21" applyFont="1" applyFill="1" applyBorder="1" applyAlignment="1">
      <alignment horizontal="center" vertical="center"/>
    </xf>
    <xf numFmtId="0" fontId="5" fillId="0" borderId="128" xfId="8" applyFont="1" applyBorder="1" applyAlignment="1">
      <alignment horizontal="left" vertical="top" wrapText="1"/>
    </xf>
    <xf numFmtId="0" fontId="5" fillId="0" borderId="128" xfId="0" applyFont="1" applyBorder="1" applyAlignment="1">
      <alignment horizontal="center" vertical="center" wrapText="1"/>
    </xf>
    <xf numFmtId="0" fontId="5" fillId="0" borderId="128" xfId="8" applyFont="1" applyBorder="1" applyAlignment="1">
      <alignment horizontal="center" vertical="center"/>
    </xf>
    <xf numFmtId="0" fontId="6" fillId="0" borderId="130" xfId="6" applyFont="1" applyBorder="1" applyAlignment="1">
      <alignment vertical="center"/>
    </xf>
    <xf numFmtId="0" fontId="36" fillId="0" borderId="130" xfId="6" applyFont="1" applyBorder="1" applyAlignment="1">
      <alignment horizontal="left" vertical="top" wrapText="1"/>
    </xf>
    <xf numFmtId="0" fontId="5" fillId="0" borderId="128" xfId="0" applyFont="1" applyBorder="1" applyAlignment="1">
      <alignment horizontal="left" vertical="top" wrapText="1"/>
    </xf>
    <xf numFmtId="0" fontId="1" fillId="0" borderId="0" xfId="0" applyFont="1" applyAlignment="1">
      <alignment vertical="center"/>
    </xf>
    <xf numFmtId="0" fontId="1" fillId="9" borderId="0" xfId="0" applyFont="1" applyFill="1" applyAlignment="1">
      <alignment vertical="center"/>
    </xf>
    <xf numFmtId="0" fontId="31" fillId="9" borderId="0" xfId="0" applyFont="1" applyFill="1" applyAlignment="1">
      <alignment horizontal="right" vertical="center"/>
    </xf>
    <xf numFmtId="0" fontId="14" fillId="0" borderId="0" xfId="0" applyFont="1" applyAlignment="1">
      <alignment horizontal="center" vertical="center"/>
    </xf>
    <xf numFmtId="0" fontId="14" fillId="9" borderId="0" xfId="0" applyFont="1" applyFill="1" applyAlignment="1">
      <alignment horizontal="center" vertical="center"/>
    </xf>
    <xf numFmtId="0" fontId="13" fillId="9" borderId="0" xfId="0" applyFont="1" applyFill="1" applyAlignment="1">
      <alignment horizontal="center" vertical="center"/>
    </xf>
    <xf numFmtId="2" fontId="13" fillId="9" borderId="0" xfId="0" applyNumberFormat="1" applyFont="1" applyFill="1" applyAlignment="1">
      <alignment horizontal="center" vertical="center"/>
    </xf>
    <xf numFmtId="0" fontId="12" fillId="9" borderId="0" xfId="0" applyFont="1" applyFill="1" applyAlignment="1">
      <alignment horizontal="center" vertical="center" wrapText="1"/>
    </xf>
    <xf numFmtId="0" fontId="34" fillId="3" borderId="128" xfId="0" applyFont="1" applyFill="1" applyBorder="1" applyAlignment="1">
      <alignment vertical="center" wrapText="1"/>
    </xf>
    <xf numFmtId="0" fontId="28" fillId="3" borderId="128" xfId="0" applyFont="1" applyFill="1" applyBorder="1" applyAlignment="1">
      <alignment vertical="center" wrapText="1"/>
    </xf>
    <xf numFmtId="0" fontId="28" fillId="3" borderId="128" xfId="0" applyFont="1" applyFill="1" applyBorder="1" applyAlignment="1">
      <alignment horizontal="left" vertical="center" wrapText="1"/>
    </xf>
    <xf numFmtId="0" fontId="34" fillId="3" borderId="128" xfId="0" applyFont="1" applyFill="1" applyBorder="1" applyAlignment="1">
      <alignment horizontal="left" vertical="center" wrapText="1"/>
    </xf>
    <xf numFmtId="49" fontId="5" fillId="0" borderId="126" xfId="16" applyNumberFormat="1" applyFont="1" applyBorder="1" applyAlignment="1">
      <alignment horizontal="center" vertical="center" wrapText="1"/>
    </xf>
    <xf numFmtId="0" fontId="35" fillId="3" borderId="126" xfId="0" applyFont="1" applyFill="1" applyBorder="1" applyAlignment="1">
      <alignment horizontal="left" vertical="center"/>
    </xf>
    <xf numFmtId="0" fontId="31" fillId="3" borderId="0" xfId="0" applyFont="1" applyFill="1" applyBorder="1" applyAlignment="1">
      <alignment horizontal="left" wrapText="1"/>
    </xf>
    <xf numFmtId="0" fontId="9" fillId="9" borderId="0" xfId="0" applyFont="1" applyFill="1" applyAlignment="1">
      <alignment horizontal="center" vertical="center"/>
    </xf>
    <xf numFmtId="2" fontId="24" fillId="0" borderId="0" xfId="0" applyNumberFormat="1" applyFont="1" applyAlignment="1">
      <alignment horizontal="center" vertical="center"/>
    </xf>
    <xf numFmtId="0" fontId="5" fillId="0" borderId="97" xfId="0" applyFont="1" applyBorder="1" applyAlignment="1">
      <alignment horizontal="center" vertical="center" wrapText="1"/>
    </xf>
    <xf numFmtId="0" fontId="5" fillId="0" borderId="126" xfId="18" applyFont="1" applyBorder="1" applyAlignment="1">
      <alignment vertical="center" wrapText="1"/>
    </xf>
    <xf numFmtId="0" fontId="5" fillId="0" borderId="31" xfId="18" applyFont="1" applyBorder="1" applyAlignment="1">
      <alignment horizontal="center" vertical="center" wrapText="1"/>
    </xf>
    <xf numFmtId="2" fontId="5" fillId="0" borderId="31" xfId="12" applyNumberFormat="1" applyFont="1" applyBorder="1" applyAlignment="1">
      <alignment horizontal="center" vertical="center"/>
    </xf>
    <xf numFmtId="49" fontId="5" fillId="0" borderId="50" xfId="16" applyNumberFormat="1" applyFont="1" applyBorder="1" applyAlignment="1">
      <alignment horizontal="center" vertical="center" wrapText="1"/>
    </xf>
    <xf numFmtId="0" fontId="5" fillId="0" borderId="107" xfId="16" applyFont="1" applyBorder="1" applyAlignment="1">
      <alignment horizontal="left" vertical="center" wrapText="1"/>
    </xf>
    <xf numFmtId="0" fontId="5" fillId="0" borderId="107" xfId="16" applyFont="1" applyBorder="1" applyAlignment="1">
      <alignment horizontal="center" vertical="center" wrapText="1"/>
    </xf>
    <xf numFmtId="2" fontId="5" fillId="0" borderId="107" xfId="12" applyNumberFormat="1" applyFont="1" applyBorder="1" applyAlignment="1">
      <alignment horizontal="center" vertical="center" wrapText="1"/>
    </xf>
    <xf numFmtId="49" fontId="5" fillId="0" borderId="128" xfId="16" applyNumberFormat="1" applyFont="1" applyBorder="1" applyAlignment="1">
      <alignment horizontal="center" vertical="center" wrapText="1"/>
    </xf>
    <xf numFmtId="0" fontId="5" fillId="0" borderId="128" xfId="18" applyFont="1" applyBorder="1" applyAlignment="1">
      <alignment vertical="center" wrapText="1"/>
    </xf>
    <xf numFmtId="0" fontId="5" fillId="0" borderId="128" xfId="18" applyFont="1" applyBorder="1" applyAlignment="1">
      <alignment horizontal="center" vertical="center" wrapText="1"/>
    </xf>
    <xf numFmtId="2" fontId="5" fillId="0" borderId="128" xfId="12" applyNumberFormat="1" applyFont="1" applyBorder="1" applyAlignment="1">
      <alignment horizontal="center" vertical="center"/>
    </xf>
    <xf numFmtId="0" fontId="6" fillId="0" borderId="128" xfId="18" applyFont="1" applyBorder="1" applyAlignment="1">
      <alignment vertical="center" wrapText="1"/>
    </xf>
    <xf numFmtId="2" fontId="5" fillId="2" borderId="128" xfId="12" applyNumberFormat="1" applyFont="1" applyFill="1" applyBorder="1" applyAlignment="1">
      <alignment horizontal="center" vertical="center"/>
    </xf>
    <xf numFmtId="2" fontId="5" fillId="7" borderId="128" xfId="12" applyNumberFormat="1" applyFont="1" applyFill="1" applyBorder="1" applyAlignment="1">
      <alignment horizontal="center" vertical="center"/>
    </xf>
    <xf numFmtId="2" fontId="5" fillId="0" borderId="128" xfId="12" applyNumberFormat="1" applyFont="1" applyBorder="1" applyAlignment="1">
      <alignment horizontal="left" vertical="center" wrapText="1"/>
    </xf>
    <xf numFmtId="0" fontId="5" fillId="0" borderId="128" xfId="12" applyFont="1" applyBorder="1" applyAlignment="1">
      <alignment horizontal="center" vertical="center" wrapText="1"/>
    </xf>
    <xf numFmtId="2" fontId="5" fillId="0" borderId="128" xfId="12" applyNumberFormat="1" applyFont="1" applyBorder="1" applyAlignment="1">
      <alignment horizontal="center" vertical="center" wrapText="1"/>
    </xf>
    <xf numFmtId="0" fontId="5" fillId="0" borderId="128" xfId="16" applyFont="1" applyBorder="1" applyAlignment="1">
      <alignment horizontal="left" vertical="center" wrapText="1"/>
    </xf>
    <xf numFmtId="0" fontId="5" fillId="0" borderId="128" xfId="16" applyFont="1" applyBorder="1" applyAlignment="1">
      <alignment horizontal="center" vertical="center" wrapText="1"/>
    </xf>
    <xf numFmtId="2" fontId="5" fillId="0" borderId="128" xfId="16" applyNumberFormat="1" applyFont="1" applyBorder="1" applyAlignment="1">
      <alignment horizontal="left" vertical="center" wrapText="1"/>
    </xf>
    <xf numFmtId="2" fontId="5" fillId="0" borderId="128" xfId="16" applyNumberFormat="1" applyFont="1" applyBorder="1" applyAlignment="1">
      <alignment horizontal="center" vertical="center" wrapText="1"/>
    </xf>
    <xf numFmtId="0" fontId="5" fillId="0" borderId="128" xfId="5" applyFont="1" applyBorder="1" applyAlignment="1">
      <alignment horizontal="center" vertical="center" wrapText="1"/>
    </xf>
    <xf numFmtId="0" fontId="39" fillId="0" borderId="39" xfId="11" applyFont="1" applyBorder="1" applyAlignment="1">
      <alignment horizontal="center" vertical="justify"/>
    </xf>
    <xf numFmtId="0" fontId="14" fillId="9" borderId="38" xfId="0" applyFont="1" applyFill="1" applyBorder="1" applyAlignment="1">
      <alignment horizontal="center" vertical="center"/>
    </xf>
    <xf numFmtId="0" fontId="32" fillId="9" borderId="0" xfId="0" applyFont="1" applyFill="1" applyAlignment="1">
      <alignment horizontal="right" vertical="center"/>
    </xf>
    <xf numFmtId="168" fontId="5" fillId="0" borderId="132" xfId="5" applyNumberFormat="1" applyFont="1" applyBorder="1" applyAlignment="1">
      <alignment horizontal="center" vertical="center"/>
    </xf>
    <xf numFmtId="0" fontId="5" fillId="0" borderId="133" xfId="8" applyFont="1" applyBorder="1" applyAlignment="1">
      <alignment horizontal="left" vertical="center" wrapText="1"/>
    </xf>
    <xf numFmtId="0" fontId="23" fillId="0" borderId="0" xfId="0" applyFont="1"/>
    <xf numFmtId="0" fontId="5" fillId="0" borderId="133" xfId="6" applyFont="1" applyBorder="1" applyAlignment="1">
      <alignment vertical="center" wrapText="1"/>
    </xf>
    <xf numFmtId="0" fontId="5" fillId="0" borderId="133" xfId="6" applyFont="1" applyBorder="1" applyAlignment="1">
      <alignment horizontal="left" vertical="center" wrapText="1"/>
    </xf>
    <xf numFmtId="0" fontId="5" fillId="0" borderId="105" xfId="0" applyFont="1" applyBorder="1" applyAlignment="1">
      <alignment horizontal="center" vertical="center" wrapText="1"/>
    </xf>
    <xf numFmtId="168" fontId="5" fillId="0" borderId="107" xfId="8" applyNumberFormat="1" applyFont="1" applyBorder="1" applyAlignment="1">
      <alignment horizontal="center" vertical="center" wrapText="1"/>
    </xf>
    <xf numFmtId="0" fontId="5" fillId="0" borderId="75" xfId="0" applyNumberFormat="1" applyFont="1" applyBorder="1" applyAlignment="1">
      <alignment horizontal="center" vertical="center" wrapText="1"/>
    </xf>
    <xf numFmtId="0" fontId="5" fillId="0" borderId="107" xfId="21" applyFont="1" applyBorder="1" applyAlignment="1">
      <alignment horizontal="left" vertical="top" wrapText="1"/>
    </xf>
    <xf numFmtId="0" fontId="5" fillId="0" borderId="121" xfId="0" applyFont="1" applyBorder="1" applyAlignment="1">
      <alignment horizontal="center" vertical="center" wrapText="1"/>
    </xf>
    <xf numFmtId="0" fontId="6" fillId="0" borderId="0" xfId="0" applyFont="1" applyBorder="1" applyAlignment="1">
      <alignment horizontal="center" vertical="center"/>
    </xf>
    <xf numFmtId="0" fontId="41" fillId="0" borderId="124" xfId="0" applyFont="1" applyBorder="1" applyAlignment="1">
      <alignment vertical="center" wrapText="1"/>
    </xf>
    <xf numFmtId="0" fontId="42" fillId="0" borderId="123" xfId="5" applyFont="1" applyBorder="1" applyAlignment="1">
      <alignment horizontal="left" vertical="center" wrapText="1"/>
    </xf>
    <xf numFmtId="0" fontId="39" fillId="0" borderId="55" xfId="5" applyFont="1" applyBorder="1" applyAlignment="1">
      <alignment horizontal="center" vertical="center" wrapText="1"/>
    </xf>
    <xf numFmtId="0" fontId="5" fillId="0" borderId="55" xfId="0" applyFont="1" applyBorder="1" applyAlignment="1">
      <alignment horizontal="center" vertical="center"/>
    </xf>
    <xf numFmtId="0" fontId="21" fillId="0" borderId="123" xfId="0" applyFont="1" applyBorder="1" applyAlignment="1">
      <alignment vertical="center" wrapText="1"/>
    </xf>
    <xf numFmtId="0" fontId="5" fillId="0" borderId="55"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119" xfId="0" applyFont="1" applyBorder="1" applyAlignment="1">
      <alignment horizontal="center" vertical="center" wrapText="1"/>
    </xf>
    <xf numFmtId="0" fontId="42" fillId="0" borderId="123" xfId="0" applyFont="1" applyBorder="1" applyAlignment="1">
      <alignment vertical="center" wrapText="1"/>
    </xf>
    <xf numFmtId="0" fontId="5" fillId="0" borderId="123" xfId="0" applyFont="1" applyBorder="1" applyAlignment="1">
      <alignment horizontal="center" vertical="center" wrapText="1"/>
    </xf>
    <xf numFmtId="0" fontId="5" fillId="0" borderId="86" xfId="0" applyFont="1" applyBorder="1" applyAlignment="1">
      <alignment horizontal="center" vertical="center" wrapText="1"/>
    </xf>
    <xf numFmtId="0" fontId="5" fillId="0" borderId="127" xfId="0" applyFont="1" applyBorder="1" applyAlignment="1">
      <alignment horizontal="center" vertical="center" wrapText="1"/>
    </xf>
    <xf numFmtId="0" fontId="5" fillId="0" borderId="128" xfId="5" applyFont="1" applyBorder="1" applyAlignment="1">
      <alignment horizontal="left" vertical="center" wrapText="1"/>
    </xf>
    <xf numFmtId="2" fontId="5" fillId="7" borderId="128" xfId="5" applyNumberFormat="1" applyFont="1" applyFill="1" applyBorder="1" applyAlignment="1">
      <alignment horizontal="center" vertical="center" wrapText="1"/>
    </xf>
    <xf numFmtId="0" fontId="5" fillId="0" borderId="112" xfId="0" applyFont="1" applyBorder="1" applyAlignment="1">
      <alignment horizontal="center" vertical="center" wrapText="1"/>
    </xf>
    <xf numFmtId="0" fontId="5" fillId="7" borderId="128" xfId="5" applyFont="1" applyFill="1" applyBorder="1" applyAlignment="1">
      <alignment horizontal="left" vertical="center" wrapText="1"/>
    </xf>
    <xf numFmtId="0" fontId="5" fillId="0" borderId="128" xfId="0" applyFont="1" applyBorder="1" applyAlignment="1">
      <alignment horizontal="left" vertical="center" wrapText="1"/>
    </xf>
    <xf numFmtId="0" fontId="5" fillId="0" borderId="113" xfId="0" applyFont="1" applyBorder="1" applyAlignment="1">
      <alignment vertical="center" wrapText="1"/>
    </xf>
    <xf numFmtId="0" fontId="5" fillId="0" borderId="128" xfId="22" applyFont="1" applyBorder="1" applyAlignment="1">
      <alignment horizontal="left" vertical="center" wrapText="1"/>
    </xf>
    <xf numFmtId="49" fontId="5" fillId="0" borderId="88" xfId="1" applyNumberFormat="1" applyFont="1" applyBorder="1" applyAlignment="1">
      <alignment horizontal="center" vertical="center" wrapText="1"/>
    </xf>
    <xf numFmtId="0" fontId="6" fillId="0" borderId="88" xfId="0" applyFont="1" applyBorder="1" applyAlignment="1">
      <alignment horizontal="left" vertical="center" wrapText="1"/>
    </xf>
    <xf numFmtId="0" fontId="5" fillId="6" borderId="88" xfId="0" applyFont="1" applyFill="1" applyBorder="1" applyAlignment="1">
      <alignment horizontal="center" vertical="center"/>
    </xf>
    <xf numFmtId="168" fontId="5" fillId="6" borderId="88" xfId="0" applyNumberFormat="1" applyFont="1" applyFill="1" applyBorder="1" applyAlignment="1">
      <alignment horizontal="center" vertical="center"/>
    </xf>
    <xf numFmtId="0" fontId="5" fillId="0" borderId="88" xfId="0" applyFont="1" applyBorder="1" applyAlignment="1">
      <alignment horizontal="left" vertical="center" wrapText="1"/>
    </xf>
    <xf numFmtId="168" fontId="5" fillId="0" borderId="88" xfId="1" applyNumberFormat="1" applyFont="1" applyBorder="1" applyAlignment="1">
      <alignment horizontal="center" vertical="center" wrapText="1"/>
    </xf>
    <xf numFmtId="0" fontId="5" fillId="6" borderId="88" xfId="0" applyFont="1" applyFill="1" applyBorder="1" applyAlignment="1">
      <alignment horizontal="left" vertical="center" wrapText="1"/>
    </xf>
    <xf numFmtId="0" fontId="5" fillId="0" borderId="111" xfId="0" applyFont="1" applyBorder="1" applyAlignment="1">
      <alignment horizontal="center" vertical="center" wrapText="1"/>
    </xf>
    <xf numFmtId="49" fontId="5" fillId="0" borderId="116" xfId="1" applyNumberFormat="1" applyFont="1" applyBorder="1" applyAlignment="1">
      <alignment horizontal="center" vertical="center" wrapText="1"/>
    </xf>
    <xf numFmtId="0" fontId="5" fillId="0" borderId="116" xfId="0" applyFont="1" applyBorder="1" applyAlignment="1">
      <alignment horizontal="left" vertical="center" wrapText="1"/>
    </xf>
    <xf numFmtId="0" fontId="5" fillId="6" borderId="116" xfId="0" applyFont="1" applyFill="1" applyBorder="1" applyAlignment="1">
      <alignment horizontal="center" vertical="center"/>
    </xf>
    <xf numFmtId="168" fontId="5" fillId="0" borderId="116" xfId="1" applyNumberFormat="1" applyFont="1" applyBorder="1" applyAlignment="1">
      <alignment horizontal="center" vertical="center" wrapText="1"/>
    </xf>
    <xf numFmtId="0" fontId="5" fillId="0" borderId="113" xfId="0" applyFont="1" applyBorder="1" applyAlignment="1">
      <alignment horizontal="center" vertical="center" wrapText="1"/>
    </xf>
    <xf numFmtId="49" fontId="5" fillId="0" borderId="113" xfId="1" applyNumberFormat="1" applyFont="1" applyBorder="1" applyAlignment="1">
      <alignment horizontal="center" vertical="center" wrapText="1"/>
    </xf>
    <xf numFmtId="0" fontId="5" fillId="0" borderId="113" xfId="0" applyFont="1" applyBorder="1" applyAlignment="1">
      <alignment horizontal="left" vertical="center" wrapText="1"/>
    </xf>
    <xf numFmtId="0" fontId="5" fillId="6" borderId="113" xfId="0" applyFont="1" applyFill="1" applyBorder="1" applyAlignment="1">
      <alignment horizontal="center" vertical="center"/>
    </xf>
    <xf numFmtId="168" fontId="5" fillId="0" borderId="113" xfId="1" applyNumberFormat="1" applyFont="1" applyBorder="1" applyAlignment="1">
      <alignment horizontal="center" vertical="center" wrapText="1"/>
    </xf>
    <xf numFmtId="0" fontId="5" fillId="6" borderId="128" xfId="0" applyFont="1" applyFill="1" applyBorder="1" applyAlignment="1">
      <alignment horizontal="center" vertical="center"/>
    </xf>
    <xf numFmtId="168" fontId="5" fillId="0" borderId="128" xfId="1" applyNumberFormat="1" applyFont="1" applyBorder="1" applyAlignment="1">
      <alignment horizontal="center" vertical="center" wrapText="1"/>
    </xf>
    <xf numFmtId="0" fontId="6" fillId="0" borderId="113" xfId="0" applyFont="1" applyBorder="1" applyAlignment="1">
      <alignment horizontal="left" vertical="center" wrapText="1"/>
    </xf>
    <xf numFmtId="2" fontId="5" fillId="0" borderId="113" xfId="0" applyNumberFormat="1" applyFont="1" applyBorder="1" applyAlignment="1">
      <alignment horizontal="center" vertical="center" wrapText="1"/>
    </xf>
    <xf numFmtId="0" fontId="5" fillId="2" borderId="113" xfId="0" applyFont="1" applyFill="1" applyBorder="1" applyAlignment="1">
      <alignment horizontal="left" vertical="center" wrapText="1"/>
    </xf>
    <xf numFmtId="0" fontId="5" fillId="8" borderId="113" xfId="0" applyFont="1" applyFill="1" applyBorder="1" applyAlignment="1">
      <alignment horizontal="center" vertical="center"/>
    </xf>
    <xf numFmtId="168" fontId="5" fillId="2" borderId="113" xfId="0" applyNumberFormat="1" applyFont="1" applyFill="1" applyBorder="1" applyAlignment="1">
      <alignment horizontal="center" vertical="center"/>
    </xf>
    <xf numFmtId="2" fontId="5" fillId="2"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49" fontId="5" fillId="0" borderId="107" xfId="1" applyNumberFormat="1" applyFont="1" applyBorder="1" applyAlignment="1">
      <alignment horizontal="center" vertical="center" wrapText="1"/>
    </xf>
    <xf numFmtId="0" fontId="5" fillId="2" borderId="107" xfId="0" applyFont="1" applyFill="1" applyBorder="1" applyAlignment="1">
      <alignment horizontal="left" vertical="center" wrapText="1"/>
    </xf>
    <xf numFmtId="2" fontId="5" fillId="2" borderId="107" xfId="0" applyNumberFormat="1" applyFont="1" applyFill="1" applyBorder="1" applyAlignment="1">
      <alignment horizontal="center" vertical="center" wrapText="1"/>
    </xf>
    <xf numFmtId="0" fontId="5" fillId="2" borderId="88" xfId="0" applyFont="1" applyFill="1" applyBorder="1" applyAlignment="1">
      <alignment horizontal="left" vertical="center" wrapText="1"/>
    </xf>
    <xf numFmtId="0" fontId="5" fillId="8" borderId="88" xfId="0" applyFont="1" applyFill="1" applyBorder="1" applyAlignment="1">
      <alignment horizontal="center" vertical="center"/>
    </xf>
    <xf numFmtId="168" fontId="5" fillId="8" borderId="88" xfId="0" applyNumberFormat="1" applyFont="1" applyFill="1" applyBorder="1" applyAlignment="1">
      <alignment horizontal="center" vertical="center"/>
    </xf>
    <xf numFmtId="0" fontId="5" fillId="2" borderId="89" xfId="1" applyFont="1" applyFill="1" applyBorder="1" applyAlignment="1">
      <alignment horizontal="center" vertical="center" wrapText="1"/>
    </xf>
    <xf numFmtId="0" fontId="5" fillId="0" borderId="88" xfId="1" applyFont="1" applyBorder="1" applyAlignment="1">
      <alignment horizontal="center" vertical="center" wrapText="1"/>
    </xf>
    <xf numFmtId="2" fontId="5" fillId="2" borderId="88" xfId="1" applyNumberFormat="1" applyFont="1" applyFill="1" applyBorder="1" applyAlignment="1">
      <alignment horizontal="center" vertical="center" wrapText="1"/>
    </xf>
    <xf numFmtId="0" fontId="5" fillId="2" borderId="89" xfId="0" applyFont="1" applyFill="1" applyBorder="1" applyAlignment="1">
      <alignment horizontal="center" vertical="center" wrapText="1"/>
    </xf>
    <xf numFmtId="2" fontId="5" fillId="2" borderId="89" xfId="1" applyNumberFormat="1" applyFont="1" applyFill="1" applyBorder="1" applyAlignment="1">
      <alignment horizontal="center" vertical="center" wrapText="1"/>
    </xf>
    <xf numFmtId="0" fontId="5" fillId="2" borderId="88" xfId="1" applyFont="1" applyFill="1" applyBorder="1" applyAlignment="1">
      <alignment horizontal="center" vertical="center" wrapText="1"/>
    </xf>
    <xf numFmtId="0" fontId="5" fillId="2" borderId="88" xfId="1" applyFont="1" applyFill="1" applyBorder="1" applyAlignment="1">
      <alignment horizontal="left" vertical="center" wrapText="1"/>
    </xf>
    <xf numFmtId="168" fontId="5" fillId="2" borderId="88" xfId="1" applyNumberFormat="1" applyFont="1" applyFill="1" applyBorder="1" applyAlignment="1">
      <alignment horizontal="center" vertical="center" wrapText="1"/>
    </xf>
    <xf numFmtId="0" fontId="5" fillId="8" borderId="88" xfId="0" applyFont="1" applyFill="1" applyBorder="1" applyAlignment="1">
      <alignment horizontal="left" vertical="center" wrapText="1"/>
    </xf>
    <xf numFmtId="49" fontId="5" fillId="0" borderId="89" xfId="5" applyNumberFormat="1" applyFont="1" applyBorder="1" applyAlignment="1">
      <alignment horizontal="center" vertical="center" wrapText="1"/>
    </xf>
    <xf numFmtId="168" fontId="5" fillId="2" borderId="88" xfId="7" applyNumberFormat="1" applyFont="1" applyFill="1" applyBorder="1" applyAlignment="1">
      <alignment horizontal="center" vertical="center" wrapText="1"/>
    </xf>
    <xf numFmtId="0" fontId="5" fillId="2" borderId="88" xfId="0" applyFont="1" applyFill="1" applyBorder="1" applyAlignment="1">
      <alignment horizontal="left" vertical="center"/>
    </xf>
    <xf numFmtId="0" fontId="5" fillId="2" borderId="88" xfId="1" applyFont="1" applyFill="1" applyBorder="1" applyAlignment="1">
      <alignment horizontal="center" vertical="center"/>
    </xf>
    <xf numFmtId="0" fontId="5" fillId="0" borderId="127" xfId="5" applyFont="1" applyBorder="1" applyAlignment="1">
      <alignment vertical="center" wrapText="1"/>
    </xf>
    <xf numFmtId="0" fontId="5" fillId="0" borderId="127" xfId="0" applyFont="1" applyBorder="1" applyAlignment="1">
      <alignment vertical="center" wrapText="1"/>
    </xf>
    <xf numFmtId="49" fontId="5" fillId="0" borderId="112" xfId="5" applyNumberFormat="1" applyFont="1" applyBorder="1" applyAlignment="1">
      <alignment horizontal="center" vertical="center" wrapText="1"/>
    </xf>
    <xf numFmtId="0" fontId="5" fillId="2" borderId="0" xfId="5" applyFont="1" applyFill="1" applyBorder="1" applyAlignment="1">
      <alignment vertical="center" wrapText="1"/>
    </xf>
    <xf numFmtId="0" fontId="5" fillId="0" borderId="113" xfId="0" applyFont="1" applyFill="1" applyBorder="1" applyAlignment="1">
      <alignment horizontal="center" vertical="center" wrapText="1"/>
    </xf>
    <xf numFmtId="168" fontId="5" fillId="0" borderId="113" xfId="5" applyNumberFormat="1" applyFont="1" applyFill="1" applyBorder="1" applyAlignment="1">
      <alignment horizontal="center" vertical="center" wrapText="1"/>
    </xf>
    <xf numFmtId="0" fontId="5" fillId="0" borderId="113" xfId="5" applyFont="1" applyFill="1" applyBorder="1" applyAlignment="1">
      <alignment horizontal="center" vertical="center" wrapText="1"/>
    </xf>
    <xf numFmtId="0" fontId="5" fillId="0" borderId="113" xfId="0" applyFont="1" applyFill="1" applyBorder="1" applyAlignment="1">
      <alignment horizontal="center"/>
    </xf>
    <xf numFmtId="0" fontId="5" fillId="2" borderId="69" xfId="0" applyFont="1" applyFill="1" applyBorder="1" applyAlignment="1">
      <alignment vertical="center" wrapText="1"/>
    </xf>
    <xf numFmtId="0" fontId="5" fillId="2" borderId="67" xfId="7" applyFont="1" applyFill="1" applyBorder="1" applyAlignment="1">
      <alignment horizontal="center" vertical="center" wrapText="1"/>
    </xf>
    <xf numFmtId="168" fontId="5" fillId="2" borderId="71" xfId="0" applyNumberFormat="1" applyFont="1" applyFill="1" applyBorder="1" applyAlignment="1">
      <alignment horizontal="center" vertical="center" wrapText="1"/>
    </xf>
    <xf numFmtId="0" fontId="5" fillId="0" borderId="126" xfId="12" applyFont="1" applyBorder="1" applyAlignment="1">
      <alignment vertical="center" wrapText="1"/>
    </xf>
    <xf numFmtId="0" fontId="5" fillId="0" borderId="131" xfId="12" applyFont="1" applyBorder="1" applyAlignment="1">
      <alignment horizontal="center" vertical="center" wrapText="1"/>
    </xf>
    <xf numFmtId="1" fontId="5" fillId="2" borderId="126" xfId="12" applyNumberFormat="1" applyFont="1" applyFill="1" applyBorder="1" applyAlignment="1">
      <alignment horizontal="center" vertical="center" wrapText="1"/>
    </xf>
    <xf numFmtId="0" fontId="38" fillId="0" borderId="61" xfId="0" applyFont="1" applyBorder="1" applyAlignment="1">
      <alignment horizontal="center" vertical="center" wrapText="1"/>
    </xf>
    <xf numFmtId="0" fontId="38" fillId="0" borderId="81" xfId="0" applyFont="1" applyBorder="1" applyAlignment="1">
      <alignment horizontal="center" vertical="center" wrapText="1"/>
    </xf>
    <xf numFmtId="0" fontId="5" fillId="0" borderId="0" xfId="0" applyFont="1" applyBorder="1" applyAlignment="1">
      <alignment horizontal="center"/>
    </xf>
    <xf numFmtId="0" fontId="5" fillId="0" borderId="0" xfId="0" applyFont="1" applyBorder="1" applyAlignment="1">
      <alignment horizontal="right"/>
    </xf>
    <xf numFmtId="0" fontId="5" fillId="0" borderId="10" xfId="0" applyFont="1" applyBorder="1" applyAlignment="1">
      <alignment horizontal="left"/>
    </xf>
    <xf numFmtId="0" fontId="5" fillId="0" borderId="1" xfId="0" applyFont="1" applyBorder="1" applyAlignment="1">
      <alignment horizontal="center" wrapText="1"/>
    </xf>
    <xf numFmtId="0" fontId="5" fillId="0" borderId="13" xfId="0" applyFont="1" applyBorder="1" applyAlignment="1">
      <alignment horizontal="center" wrapText="1"/>
    </xf>
    <xf numFmtId="0" fontId="6" fillId="0" borderId="0" xfId="0" applyFont="1" applyBorder="1" applyAlignment="1">
      <alignment horizontal="center"/>
    </xf>
    <xf numFmtId="0" fontId="5" fillId="0" borderId="13" xfId="0" applyFont="1" applyBorder="1" applyAlignment="1">
      <alignment horizontal="center" vertical="top"/>
    </xf>
    <xf numFmtId="0" fontId="5" fillId="0" borderId="0" xfId="0" applyFont="1" applyBorder="1" applyAlignment="1">
      <alignment horizontal="center" wrapText="1"/>
    </xf>
    <xf numFmtId="0" fontId="6" fillId="0" borderId="0" xfId="0" applyFont="1" applyBorder="1" applyAlignment="1">
      <alignment horizontal="right" wrapText="1"/>
    </xf>
    <xf numFmtId="43" fontId="6" fillId="0" borderId="2" xfId="0" applyNumberFormat="1" applyFont="1" applyBorder="1" applyAlignment="1">
      <alignment horizontal="left"/>
    </xf>
    <xf numFmtId="0" fontId="5" fillId="0" borderId="17" xfId="0" applyFont="1" applyBorder="1" applyAlignment="1">
      <alignment horizontal="center" vertical="center" wrapText="1"/>
    </xf>
    <xf numFmtId="43" fontId="6" fillId="0" borderId="3" xfId="0" applyNumberFormat="1" applyFont="1" applyBorder="1" applyAlignment="1">
      <alignment horizontal="left"/>
    </xf>
    <xf numFmtId="0" fontId="6" fillId="0" borderId="0" xfId="0" applyFont="1" applyBorder="1" applyAlignment="1">
      <alignment horizontal="right"/>
    </xf>
    <xf numFmtId="164" fontId="5" fillId="0" borderId="2" xfId="0" applyNumberFormat="1" applyFont="1" applyBorder="1" applyAlignment="1">
      <alignment horizontal="center"/>
    </xf>
    <xf numFmtId="0" fontId="5" fillId="0" borderId="14" xfId="0" applyFont="1" applyBorder="1" applyAlignment="1">
      <alignment horizontal="center" vertical="center" textRotation="90"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43" fontId="5" fillId="0" borderId="21" xfId="0" applyNumberFormat="1" applyFont="1" applyBorder="1" applyAlignment="1">
      <alignment horizontal="left" vertical="top" wrapText="1"/>
    </xf>
    <xf numFmtId="43" fontId="5" fillId="0" borderId="90" xfId="0" applyNumberFormat="1" applyFont="1" applyBorder="1" applyAlignment="1">
      <alignment horizontal="left" vertical="top" wrapText="1"/>
    </xf>
    <xf numFmtId="43" fontId="5" fillId="0" borderId="22" xfId="0" applyNumberFormat="1" applyFont="1" applyBorder="1" applyAlignment="1">
      <alignment horizontal="left" vertical="top" wrapText="1"/>
    </xf>
    <xf numFmtId="43" fontId="5" fillId="0" borderId="49" xfId="0" applyNumberFormat="1" applyFont="1" applyBorder="1" applyAlignment="1">
      <alignment horizontal="left" vertical="top" wrapText="1"/>
    </xf>
    <xf numFmtId="0" fontId="6" fillId="0" borderId="26" xfId="0" applyFont="1" applyBorder="1" applyAlignment="1">
      <alignment horizontal="right"/>
    </xf>
    <xf numFmtId="0" fontId="6" fillId="0" borderId="5" xfId="0" applyFont="1" applyBorder="1" applyAlignment="1">
      <alignment horizontal="right"/>
    </xf>
    <xf numFmtId="0" fontId="5" fillId="0" borderId="7" xfId="0" applyFont="1" applyBorder="1" applyAlignment="1">
      <alignment horizontal="right"/>
    </xf>
    <xf numFmtId="43" fontId="5" fillId="0" borderId="23" xfId="0" applyNumberFormat="1" applyFont="1" applyBorder="1" applyAlignment="1">
      <alignment horizontal="left" vertical="top" wrapText="1"/>
    </xf>
    <xf numFmtId="0" fontId="6" fillId="0" borderId="7" xfId="0" applyFont="1" applyBorder="1" applyAlignment="1">
      <alignment horizontal="right"/>
    </xf>
    <xf numFmtId="0" fontId="6" fillId="0" borderId="9" xfId="0" applyFont="1" applyBorder="1" applyAlignment="1">
      <alignment horizontal="right"/>
    </xf>
    <xf numFmtId="43" fontId="5" fillId="0" borderId="2" xfId="0" applyNumberFormat="1" applyFont="1" applyBorder="1" applyAlignment="1">
      <alignment horizontal="left" wrapText="1"/>
    </xf>
    <xf numFmtId="0" fontId="6" fillId="0" borderId="1"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2" fontId="5" fillId="0" borderId="0" xfId="0" applyNumberFormat="1" applyFont="1" applyAlignment="1">
      <alignment horizontal="right" vertical="center"/>
    </xf>
    <xf numFmtId="164" fontId="5" fillId="0" borderId="0" xfId="0" applyNumberFormat="1" applyFont="1" applyAlignment="1">
      <alignment horizontal="center" vertical="center"/>
    </xf>
    <xf numFmtId="0" fontId="5" fillId="0" borderId="10" xfId="0" applyFont="1" applyBorder="1" applyAlignment="1">
      <alignment horizontal="center" vertical="center" textRotation="90" wrapText="1"/>
    </xf>
    <xf numFmtId="0" fontId="5" fillId="0" borderId="30" xfId="0" applyFont="1" applyBorder="1" applyAlignment="1">
      <alignment horizontal="center" vertical="center" textRotation="90" wrapText="1"/>
    </xf>
    <xf numFmtId="0" fontId="5" fillId="0" borderId="30" xfId="0" applyFont="1" applyBorder="1" applyAlignment="1">
      <alignment horizontal="center" vertical="center"/>
    </xf>
    <xf numFmtId="0" fontId="5" fillId="0" borderId="30" xfId="0" applyFont="1" applyBorder="1" applyAlignment="1">
      <alignment horizontal="center" vertical="center" textRotation="90"/>
    </xf>
    <xf numFmtId="0" fontId="5" fillId="0" borderId="12" xfId="0" applyFont="1" applyBorder="1" applyAlignment="1">
      <alignment horizontal="center" vertical="center" textRotation="90" wrapText="1"/>
    </xf>
    <xf numFmtId="0" fontId="5" fillId="0" borderId="5" xfId="0" applyFont="1" applyBorder="1" applyAlignment="1">
      <alignment horizontal="center" vertical="center"/>
    </xf>
    <xf numFmtId="0" fontId="6" fillId="0" borderId="11" xfId="1" applyFont="1" applyBorder="1" applyAlignment="1">
      <alignment horizontal="right" wrapText="1"/>
    </xf>
    <xf numFmtId="43" fontId="5" fillId="0" borderId="1" xfId="0" applyNumberFormat="1" applyFont="1" applyBorder="1" applyAlignment="1">
      <alignment horizontal="center" wrapText="1"/>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2" fontId="5" fillId="0" borderId="0" xfId="0" applyNumberFormat="1" applyFont="1" applyBorder="1" applyAlignment="1">
      <alignment horizontal="right" vertical="center"/>
    </xf>
    <xf numFmtId="164" fontId="5" fillId="0" borderId="0" xfId="0" applyNumberFormat="1" applyFont="1" applyBorder="1" applyAlignment="1">
      <alignment horizontal="center" vertical="center"/>
    </xf>
    <xf numFmtId="0" fontId="6" fillId="0" borderId="11" xfId="1" applyFont="1" applyBorder="1" applyAlignment="1">
      <alignment horizontal="right" vertical="center" wrapText="1"/>
    </xf>
    <xf numFmtId="0" fontId="6" fillId="0" borderId="46" xfId="1" applyFont="1" applyBorder="1" applyAlignment="1">
      <alignment horizontal="center" wrapText="1"/>
    </xf>
    <xf numFmtId="0" fontId="6" fillId="0" borderId="47" xfId="1" applyFont="1" applyBorder="1" applyAlignment="1">
      <alignment horizontal="center" wrapText="1"/>
    </xf>
    <xf numFmtId="0" fontId="6" fillId="0" borderId="48" xfId="1" applyFont="1" applyBorder="1" applyAlignment="1">
      <alignment horizontal="center" wrapText="1"/>
    </xf>
    <xf numFmtId="0" fontId="5" fillId="0" borderId="15" xfId="0" applyFont="1" applyBorder="1" applyAlignment="1">
      <alignment horizontal="center" vertical="center" textRotation="90" wrapText="1"/>
    </xf>
    <xf numFmtId="0" fontId="5" fillId="0" borderId="15" xfId="0" applyFont="1" applyBorder="1" applyAlignment="1">
      <alignment horizontal="center" vertical="center"/>
    </xf>
    <xf numFmtId="0" fontId="5" fillId="0" borderId="15" xfId="0" applyFont="1" applyBorder="1" applyAlignment="1">
      <alignment horizontal="center" vertical="center" textRotation="90"/>
    </xf>
    <xf numFmtId="0" fontId="5" fillId="0" borderId="16" xfId="0" applyFont="1" applyBorder="1" applyAlignment="1">
      <alignment horizontal="center" vertical="center" textRotation="90" wrapText="1"/>
    </xf>
    <xf numFmtId="0" fontId="6" fillId="0" borderId="26" xfId="1" applyFont="1" applyBorder="1" applyAlignment="1">
      <alignment horizontal="right" wrapText="1"/>
    </xf>
    <xf numFmtId="0" fontId="6" fillId="0" borderId="100" xfId="1" applyFont="1" applyBorder="1" applyAlignment="1">
      <alignment horizontal="right" wrapText="1"/>
    </xf>
    <xf numFmtId="0" fontId="6" fillId="0" borderId="101" xfId="1" applyFont="1" applyBorder="1" applyAlignment="1">
      <alignment horizontal="right" wrapText="1"/>
    </xf>
    <xf numFmtId="0" fontId="6" fillId="0" borderId="46" xfId="1" applyFont="1" applyBorder="1" applyAlignment="1">
      <alignment horizontal="right" wrapText="1"/>
    </xf>
    <xf numFmtId="0" fontId="6" fillId="0" borderId="47" xfId="1" applyFont="1" applyBorder="1" applyAlignment="1">
      <alignment horizontal="right" wrapText="1"/>
    </xf>
    <xf numFmtId="0" fontId="6" fillId="0" borderId="48" xfId="1" applyFont="1" applyBorder="1" applyAlignment="1">
      <alignment horizontal="right" wrapText="1"/>
    </xf>
    <xf numFmtId="0" fontId="22" fillId="0" borderId="39" xfId="11" applyFont="1" applyBorder="1" applyAlignment="1">
      <alignment horizontal="center" vertical="justify"/>
    </xf>
    <xf numFmtId="0" fontId="39" fillId="0" borderId="39" xfId="11" applyFont="1" applyBorder="1" applyAlignment="1">
      <alignment horizontal="center" vertical="justify"/>
    </xf>
    <xf numFmtId="0" fontId="12" fillId="0" borderId="0" xfId="0" applyFont="1" applyAlignment="1">
      <alignment horizontal="center" vertical="center"/>
    </xf>
    <xf numFmtId="0" fontId="11" fillId="0" borderId="0" xfId="0" applyFont="1" applyAlignment="1">
      <alignment horizontal="center" vertical="center"/>
    </xf>
    <xf numFmtId="0" fontId="18" fillId="0" borderId="128" xfId="0" applyFont="1" applyBorder="1" applyAlignment="1">
      <alignment horizontal="center" vertical="center" wrapText="1"/>
    </xf>
    <xf numFmtId="0" fontId="18" fillId="0" borderId="22" xfId="0" applyFont="1" applyBorder="1" applyAlignment="1">
      <alignment horizontal="center" vertical="center" wrapText="1"/>
    </xf>
    <xf numFmtId="0" fontId="29" fillId="0" borderId="53" xfId="0" applyFont="1" applyBorder="1" applyAlignment="1">
      <alignment horizontal="left" vertical="center"/>
    </xf>
    <xf numFmtId="0" fontId="29" fillId="0" borderId="127" xfId="0" applyFont="1" applyBorder="1" applyAlignment="1">
      <alignment horizontal="left" vertical="center"/>
    </xf>
    <xf numFmtId="0" fontId="9" fillId="5" borderId="56" xfId="0" applyFont="1" applyFill="1" applyBorder="1" applyAlignment="1">
      <alignment horizontal="center" vertical="center"/>
    </xf>
    <xf numFmtId="0" fontId="9" fillId="5" borderId="57" xfId="0" applyFont="1" applyFill="1" applyBorder="1" applyAlignment="1">
      <alignment horizontal="center" vertical="center"/>
    </xf>
    <xf numFmtId="0" fontId="9" fillId="5" borderId="58" xfId="0" applyFont="1" applyFill="1" applyBorder="1" applyAlignment="1">
      <alignment horizontal="center" vertical="center"/>
    </xf>
    <xf numFmtId="0" fontId="31" fillId="0" borderId="0" xfId="0" applyFont="1" applyAlignment="1">
      <alignment horizontal="right" vertical="center"/>
    </xf>
    <xf numFmtId="0" fontId="5" fillId="0" borderId="134" xfId="0" applyFont="1" applyBorder="1" applyAlignment="1">
      <alignment vertical="center"/>
    </xf>
    <xf numFmtId="0" fontId="5" fillId="0" borderId="134" xfId="0" applyFont="1" applyBorder="1" applyAlignment="1">
      <alignment vertical="center" wrapText="1"/>
    </xf>
    <xf numFmtId="0" fontId="6" fillId="0" borderId="0" xfId="0" applyFont="1"/>
    <xf numFmtId="0" fontId="43" fillId="0" borderId="0" xfId="0" applyFont="1" applyAlignment="1">
      <alignment vertical="center"/>
    </xf>
    <xf numFmtId="0" fontId="44" fillId="0" borderId="0" xfId="0" applyFont="1"/>
  </cellXfs>
  <cellStyles count="23">
    <cellStyle name="Comma 2" xfId="17" xr:uid="{00000000-0005-0000-0000-000000000000}"/>
    <cellStyle name="Comma 2 2" xfId="19" xr:uid="{00000000-0005-0000-0000-000001000000}"/>
    <cellStyle name="Excel Built-in Explanatory Text" xfId="20" xr:uid="{00000000-0005-0000-0000-000002000000}"/>
    <cellStyle name="Normal 10" xfId="2" xr:uid="{00000000-0005-0000-0000-000006000000}"/>
    <cellStyle name="Normal 12" xfId="9" xr:uid="{00000000-0005-0000-0000-000007000000}"/>
    <cellStyle name="Normal 2 2" xfId="11" xr:uid="{00000000-0005-0000-0000-000008000000}"/>
    <cellStyle name="Normal 3" xfId="8" xr:uid="{00000000-0005-0000-0000-000009000000}"/>
    <cellStyle name="Normal 5" xfId="3" xr:uid="{00000000-0005-0000-0000-00000A000000}"/>
    <cellStyle name="Normal_DA" xfId="7" xr:uid="{00000000-0005-0000-0000-00000B000000}"/>
    <cellStyle name="Normal_DA 2" xfId="18" xr:uid="{00000000-0005-0000-0000-00000C000000}"/>
    <cellStyle name="Normal_Liepaja Peldu 5 UK tames" xfId="21" xr:uid="{00000000-0005-0000-0000-00000D000000}"/>
    <cellStyle name="Normal_Sheet1 2" xfId="22" xr:uid="{00000000-0005-0000-0000-00000E000000}"/>
    <cellStyle name="Normal_Siguldas 27 - tabulas" xfId="6" xr:uid="{00000000-0005-0000-0000-00000F000000}"/>
    <cellStyle name="Parasts" xfId="0" builtinId="0"/>
    <cellStyle name="Parasts 2" xfId="14" xr:uid="{00000000-0005-0000-0000-000010000000}"/>
    <cellStyle name="Parasts 3" xfId="10" xr:uid="{00000000-0005-0000-0000-000011000000}"/>
    <cellStyle name="Parasts 3 2" xfId="12" xr:uid="{00000000-0005-0000-0000-000012000000}"/>
    <cellStyle name="Paskaidrojošs teksts" xfId="1" builtinId="53" customBuiltin="1"/>
    <cellStyle name="Style 1" xfId="5" xr:uid="{00000000-0005-0000-0000-000014000000}"/>
    <cellStyle name="Style 1 2" xfId="16" xr:uid="{00000000-0005-0000-0000-000015000000}"/>
    <cellStyle name="Style 1 4" xfId="13" xr:uid="{00000000-0005-0000-0000-000016000000}"/>
    <cellStyle name="Стиль 1" xfId="4" xr:uid="{00000000-0005-0000-0000-000017000000}"/>
    <cellStyle name="Стиль 1 2" xfId="15" xr:uid="{00000000-0005-0000-0000-000018000000}"/>
  </cellStyles>
  <dxfs count="22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61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6EFCE"/>
      <rgbColor rgb="FFFFEB9C"/>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C5700"/>
      <rgbColor rgb="FF993366"/>
      <rgbColor rgb="FF333399"/>
      <rgbColor rgb="FF333333"/>
      <rgbColor rgb="00003366"/>
      <rgbColor rgb="00339966"/>
      <rgbColor rgb="00003300"/>
      <rgbColor rgb="00333300"/>
      <rgbColor rgb="00993300"/>
      <rgbColor rgb="00993366"/>
      <rgbColor rgb="00333399"/>
      <rgbColor rgb="00333333"/>
    </indexed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457200</xdr:colOff>
      <xdr:row>20</xdr:row>
      <xdr:rowOff>57150</xdr:rowOff>
    </xdr:to>
    <xdr:sp macro="" textlink="">
      <xdr:nvSpPr>
        <xdr:cNvPr id="1026" name="shapetype_202" hidden="1">
          <a:extLst>
            <a:ext uri="{FF2B5EF4-FFF2-40B4-BE49-F238E27FC236}">
              <a16:creationId xmlns:a16="http://schemas.microsoft.com/office/drawing/2014/main" id="{AE5671CC-B9AA-4C80-AB4D-2B47CB063788}"/>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28575</xdr:colOff>
      <xdr:row>24</xdr:row>
      <xdr:rowOff>0</xdr:rowOff>
    </xdr:to>
    <xdr:sp macro="" textlink="">
      <xdr:nvSpPr>
        <xdr:cNvPr id="2050" name="shapetype_202" hidden="1">
          <a:extLst>
            <a:ext uri="{FF2B5EF4-FFF2-40B4-BE49-F238E27FC236}">
              <a16:creationId xmlns:a16="http://schemas.microsoft.com/office/drawing/2014/main" id="{4100BB6B-9E07-4A8B-8C9C-82DBFD77B134}"/>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276225</xdr:colOff>
      <xdr:row>27</xdr:row>
      <xdr:rowOff>0</xdr:rowOff>
    </xdr:to>
    <xdr:sp macro="" textlink="">
      <xdr:nvSpPr>
        <xdr:cNvPr id="6146" name="shapetype_202" hidden="1">
          <a:extLst>
            <a:ext uri="{FF2B5EF4-FFF2-40B4-BE49-F238E27FC236}">
              <a16:creationId xmlns:a16="http://schemas.microsoft.com/office/drawing/2014/main" id="{2B57F063-BAEE-4B43-8A2A-71291F53DD6F}"/>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328613</xdr:colOff>
      <xdr:row>36</xdr:row>
      <xdr:rowOff>19050</xdr:rowOff>
    </xdr:from>
    <xdr:to>
      <xdr:col>3</xdr:col>
      <xdr:colOff>347663</xdr:colOff>
      <xdr:row>37</xdr:row>
      <xdr:rowOff>28575</xdr:rowOff>
    </xdr:to>
    <xdr:sp macro="" textlink="">
      <xdr:nvSpPr>
        <xdr:cNvPr id="166" name="Text Box 216">
          <a:extLst>
            <a:ext uri="{FF2B5EF4-FFF2-40B4-BE49-F238E27FC236}">
              <a16:creationId xmlns:a16="http://schemas.microsoft.com/office/drawing/2014/main" id="{D1C1C2C9-6EEC-416C-B486-A1DA478BB704}"/>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167" name="Text Box 217">
          <a:extLst>
            <a:ext uri="{FF2B5EF4-FFF2-40B4-BE49-F238E27FC236}">
              <a16:creationId xmlns:a16="http://schemas.microsoft.com/office/drawing/2014/main" id="{FE35B19E-1BB1-4F3F-9201-017134FFED74}"/>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168" name="Text Box 218">
          <a:extLst>
            <a:ext uri="{FF2B5EF4-FFF2-40B4-BE49-F238E27FC236}">
              <a16:creationId xmlns:a16="http://schemas.microsoft.com/office/drawing/2014/main" id="{05428D36-937D-4771-92EC-C93F66ADE249}"/>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169" name="Text Box 219">
          <a:extLst>
            <a:ext uri="{FF2B5EF4-FFF2-40B4-BE49-F238E27FC236}">
              <a16:creationId xmlns:a16="http://schemas.microsoft.com/office/drawing/2014/main" id="{F10A0491-A391-4A73-AE1B-BE08F1E74B47}"/>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170" name="Text Box 220">
          <a:extLst>
            <a:ext uri="{FF2B5EF4-FFF2-40B4-BE49-F238E27FC236}">
              <a16:creationId xmlns:a16="http://schemas.microsoft.com/office/drawing/2014/main" id="{BCEC4F05-1E98-4FE4-95BB-73CF7ABC57ED}"/>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171" name="Text Box 221">
          <a:extLst>
            <a:ext uri="{FF2B5EF4-FFF2-40B4-BE49-F238E27FC236}">
              <a16:creationId xmlns:a16="http://schemas.microsoft.com/office/drawing/2014/main" id="{20DFE5AD-47BF-4A63-AC15-9854F08597DE}"/>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172" name="Text Box 222">
          <a:extLst>
            <a:ext uri="{FF2B5EF4-FFF2-40B4-BE49-F238E27FC236}">
              <a16:creationId xmlns:a16="http://schemas.microsoft.com/office/drawing/2014/main" id="{6A318AE7-4BFB-4DEE-8973-36F0532A8C76}"/>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173" name="Text Box 223">
          <a:extLst>
            <a:ext uri="{FF2B5EF4-FFF2-40B4-BE49-F238E27FC236}">
              <a16:creationId xmlns:a16="http://schemas.microsoft.com/office/drawing/2014/main" id="{F0B1A970-8C6D-4124-B487-405AF2ACC76D}"/>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174" name="Text Box 224">
          <a:extLst>
            <a:ext uri="{FF2B5EF4-FFF2-40B4-BE49-F238E27FC236}">
              <a16:creationId xmlns:a16="http://schemas.microsoft.com/office/drawing/2014/main" id="{A7EC9E2B-F005-43CF-8FEC-63E2D0739868}"/>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175" name="Text Box 225">
          <a:extLst>
            <a:ext uri="{FF2B5EF4-FFF2-40B4-BE49-F238E27FC236}">
              <a16:creationId xmlns:a16="http://schemas.microsoft.com/office/drawing/2014/main" id="{EA6354AF-6A63-4634-83EB-9C28CA0E8DE6}"/>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176" name="Text Box 226">
          <a:extLst>
            <a:ext uri="{FF2B5EF4-FFF2-40B4-BE49-F238E27FC236}">
              <a16:creationId xmlns:a16="http://schemas.microsoft.com/office/drawing/2014/main" id="{71BFF817-63C0-49E5-8A65-27993546C644}"/>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177" name="Text Box 227">
          <a:extLst>
            <a:ext uri="{FF2B5EF4-FFF2-40B4-BE49-F238E27FC236}">
              <a16:creationId xmlns:a16="http://schemas.microsoft.com/office/drawing/2014/main" id="{20C53F49-6F24-4AB4-B821-EDF0CC0C5E3D}"/>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178" name="Text Box 228">
          <a:extLst>
            <a:ext uri="{FF2B5EF4-FFF2-40B4-BE49-F238E27FC236}">
              <a16:creationId xmlns:a16="http://schemas.microsoft.com/office/drawing/2014/main" id="{437983C8-C945-4A32-BC5E-AAC58604F72D}"/>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179" name="Text Box 229">
          <a:extLst>
            <a:ext uri="{FF2B5EF4-FFF2-40B4-BE49-F238E27FC236}">
              <a16:creationId xmlns:a16="http://schemas.microsoft.com/office/drawing/2014/main" id="{EF88FCAF-6C00-4DC5-83A0-AE4C8C97311C}"/>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180" name="Text Box 230">
          <a:extLst>
            <a:ext uri="{FF2B5EF4-FFF2-40B4-BE49-F238E27FC236}">
              <a16:creationId xmlns:a16="http://schemas.microsoft.com/office/drawing/2014/main" id="{5C07F249-9F2D-4D27-BEA4-3D4702F07628}"/>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181" name="Text Box 231">
          <a:extLst>
            <a:ext uri="{FF2B5EF4-FFF2-40B4-BE49-F238E27FC236}">
              <a16:creationId xmlns:a16="http://schemas.microsoft.com/office/drawing/2014/main" id="{F2109F4E-06FC-4262-84F3-5DDE68F0653C}"/>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182" name="Text Box 232">
          <a:extLst>
            <a:ext uri="{FF2B5EF4-FFF2-40B4-BE49-F238E27FC236}">
              <a16:creationId xmlns:a16="http://schemas.microsoft.com/office/drawing/2014/main" id="{6B5819BC-FFBA-4BB4-ABDD-6C182AF1EE57}"/>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183" name="Text Box 233">
          <a:extLst>
            <a:ext uri="{FF2B5EF4-FFF2-40B4-BE49-F238E27FC236}">
              <a16:creationId xmlns:a16="http://schemas.microsoft.com/office/drawing/2014/main" id="{41F30F20-F05F-4505-9908-6EA6E5A8CAC0}"/>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184" name="Text Box 234">
          <a:extLst>
            <a:ext uri="{FF2B5EF4-FFF2-40B4-BE49-F238E27FC236}">
              <a16:creationId xmlns:a16="http://schemas.microsoft.com/office/drawing/2014/main" id="{A12823B1-569B-4C47-9E24-836A166893EA}"/>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185" name="Text Box 235">
          <a:extLst>
            <a:ext uri="{FF2B5EF4-FFF2-40B4-BE49-F238E27FC236}">
              <a16:creationId xmlns:a16="http://schemas.microsoft.com/office/drawing/2014/main" id="{C75FA4B3-C739-41D9-A3A9-34AD50B010E7}"/>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186" name="Text Box 237">
          <a:extLst>
            <a:ext uri="{FF2B5EF4-FFF2-40B4-BE49-F238E27FC236}">
              <a16:creationId xmlns:a16="http://schemas.microsoft.com/office/drawing/2014/main" id="{F450F19E-0DDE-4BC0-86C0-87073371CAF1}"/>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187" name="Text Box 238">
          <a:extLst>
            <a:ext uri="{FF2B5EF4-FFF2-40B4-BE49-F238E27FC236}">
              <a16:creationId xmlns:a16="http://schemas.microsoft.com/office/drawing/2014/main" id="{256CE9AE-D47A-4469-87D7-E6BCD8798590}"/>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188" name="Text Box 239">
          <a:extLst>
            <a:ext uri="{FF2B5EF4-FFF2-40B4-BE49-F238E27FC236}">
              <a16:creationId xmlns:a16="http://schemas.microsoft.com/office/drawing/2014/main" id="{88F53A74-C24D-4B2B-B7D9-098018887F0B}"/>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189" name="Text Box 240">
          <a:extLst>
            <a:ext uri="{FF2B5EF4-FFF2-40B4-BE49-F238E27FC236}">
              <a16:creationId xmlns:a16="http://schemas.microsoft.com/office/drawing/2014/main" id="{07E0CFF8-012F-4CEB-BB7F-20490E17F3C8}"/>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190" name="Text Box 241">
          <a:extLst>
            <a:ext uri="{FF2B5EF4-FFF2-40B4-BE49-F238E27FC236}">
              <a16:creationId xmlns:a16="http://schemas.microsoft.com/office/drawing/2014/main" id="{259EE716-6741-415F-8E82-3E193B042A34}"/>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27</xdr:row>
      <xdr:rowOff>0</xdr:rowOff>
    </xdr:from>
    <xdr:to>
      <xdr:col>4</xdr:col>
      <xdr:colOff>9525</xdr:colOff>
      <xdr:row>29</xdr:row>
      <xdr:rowOff>28575</xdr:rowOff>
    </xdr:to>
    <xdr:sp macro="" textlink="">
      <xdr:nvSpPr>
        <xdr:cNvPr id="191" name="Text Box 187">
          <a:extLst>
            <a:ext uri="{FF2B5EF4-FFF2-40B4-BE49-F238E27FC236}">
              <a16:creationId xmlns:a16="http://schemas.microsoft.com/office/drawing/2014/main" id="{E43FE64B-8B4C-4E03-B196-0C81B9A5BCC6}"/>
            </a:ext>
          </a:extLst>
        </xdr:cNvPr>
        <xdr:cNvSpPr txBox="1">
          <a:spLocks noChangeArrowheads="1"/>
        </xdr:cNvSpPr>
      </xdr:nvSpPr>
      <xdr:spPr bwMode="auto">
        <a:xfrm>
          <a:off x="4733926" y="4000500"/>
          <a:ext cx="80962" cy="4333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35</xdr:row>
      <xdr:rowOff>0</xdr:rowOff>
    </xdr:from>
    <xdr:to>
      <xdr:col>4</xdr:col>
      <xdr:colOff>9525</xdr:colOff>
      <xdr:row>36</xdr:row>
      <xdr:rowOff>66675</xdr:rowOff>
    </xdr:to>
    <xdr:sp macro="" textlink="">
      <xdr:nvSpPr>
        <xdr:cNvPr id="192" name="Text Box 188">
          <a:extLst>
            <a:ext uri="{FF2B5EF4-FFF2-40B4-BE49-F238E27FC236}">
              <a16:creationId xmlns:a16="http://schemas.microsoft.com/office/drawing/2014/main" id="{6DC573EE-5BC2-4182-9C4A-E9CF0284CF78}"/>
            </a:ext>
          </a:extLst>
        </xdr:cNvPr>
        <xdr:cNvSpPr txBox="1">
          <a:spLocks noChangeArrowheads="1"/>
        </xdr:cNvSpPr>
      </xdr:nvSpPr>
      <xdr:spPr bwMode="auto">
        <a:xfrm>
          <a:off x="4733926" y="5305425"/>
          <a:ext cx="80962" cy="19526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36</xdr:row>
      <xdr:rowOff>19050</xdr:rowOff>
    </xdr:from>
    <xdr:to>
      <xdr:col>4</xdr:col>
      <xdr:colOff>9525</xdr:colOff>
      <xdr:row>37</xdr:row>
      <xdr:rowOff>47625</xdr:rowOff>
    </xdr:to>
    <xdr:sp macro="" textlink="">
      <xdr:nvSpPr>
        <xdr:cNvPr id="193" name="Text Box 189">
          <a:extLst>
            <a:ext uri="{FF2B5EF4-FFF2-40B4-BE49-F238E27FC236}">
              <a16:creationId xmlns:a16="http://schemas.microsoft.com/office/drawing/2014/main" id="{F0646C03-3CFA-4C74-BA9D-BB5C846F254C}"/>
            </a:ext>
          </a:extLst>
        </xdr:cNvPr>
        <xdr:cNvSpPr txBox="1">
          <a:spLocks noChangeArrowheads="1"/>
        </xdr:cNvSpPr>
      </xdr:nvSpPr>
      <xdr:spPr bwMode="auto">
        <a:xfrm>
          <a:off x="4733926" y="5453063"/>
          <a:ext cx="80962" cy="15716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36</xdr:row>
      <xdr:rowOff>19050</xdr:rowOff>
    </xdr:from>
    <xdr:to>
      <xdr:col>4</xdr:col>
      <xdr:colOff>9525</xdr:colOff>
      <xdr:row>37</xdr:row>
      <xdr:rowOff>47625</xdr:rowOff>
    </xdr:to>
    <xdr:sp macro="" textlink="">
      <xdr:nvSpPr>
        <xdr:cNvPr id="194" name="Text Box 190">
          <a:extLst>
            <a:ext uri="{FF2B5EF4-FFF2-40B4-BE49-F238E27FC236}">
              <a16:creationId xmlns:a16="http://schemas.microsoft.com/office/drawing/2014/main" id="{498D439E-29CB-437F-9963-E2A785E57ECB}"/>
            </a:ext>
          </a:extLst>
        </xdr:cNvPr>
        <xdr:cNvSpPr txBox="1">
          <a:spLocks noChangeArrowheads="1"/>
        </xdr:cNvSpPr>
      </xdr:nvSpPr>
      <xdr:spPr bwMode="auto">
        <a:xfrm>
          <a:off x="4733926" y="5453063"/>
          <a:ext cx="80962" cy="15716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36</xdr:row>
      <xdr:rowOff>19050</xdr:rowOff>
    </xdr:from>
    <xdr:to>
      <xdr:col>4</xdr:col>
      <xdr:colOff>9525</xdr:colOff>
      <xdr:row>37</xdr:row>
      <xdr:rowOff>47625</xdr:rowOff>
    </xdr:to>
    <xdr:sp macro="" textlink="">
      <xdr:nvSpPr>
        <xdr:cNvPr id="195" name="Text Box 191">
          <a:extLst>
            <a:ext uri="{FF2B5EF4-FFF2-40B4-BE49-F238E27FC236}">
              <a16:creationId xmlns:a16="http://schemas.microsoft.com/office/drawing/2014/main" id="{EBFC2CF8-6588-4F72-B48C-A3054A6AB679}"/>
            </a:ext>
          </a:extLst>
        </xdr:cNvPr>
        <xdr:cNvSpPr txBox="1">
          <a:spLocks noChangeArrowheads="1"/>
        </xdr:cNvSpPr>
      </xdr:nvSpPr>
      <xdr:spPr bwMode="auto">
        <a:xfrm>
          <a:off x="4733926" y="5453063"/>
          <a:ext cx="80962" cy="15716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36</xdr:row>
      <xdr:rowOff>19050</xdr:rowOff>
    </xdr:from>
    <xdr:to>
      <xdr:col>4</xdr:col>
      <xdr:colOff>9525</xdr:colOff>
      <xdr:row>37</xdr:row>
      <xdr:rowOff>47625</xdr:rowOff>
    </xdr:to>
    <xdr:sp macro="" textlink="">
      <xdr:nvSpPr>
        <xdr:cNvPr id="196" name="Text Box 192">
          <a:extLst>
            <a:ext uri="{FF2B5EF4-FFF2-40B4-BE49-F238E27FC236}">
              <a16:creationId xmlns:a16="http://schemas.microsoft.com/office/drawing/2014/main" id="{AF204879-2F59-460B-95F5-1F82CB762AC5}"/>
            </a:ext>
          </a:extLst>
        </xdr:cNvPr>
        <xdr:cNvSpPr txBox="1">
          <a:spLocks noChangeArrowheads="1"/>
        </xdr:cNvSpPr>
      </xdr:nvSpPr>
      <xdr:spPr bwMode="auto">
        <a:xfrm>
          <a:off x="4733926" y="5453063"/>
          <a:ext cx="80962" cy="15716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37</xdr:row>
      <xdr:rowOff>9525</xdr:rowOff>
    </xdr:from>
    <xdr:to>
      <xdr:col>4</xdr:col>
      <xdr:colOff>9525</xdr:colOff>
      <xdr:row>38</xdr:row>
      <xdr:rowOff>285750</xdr:rowOff>
    </xdr:to>
    <xdr:sp macro="" textlink="">
      <xdr:nvSpPr>
        <xdr:cNvPr id="197" name="Text Box 193">
          <a:extLst>
            <a:ext uri="{FF2B5EF4-FFF2-40B4-BE49-F238E27FC236}">
              <a16:creationId xmlns:a16="http://schemas.microsoft.com/office/drawing/2014/main" id="{4C7BA812-D88F-47CE-899A-2020650CAD81}"/>
            </a:ext>
          </a:extLst>
        </xdr:cNvPr>
        <xdr:cNvSpPr txBox="1">
          <a:spLocks noChangeArrowheads="1"/>
        </xdr:cNvSpPr>
      </xdr:nvSpPr>
      <xdr:spPr bwMode="auto">
        <a:xfrm>
          <a:off x="4733926" y="5572125"/>
          <a:ext cx="80962" cy="24765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37</xdr:row>
      <xdr:rowOff>9525</xdr:rowOff>
    </xdr:from>
    <xdr:to>
      <xdr:col>4</xdr:col>
      <xdr:colOff>9525</xdr:colOff>
      <xdr:row>38</xdr:row>
      <xdr:rowOff>285750</xdr:rowOff>
    </xdr:to>
    <xdr:sp macro="" textlink="">
      <xdr:nvSpPr>
        <xdr:cNvPr id="198" name="Text Box 194">
          <a:extLst>
            <a:ext uri="{FF2B5EF4-FFF2-40B4-BE49-F238E27FC236}">
              <a16:creationId xmlns:a16="http://schemas.microsoft.com/office/drawing/2014/main" id="{F13842DE-86F7-4852-A810-2082A9D3AE8B}"/>
            </a:ext>
          </a:extLst>
        </xdr:cNvPr>
        <xdr:cNvSpPr txBox="1">
          <a:spLocks noChangeArrowheads="1"/>
        </xdr:cNvSpPr>
      </xdr:nvSpPr>
      <xdr:spPr bwMode="auto">
        <a:xfrm>
          <a:off x="4733926" y="5572125"/>
          <a:ext cx="80962" cy="24765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37</xdr:row>
      <xdr:rowOff>9525</xdr:rowOff>
    </xdr:from>
    <xdr:to>
      <xdr:col>4</xdr:col>
      <xdr:colOff>9525</xdr:colOff>
      <xdr:row>38</xdr:row>
      <xdr:rowOff>285750</xdr:rowOff>
    </xdr:to>
    <xdr:sp macro="" textlink="">
      <xdr:nvSpPr>
        <xdr:cNvPr id="199" name="Text Box 195">
          <a:extLst>
            <a:ext uri="{FF2B5EF4-FFF2-40B4-BE49-F238E27FC236}">
              <a16:creationId xmlns:a16="http://schemas.microsoft.com/office/drawing/2014/main" id="{8F62FCCF-C1EE-4AC9-9AC9-AE281E6D9FA6}"/>
            </a:ext>
          </a:extLst>
        </xdr:cNvPr>
        <xdr:cNvSpPr txBox="1">
          <a:spLocks noChangeArrowheads="1"/>
        </xdr:cNvSpPr>
      </xdr:nvSpPr>
      <xdr:spPr bwMode="auto">
        <a:xfrm>
          <a:off x="4733926" y="5572125"/>
          <a:ext cx="80962" cy="24765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27</xdr:row>
      <xdr:rowOff>0</xdr:rowOff>
    </xdr:from>
    <xdr:to>
      <xdr:col>4</xdr:col>
      <xdr:colOff>9525</xdr:colOff>
      <xdr:row>29</xdr:row>
      <xdr:rowOff>28575</xdr:rowOff>
    </xdr:to>
    <xdr:sp macro="" textlink="">
      <xdr:nvSpPr>
        <xdr:cNvPr id="200" name="Text Box 193">
          <a:extLst>
            <a:ext uri="{FF2B5EF4-FFF2-40B4-BE49-F238E27FC236}">
              <a16:creationId xmlns:a16="http://schemas.microsoft.com/office/drawing/2014/main" id="{6A1B5064-AD76-47C3-A46C-EF3BB8082CE8}"/>
            </a:ext>
          </a:extLst>
        </xdr:cNvPr>
        <xdr:cNvSpPr txBox="1">
          <a:spLocks noChangeArrowheads="1"/>
        </xdr:cNvSpPr>
      </xdr:nvSpPr>
      <xdr:spPr bwMode="auto">
        <a:xfrm>
          <a:off x="4733926" y="4000500"/>
          <a:ext cx="80962" cy="4333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27</xdr:row>
      <xdr:rowOff>0</xdr:rowOff>
    </xdr:from>
    <xdr:to>
      <xdr:col>4</xdr:col>
      <xdr:colOff>9525</xdr:colOff>
      <xdr:row>29</xdr:row>
      <xdr:rowOff>28575</xdr:rowOff>
    </xdr:to>
    <xdr:sp macro="" textlink="">
      <xdr:nvSpPr>
        <xdr:cNvPr id="201" name="Text Box 194">
          <a:extLst>
            <a:ext uri="{FF2B5EF4-FFF2-40B4-BE49-F238E27FC236}">
              <a16:creationId xmlns:a16="http://schemas.microsoft.com/office/drawing/2014/main" id="{AA1E115B-BD42-4132-B2BE-501BFA7D950F}"/>
            </a:ext>
          </a:extLst>
        </xdr:cNvPr>
        <xdr:cNvSpPr txBox="1">
          <a:spLocks noChangeArrowheads="1"/>
        </xdr:cNvSpPr>
      </xdr:nvSpPr>
      <xdr:spPr bwMode="auto">
        <a:xfrm>
          <a:off x="4733926" y="4000500"/>
          <a:ext cx="80962" cy="4333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27</xdr:row>
      <xdr:rowOff>0</xdr:rowOff>
    </xdr:from>
    <xdr:to>
      <xdr:col>4</xdr:col>
      <xdr:colOff>9525</xdr:colOff>
      <xdr:row>29</xdr:row>
      <xdr:rowOff>28575</xdr:rowOff>
    </xdr:to>
    <xdr:sp macro="" textlink="">
      <xdr:nvSpPr>
        <xdr:cNvPr id="202" name="Text Box 195">
          <a:extLst>
            <a:ext uri="{FF2B5EF4-FFF2-40B4-BE49-F238E27FC236}">
              <a16:creationId xmlns:a16="http://schemas.microsoft.com/office/drawing/2014/main" id="{5E977EC0-D3B1-40AB-B377-8454BD31B6F2}"/>
            </a:ext>
          </a:extLst>
        </xdr:cNvPr>
        <xdr:cNvSpPr txBox="1">
          <a:spLocks noChangeArrowheads="1"/>
        </xdr:cNvSpPr>
      </xdr:nvSpPr>
      <xdr:spPr bwMode="auto">
        <a:xfrm>
          <a:off x="4733926" y="4000500"/>
          <a:ext cx="80962" cy="4333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24</xdr:row>
      <xdr:rowOff>0</xdr:rowOff>
    </xdr:from>
    <xdr:to>
      <xdr:col>4</xdr:col>
      <xdr:colOff>9525</xdr:colOff>
      <xdr:row>25</xdr:row>
      <xdr:rowOff>95250</xdr:rowOff>
    </xdr:to>
    <xdr:sp macro="" textlink="">
      <xdr:nvSpPr>
        <xdr:cNvPr id="203" name="Text Box 193">
          <a:extLst>
            <a:ext uri="{FF2B5EF4-FFF2-40B4-BE49-F238E27FC236}">
              <a16:creationId xmlns:a16="http://schemas.microsoft.com/office/drawing/2014/main" id="{02A53D50-8624-4B8F-83FF-56F523B69A27}"/>
            </a:ext>
          </a:extLst>
        </xdr:cNvPr>
        <xdr:cNvSpPr txBox="1">
          <a:spLocks noChangeArrowheads="1"/>
        </xdr:cNvSpPr>
      </xdr:nvSpPr>
      <xdr:spPr bwMode="auto">
        <a:xfrm>
          <a:off x="4733926" y="3357563"/>
          <a:ext cx="80962" cy="22383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24</xdr:row>
      <xdr:rowOff>0</xdr:rowOff>
    </xdr:from>
    <xdr:to>
      <xdr:col>4</xdr:col>
      <xdr:colOff>9525</xdr:colOff>
      <xdr:row>25</xdr:row>
      <xdr:rowOff>95250</xdr:rowOff>
    </xdr:to>
    <xdr:sp macro="" textlink="">
      <xdr:nvSpPr>
        <xdr:cNvPr id="204" name="Text Box 194">
          <a:extLst>
            <a:ext uri="{FF2B5EF4-FFF2-40B4-BE49-F238E27FC236}">
              <a16:creationId xmlns:a16="http://schemas.microsoft.com/office/drawing/2014/main" id="{ECE74899-6DC1-4403-97FE-96203C3ABFFD}"/>
            </a:ext>
          </a:extLst>
        </xdr:cNvPr>
        <xdr:cNvSpPr txBox="1">
          <a:spLocks noChangeArrowheads="1"/>
        </xdr:cNvSpPr>
      </xdr:nvSpPr>
      <xdr:spPr bwMode="auto">
        <a:xfrm>
          <a:off x="4733926" y="3357563"/>
          <a:ext cx="80962" cy="22383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24</xdr:row>
      <xdr:rowOff>0</xdr:rowOff>
    </xdr:from>
    <xdr:to>
      <xdr:col>4</xdr:col>
      <xdr:colOff>9525</xdr:colOff>
      <xdr:row>25</xdr:row>
      <xdr:rowOff>95250</xdr:rowOff>
    </xdr:to>
    <xdr:sp macro="" textlink="">
      <xdr:nvSpPr>
        <xdr:cNvPr id="205" name="Text Box 195">
          <a:extLst>
            <a:ext uri="{FF2B5EF4-FFF2-40B4-BE49-F238E27FC236}">
              <a16:creationId xmlns:a16="http://schemas.microsoft.com/office/drawing/2014/main" id="{41F0D3D7-2CF5-43BB-BA45-E1DB1391B6B0}"/>
            </a:ext>
          </a:extLst>
        </xdr:cNvPr>
        <xdr:cNvSpPr txBox="1">
          <a:spLocks noChangeArrowheads="1"/>
        </xdr:cNvSpPr>
      </xdr:nvSpPr>
      <xdr:spPr bwMode="auto">
        <a:xfrm>
          <a:off x="4733926" y="3357563"/>
          <a:ext cx="80962" cy="22383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37</xdr:row>
      <xdr:rowOff>9525</xdr:rowOff>
    </xdr:from>
    <xdr:to>
      <xdr:col>4</xdr:col>
      <xdr:colOff>9525</xdr:colOff>
      <xdr:row>38</xdr:row>
      <xdr:rowOff>285750</xdr:rowOff>
    </xdr:to>
    <xdr:sp macro="" textlink="">
      <xdr:nvSpPr>
        <xdr:cNvPr id="206" name="Text Box 193">
          <a:extLst>
            <a:ext uri="{FF2B5EF4-FFF2-40B4-BE49-F238E27FC236}">
              <a16:creationId xmlns:a16="http://schemas.microsoft.com/office/drawing/2014/main" id="{C8A8FBE1-A26C-4A75-A003-87B34A5B2B59}"/>
            </a:ext>
          </a:extLst>
        </xdr:cNvPr>
        <xdr:cNvSpPr txBox="1">
          <a:spLocks noChangeArrowheads="1"/>
        </xdr:cNvSpPr>
      </xdr:nvSpPr>
      <xdr:spPr bwMode="auto">
        <a:xfrm>
          <a:off x="4733926" y="5572125"/>
          <a:ext cx="80962" cy="24765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37</xdr:row>
      <xdr:rowOff>9525</xdr:rowOff>
    </xdr:from>
    <xdr:to>
      <xdr:col>4</xdr:col>
      <xdr:colOff>9525</xdr:colOff>
      <xdr:row>38</xdr:row>
      <xdr:rowOff>285750</xdr:rowOff>
    </xdr:to>
    <xdr:sp macro="" textlink="">
      <xdr:nvSpPr>
        <xdr:cNvPr id="207" name="Text Box 194">
          <a:extLst>
            <a:ext uri="{FF2B5EF4-FFF2-40B4-BE49-F238E27FC236}">
              <a16:creationId xmlns:a16="http://schemas.microsoft.com/office/drawing/2014/main" id="{08318842-7649-4C7B-8D23-E012ACA16494}"/>
            </a:ext>
          </a:extLst>
        </xdr:cNvPr>
        <xdr:cNvSpPr txBox="1">
          <a:spLocks noChangeArrowheads="1"/>
        </xdr:cNvSpPr>
      </xdr:nvSpPr>
      <xdr:spPr bwMode="auto">
        <a:xfrm>
          <a:off x="4733926" y="5572125"/>
          <a:ext cx="80962" cy="24765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37</xdr:row>
      <xdr:rowOff>9525</xdr:rowOff>
    </xdr:from>
    <xdr:to>
      <xdr:col>4</xdr:col>
      <xdr:colOff>9525</xdr:colOff>
      <xdr:row>38</xdr:row>
      <xdr:rowOff>285750</xdr:rowOff>
    </xdr:to>
    <xdr:sp macro="" textlink="">
      <xdr:nvSpPr>
        <xdr:cNvPr id="208" name="Text Box 195">
          <a:extLst>
            <a:ext uri="{FF2B5EF4-FFF2-40B4-BE49-F238E27FC236}">
              <a16:creationId xmlns:a16="http://schemas.microsoft.com/office/drawing/2014/main" id="{6DC8F24C-76EC-4D5B-A98D-B2D20563B992}"/>
            </a:ext>
          </a:extLst>
        </xdr:cNvPr>
        <xdr:cNvSpPr txBox="1">
          <a:spLocks noChangeArrowheads="1"/>
        </xdr:cNvSpPr>
      </xdr:nvSpPr>
      <xdr:spPr bwMode="auto">
        <a:xfrm>
          <a:off x="4733926" y="5572125"/>
          <a:ext cx="80962" cy="24765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38</xdr:row>
      <xdr:rowOff>219075</xdr:rowOff>
    </xdr:from>
    <xdr:to>
      <xdr:col>4</xdr:col>
      <xdr:colOff>9525</xdr:colOff>
      <xdr:row>40</xdr:row>
      <xdr:rowOff>0</xdr:rowOff>
    </xdr:to>
    <xdr:sp macro="" textlink="">
      <xdr:nvSpPr>
        <xdr:cNvPr id="209" name="Text Box 193">
          <a:extLst>
            <a:ext uri="{FF2B5EF4-FFF2-40B4-BE49-F238E27FC236}">
              <a16:creationId xmlns:a16="http://schemas.microsoft.com/office/drawing/2014/main" id="{819B16C0-8E29-40B9-A09B-954E5C324F4C}"/>
            </a:ext>
          </a:extLst>
        </xdr:cNvPr>
        <xdr:cNvSpPr txBox="1">
          <a:spLocks noChangeArrowheads="1"/>
        </xdr:cNvSpPr>
      </xdr:nvSpPr>
      <xdr:spPr bwMode="auto">
        <a:xfrm>
          <a:off x="4733926" y="5819776"/>
          <a:ext cx="80962"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38</xdr:row>
      <xdr:rowOff>219075</xdr:rowOff>
    </xdr:from>
    <xdr:to>
      <xdr:col>4</xdr:col>
      <xdr:colOff>9525</xdr:colOff>
      <xdr:row>40</xdr:row>
      <xdr:rowOff>0</xdr:rowOff>
    </xdr:to>
    <xdr:sp macro="" textlink="">
      <xdr:nvSpPr>
        <xdr:cNvPr id="210" name="Text Box 194">
          <a:extLst>
            <a:ext uri="{FF2B5EF4-FFF2-40B4-BE49-F238E27FC236}">
              <a16:creationId xmlns:a16="http://schemas.microsoft.com/office/drawing/2014/main" id="{73E3639C-099F-4A00-94CA-7B30B551876B}"/>
            </a:ext>
          </a:extLst>
        </xdr:cNvPr>
        <xdr:cNvSpPr txBox="1">
          <a:spLocks noChangeArrowheads="1"/>
        </xdr:cNvSpPr>
      </xdr:nvSpPr>
      <xdr:spPr bwMode="auto">
        <a:xfrm>
          <a:off x="4733926" y="5819776"/>
          <a:ext cx="80962"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38</xdr:row>
      <xdr:rowOff>219075</xdr:rowOff>
    </xdr:from>
    <xdr:to>
      <xdr:col>4</xdr:col>
      <xdr:colOff>9525</xdr:colOff>
      <xdr:row>40</xdr:row>
      <xdr:rowOff>0</xdr:rowOff>
    </xdr:to>
    <xdr:sp macro="" textlink="">
      <xdr:nvSpPr>
        <xdr:cNvPr id="211" name="Text Box 195">
          <a:extLst>
            <a:ext uri="{FF2B5EF4-FFF2-40B4-BE49-F238E27FC236}">
              <a16:creationId xmlns:a16="http://schemas.microsoft.com/office/drawing/2014/main" id="{794AE29E-CF34-4BB6-9C75-19D6F8AAB4D7}"/>
            </a:ext>
          </a:extLst>
        </xdr:cNvPr>
        <xdr:cNvSpPr txBox="1">
          <a:spLocks noChangeArrowheads="1"/>
        </xdr:cNvSpPr>
      </xdr:nvSpPr>
      <xdr:spPr bwMode="auto">
        <a:xfrm>
          <a:off x="4733926" y="5819776"/>
          <a:ext cx="80962"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26</xdr:row>
      <xdr:rowOff>0</xdr:rowOff>
    </xdr:from>
    <xdr:to>
      <xdr:col>4</xdr:col>
      <xdr:colOff>9525</xdr:colOff>
      <xdr:row>28</xdr:row>
      <xdr:rowOff>28575</xdr:rowOff>
    </xdr:to>
    <xdr:sp macro="" textlink="">
      <xdr:nvSpPr>
        <xdr:cNvPr id="212" name="Text Box 187">
          <a:extLst>
            <a:ext uri="{FF2B5EF4-FFF2-40B4-BE49-F238E27FC236}">
              <a16:creationId xmlns:a16="http://schemas.microsoft.com/office/drawing/2014/main" id="{CEF806D7-034E-45A9-82A0-17A6604D65C3}"/>
            </a:ext>
          </a:extLst>
        </xdr:cNvPr>
        <xdr:cNvSpPr txBox="1">
          <a:spLocks noChangeArrowheads="1"/>
        </xdr:cNvSpPr>
      </xdr:nvSpPr>
      <xdr:spPr bwMode="auto">
        <a:xfrm>
          <a:off x="4733926" y="3743325"/>
          <a:ext cx="80962" cy="4333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26</xdr:row>
      <xdr:rowOff>0</xdr:rowOff>
    </xdr:from>
    <xdr:to>
      <xdr:col>4</xdr:col>
      <xdr:colOff>9525</xdr:colOff>
      <xdr:row>28</xdr:row>
      <xdr:rowOff>28575</xdr:rowOff>
    </xdr:to>
    <xdr:sp macro="" textlink="">
      <xdr:nvSpPr>
        <xdr:cNvPr id="213" name="Text Box 193">
          <a:extLst>
            <a:ext uri="{FF2B5EF4-FFF2-40B4-BE49-F238E27FC236}">
              <a16:creationId xmlns:a16="http://schemas.microsoft.com/office/drawing/2014/main" id="{96CE18E7-10A2-486A-BB0B-052D3F847D02}"/>
            </a:ext>
          </a:extLst>
        </xdr:cNvPr>
        <xdr:cNvSpPr txBox="1">
          <a:spLocks noChangeArrowheads="1"/>
        </xdr:cNvSpPr>
      </xdr:nvSpPr>
      <xdr:spPr bwMode="auto">
        <a:xfrm>
          <a:off x="4733926" y="3743325"/>
          <a:ext cx="80962" cy="4333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26</xdr:row>
      <xdr:rowOff>0</xdr:rowOff>
    </xdr:from>
    <xdr:to>
      <xdr:col>4</xdr:col>
      <xdr:colOff>9525</xdr:colOff>
      <xdr:row>28</xdr:row>
      <xdr:rowOff>28575</xdr:rowOff>
    </xdr:to>
    <xdr:sp macro="" textlink="">
      <xdr:nvSpPr>
        <xdr:cNvPr id="214" name="Text Box 194">
          <a:extLst>
            <a:ext uri="{FF2B5EF4-FFF2-40B4-BE49-F238E27FC236}">
              <a16:creationId xmlns:a16="http://schemas.microsoft.com/office/drawing/2014/main" id="{CD958B1F-903F-499A-93C7-5A9489E6D605}"/>
            </a:ext>
          </a:extLst>
        </xdr:cNvPr>
        <xdr:cNvSpPr txBox="1">
          <a:spLocks noChangeArrowheads="1"/>
        </xdr:cNvSpPr>
      </xdr:nvSpPr>
      <xdr:spPr bwMode="auto">
        <a:xfrm>
          <a:off x="4733926" y="3743325"/>
          <a:ext cx="80962" cy="4333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26</xdr:row>
      <xdr:rowOff>0</xdr:rowOff>
    </xdr:from>
    <xdr:to>
      <xdr:col>4</xdr:col>
      <xdr:colOff>9525</xdr:colOff>
      <xdr:row>28</xdr:row>
      <xdr:rowOff>28575</xdr:rowOff>
    </xdr:to>
    <xdr:sp macro="" textlink="">
      <xdr:nvSpPr>
        <xdr:cNvPr id="215" name="Text Box 195">
          <a:extLst>
            <a:ext uri="{FF2B5EF4-FFF2-40B4-BE49-F238E27FC236}">
              <a16:creationId xmlns:a16="http://schemas.microsoft.com/office/drawing/2014/main" id="{FD7AE0B4-D6F7-43ED-B9C8-8E7931D13251}"/>
            </a:ext>
          </a:extLst>
        </xdr:cNvPr>
        <xdr:cNvSpPr txBox="1">
          <a:spLocks noChangeArrowheads="1"/>
        </xdr:cNvSpPr>
      </xdr:nvSpPr>
      <xdr:spPr bwMode="auto">
        <a:xfrm>
          <a:off x="4733926" y="3743325"/>
          <a:ext cx="80962" cy="4333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25</xdr:row>
      <xdr:rowOff>0</xdr:rowOff>
    </xdr:from>
    <xdr:to>
      <xdr:col>4</xdr:col>
      <xdr:colOff>9525</xdr:colOff>
      <xdr:row>25</xdr:row>
      <xdr:rowOff>285750</xdr:rowOff>
    </xdr:to>
    <xdr:sp macro="" textlink="">
      <xdr:nvSpPr>
        <xdr:cNvPr id="216" name="Text Box 193">
          <a:extLst>
            <a:ext uri="{FF2B5EF4-FFF2-40B4-BE49-F238E27FC236}">
              <a16:creationId xmlns:a16="http://schemas.microsoft.com/office/drawing/2014/main" id="{9A353F66-83C0-4119-9E5C-B24F3CC4469D}"/>
            </a:ext>
          </a:extLst>
        </xdr:cNvPr>
        <xdr:cNvSpPr txBox="1">
          <a:spLocks noChangeArrowheads="1"/>
        </xdr:cNvSpPr>
      </xdr:nvSpPr>
      <xdr:spPr bwMode="auto">
        <a:xfrm>
          <a:off x="4733926" y="3486150"/>
          <a:ext cx="80962"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25</xdr:row>
      <xdr:rowOff>0</xdr:rowOff>
    </xdr:from>
    <xdr:to>
      <xdr:col>4</xdr:col>
      <xdr:colOff>9525</xdr:colOff>
      <xdr:row>25</xdr:row>
      <xdr:rowOff>285750</xdr:rowOff>
    </xdr:to>
    <xdr:sp macro="" textlink="">
      <xdr:nvSpPr>
        <xdr:cNvPr id="217" name="Text Box 194">
          <a:extLst>
            <a:ext uri="{FF2B5EF4-FFF2-40B4-BE49-F238E27FC236}">
              <a16:creationId xmlns:a16="http://schemas.microsoft.com/office/drawing/2014/main" id="{97A976E5-B132-4BB8-B103-451672D03813}"/>
            </a:ext>
          </a:extLst>
        </xdr:cNvPr>
        <xdr:cNvSpPr txBox="1">
          <a:spLocks noChangeArrowheads="1"/>
        </xdr:cNvSpPr>
      </xdr:nvSpPr>
      <xdr:spPr bwMode="auto">
        <a:xfrm>
          <a:off x="4733926" y="3486150"/>
          <a:ext cx="80962"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25</xdr:row>
      <xdr:rowOff>0</xdr:rowOff>
    </xdr:from>
    <xdr:to>
      <xdr:col>4</xdr:col>
      <xdr:colOff>9525</xdr:colOff>
      <xdr:row>25</xdr:row>
      <xdr:rowOff>285750</xdr:rowOff>
    </xdr:to>
    <xdr:sp macro="" textlink="">
      <xdr:nvSpPr>
        <xdr:cNvPr id="218" name="Text Box 195">
          <a:extLst>
            <a:ext uri="{FF2B5EF4-FFF2-40B4-BE49-F238E27FC236}">
              <a16:creationId xmlns:a16="http://schemas.microsoft.com/office/drawing/2014/main" id="{D14F4CCB-20CD-4327-BA26-7A47BF56793E}"/>
            </a:ext>
          </a:extLst>
        </xdr:cNvPr>
        <xdr:cNvSpPr txBox="1">
          <a:spLocks noChangeArrowheads="1"/>
        </xdr:cNvSpPr>
      </xdr:nvSpPr>
      <xdr:spPr bwMode="auto">
        <a:xfrm>
          <a:off x="4733926" y="3486150"/>
          <a:ext cx="80962"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385" name="Text Box 216">
          <a:extLst>
            <a:ext uri="{FF2B5EF4-FFF2-40B4-BE49-F238E27FC236}">
              <a16:creationId xmlns:a16="http://schemas.microsoft.com/office/drawing/2014/main" id="{DE31E6AB-796F-43E1-B30F-CC7D41AE6679}"/>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386" name="Text Box 217">
          <a:extLst>
            <a:ext uri="{FF2B5EF4-FFF2-40B4-BE49-F238E27FC236}">
              <a16:creationId xmlns:a16="http://schemas.microsoft.com/office/drawing/2014/main" id="{212D6161-373A-4B61-A266-BA9F85C0BF0E}"/>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387" name="Text Box 218">
          <a:extLst>
            <a:ext uri="{FF2B5EF4-FFF2-40B4-BE49-F238E27FC236}">
              <a16:creationId xmlns:a16="http://schemas.microsoft.com/office/drawing/2014/main" id="{2B0D8CE4-6B51-4DE4-B922-04347C950A48}"/>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388" name="Text Box 219">
          <a:extLst>
            <a:ext uri="{FF2B5EF4-FFF2-40B4-BE49-F238E27FC236}">
              <a16:creationId xmlns:a16="http://schemas.microsoft.com/office/drawing/2014/main" id="{FBABB4B2-F0EF-4DA1-8BC4-043100C15756}"/>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389" name="Text Box 220">
          <a:extLst>
            <a:ext uri="{FF2B5EF4-FFF2-40B4-BE49-F238E27FC236}">
              <a16:creationId xmlns:a16="http://schemas.microsoft.com/office/drawing/2014/main" id="{1EE6DAAF-0CC4-452C-BE07-23C19AD6AA28}"/>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390" name="Text Box 221">
          <a:extLst>
            <a:ext uri="{FF2B5EF4-FFF2-40B4-BE49-F238E27FC236}">
              <a16:creationId xmlns:a16="http://schemas.microsoft.com/office/drawing/2014/main" id="{A756F9E2-14FC-4A6E-82D4-C85C794BA610}"/>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391" name="Text Box 222">
          <a:extLst>
            <a:ext uri="{FF2B5EF4-FFF2-40B4-BE49-F238E27FC236}">
              <a16:creationId xmlns:a16="http://schemas.microsoft.com/office/drawing/2014/main" id="{01CF3EF0-7BB4-46F0-AF25-ECECFD85155D}"/>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392" name="Text Box 223">
          <a:extLst>
            <a:ext uri="{FF2B5EF4-FFF2-40B4-BE49-F238E27FC236}">
              <a16:creationId xmlns:a16="http://schemas.microsoft.com/office/drawing/2014/main" id="{87EF38CF-146E-46BE-93A1-B18D92A447C6}"/>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393" name="Text Box 224">
          <a:extLst>
            <a:ext uri="{FF2B5EF4-FFF2-40B4-BE49-F238E27FC236}">
              <a16:creationId xmlns:a16="http://schemas.microsoft.com/office/drawing/2014/main" id="{B65EC755-BF53-4100-B586-10B7B607908A}"/>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394" name="Text Box 225">
          <a:extLst>
            <a:ext uri="{FF2B5EF4-FFF2-40B4-BE49-F238E27FC236}">
              <a16:creationId xmlns:a16="http://schemas.microsoft.com/office/drawing/2014/main" id="{040A44FB-B5C1-49E3-AF3A-CD51AF26D962}"/>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395" name="Text Box 226">
          <a:extLst>
            <a:ext uri="{FF2B5EF4-FFF2-40B4-BE49-F238E27FC236}">
              <a16:creationId xmlns:a16="http://schemas.microsoft.com/office/drawing/2014/main" id="{53E2C0FE-2718-47C4-8471-EF3F1F8473F6}"/>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396" name="Text Box 227">
          <a:extLst>
            <a:ext uri="{FF2B5EF4-FFF2-40B4-BE49-F238E27FC236}">
              <a16:creationId xmlns:a16="http://schemas.microsoft.com/office/drawing/2014/main" id="{E4C6CFF0-1279-4703-B514-A41E920F86A5}"/>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397" name="Text Box 228">
          <a:extLst>
            <a:ext uri="{FF2B5EF4-FFF2-40B4-BE49-F238E27FC236}">
              <a16:creationId xmlns:a16="http://schemas.microsoft.com/office/drawing/2014/main" id="{6152F6E0-98DE-496A-A601-FDC0A16B14E0}"/>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398" name="Text Box 229">
          <a:extLst>
            <a:ext uri="{FF2B5EF4-FFF2-40B4-BE49-F238E27FC236}">
              <a16:creationId xmlns:a16="http://schemas.microsoft.com/office/drawing/2014/main" id="{3F6DA096-D3BE-47E4-B397-BEDCD11E689A}"/>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399" name="Text Box 230">
          <a:extLst>
            <a:ext uri="{FF2B5EF4-FFF2-40B4-BE49-F238E27FC236}">
              <a16:creationId xmlns:a16="http://schemas.microsoft.com/office/drawing/2014/main" id="{4BD12A44-017B-49DB-8C8A-E2BA6C202B5B}"/>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400" name="Text Box 231">
          <a:extLst>
            <a:ext uri="{FF2B5EF4-FFF2-40B4-BE49-F238E27FC236}">
              <a16:creationId xmlns:a16="http://schemas.microsoft.com/office/drawing/2014/main" id="{4F2E1126-23CC-49F1-9011-BE9046CF7CF6}"/>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401" name="Text Box 232">
          <a:extLst>
            <a:ext uri="{FF2B5EF4-FFF2-40B4-BE49-F238E27FC236}">
              <a16:creationId xmlns:a16="http://schemas.microsoft.com/office/drawing/2014/main" id="{E62118E1-4930-4F74-BBDE-8C4CF4CCCC8E}"/>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402" name="Text Box 233">
          <a:extLst>
            <a:ext uri="{FF2B5EF4-FFF2-40B4-BE49-F238E27FC236}">
              <a16:creationId xmlns:a16="http://schemas.microsoft.com/office/drawing/2014/main" id="{1AFF487D-1305-4DBE-B394-CA7CDA2E4B92}"/>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403" name="Text Box 234">
          <a:extLst>
            <a:ext uri="{FF2B5EF4-FFF2-40B4-BE49-F238E27FC236}">
              <a16:creationId xmlns:a16="http://schemas.microsoft.com/office/drawing/2014/main" id="{5B8AE9EE-361B-4332-81F4-8E834AD79D8E}"/>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404" name="Text Box 235">
          <a:extLst>
            <a:ext uri="{FF2B5EF4-FFF2-40B4-BE49-F238E27FC236}">
              <a16:creationId xmlns:a16="http://schemas.microsoft.com/office/drawing/2014/main" id="{17666EDA-871D-4007-AC65-77C86BC84A5F}"/>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405" name="Text Box 237">
          <a:extLst>
            <a:ext uri="{FF2B5EF4-FFF2-40B4-BE49-F238E27FC236}">
              <a16:creationId xmlns:a16="http://schemas.microsoft.com/office/drawing/2014/main" id="{9B6FA078-C6B5-4937-B880-74CDEE7CDB96}"/>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406" name="Text Box 238">
          <a:extLst>
            <a:ext uri="{FF2B5EF4-FFF2-40B4-BE49-F238E27FC236}">
              <a16:creationId xmlns:a16="http://schemas.microsoft.com/office/drawing/2014/main" id="{26D70FF8-4B27-4730-A11F-CB2EA6D7A3F3}"/>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407" name="Text Box 239">
          <a:extLst>
            <a:ext uri="{FF2B5EF4-FFF2-40B4-BE49-F238E27FC236}">
              <a16:creationId xmlns:a16="http://schemas.microsoft.com/office/drawing/2014/main" id="{4C22C1D1-CFB8-414D-88A6-D1E44F91C65E}"/>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408" name="Text Box 240">
          <a:extLst>
            <a:ext uri="{FF2B5EF4-FFF2-40B4-BE49-F238E27FC236}">
              <a16:creationId xmlns:a16="http://schemas.microsoft.com/office/drawing/2014/main" id="{0BC18A18-A47D-48DC-A2D5-B4CED9CA9BD3}"/>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409" name="Text Box 241">
          <a:extLst>
            <a:ext uri="{FF2B5EF4-FFF2-40B4-BE49-F238E27FC236}">
              <a16:creationId xmlns:a16="http://schemas.microsoft.com/office/drawing/2014/main" id="{F3708DD7-67B5-48E7-8D59-ED4B296B124D}"/>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12</xdr:row>
      <xdr:rowOff>0</xdr:rowOff>
    </xdr:from>
    <xdr:to>
      <xdr:col>5</xdr:col>
      <xdr:colOff>71438</xdr:colOff>
      <xdr:row>17</xdr:row>
      <xdr:rowOff>47625</xdr:rowOff>
    </xdr:to>
    <xdr:sp macro="" textlink="">
      <xdr:nvSpPr>
        <xdr:cNvPr id="410" name="Text Box 242">
          <a:extLst>
            <a:ext uri="{FF2B5EF4-FFF2-40B4-BE49-F238E27FC236}">
              <a16:creationId xmlns:a16="http://schemas.microsoft.com/office/drawing/2014/main" id="{C8C02418-A2B9-4C26-AAC7-72A4AB48C0AF}"/>
            </a:ext>
          </a:extLst>
        </xdr:cNvPr>
        <xdr:cNvSpPr txBox="1">
          <a:spLocks noChangeArrowheads="1"/>
        </xdr:cNvSpPr>
      </xdr:nvSpPr>
      <xdr:spPr bwMode="auto">
        <a:xfrm>
          <a:off x="4805363" y="1943100"/>
          <a:ext cx="71438" cy="5619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26</xdr:row>
      <xdr:rowOff>0</xdr:rowOff>
    </xdr:from>
    <xdr:to>
      <xdr:col>4</xdr:col>
      <xdr:colOff>71438</xdr:colOff>
      <xdr:row>26</xdr:row>
      <xdr:rowOff>285750</xdr:rowOff>
    </xdr:to>
    <xdr:sp macro="" textlink="">
      <xdr:nvSpPr>
        <xdr:cNvPr id="412" name="Text Box 187">
          <a:extLst>
            <a:ext uri="{FF2B5EF4-FFF2-40B4-BE49-F238E27FC236}">
              <a16:creationId xmlns:a16="http://schemas.microsoft.com/office/drawing/2014/main" id="{CA9CB2FC-D615-46B8-994C-812C16BAC0F2}"/>
            </a:ext>
          </a:extLst>
        </xdr:cNvPr>
        <xdr:cNvSpPr txBox="1">
          <a:spLocks noChangeArrowheads="1"/>
        </xdr:cNvSpPr>
      </xdr:nvSpPr>
      <xdr:spPr bwMode="auto">
        <a:xfrm>
          <a:off x="4733926" y="3743325"/>
          <a:ext cx="142875"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34</xdr:row>
      <xdr:rowOff>19050</xdr:rowOff>
    </xdr:from>
    <xdr:to>
      <xdr:col>4</xdr:col>
      <xdr:colOff>71438</xdr:colOff>
      <xdr:row>35</xdr:row>
      <xdr:rowOff>38100</xdr:rowOff>
    </xdr:to>
    <xdr:sp macro="" textlink="">
      <xdr:nvSpPr>
        <xdr:cNvPr id="413" name="Text Box 188">
          <a:extLst>
            <a:ext uri="{FF2B5EF4-FFF2-40B4-BE49-F238E27FC236}">
              <a16:creationId xmlns:a16="http://schemas.microsoft.com/office/drawing/2014/main" id="{1A19B92E-5C69-4004-8514-90CE529EC3BE}"/>
            </a:ext>
          </a:extLst>
        </xdr:cNvPr>
        <xdr:cNvSpPr txBox="1">
          <a:spLocks noChangeArrowheads="1"/>
        </xdr:cNvSpPr>
      </xdr:nvSpPr>
      <xdr:spPr bwMode="auto">
        <a:xfrm>
          <a:off x="4733926" y="5195888"/>
          <a:ext cx="142875" cy="14763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35</xdr:row>
      <xdr:rowOff>0</xdr:rowOff>
    </xdr:from>
    <xdr:to>
      <xdr:col>4</xdr:col>
      <xdr:colOff>71438</xdr:colOff>
      <xdr:row>36</xdr:row>
      <xdr:rowOff>38100</xdr:rowOff>
    </xdr:to>
    <xdr:sp macro="" textlink="">
      <xdr:nvSpPr>
        <xdr:cNvPr id="414" name="Text Box 189">
          <a:extLst>
            <a:ext uri="{FF2B5EF4-FFF2-40B4-BE49-F238E27FC236}">
              <a16:creationId xmlns:a16="http://schemas.microsoft.com/office/drawing/2014/main" id="{6F415F52-718C-42E1-AA05-1C6279C36C8F}"/>
            </a:ext>
          </a:extLst>
        </xdr:cNvPr>
        <xdr:cNvSpPr txBox="1">
          <a:spLocks noChangeArrowheads="1"/>
        </xdr:cNvSpPr>
      </xdr:nvSpPr>
      <xdr:spPr bwMode="auto">
        <a:xfrm>
          <a:off x="4733926" y="5305425"/>
          <a:ext cx="142875" cy="1666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35</xdr:row>
      <xdr:rowOff>0</xdr:rowOff>
    </xdr:from>
    <xdr:to>
      <xdr:col>4</xdr:col>
      <xdr:colOff>71438</xdr:colOff>
      <xdr:row>36</xdr:row>
      <xdr:rowOff>38100</xdr:rowOff>
    </xdr:to>
    <xdr:sp macro="" textlink="">
      <xdr:nvSpPr>
        <xdr:cNvPr id="415" name="Text Box 190">
          <a:extLst>
            <a:ext uri="{FF2B5EF4-FFF2-40B4-BE49-F238E27FC236}">
              <a16:creationId xmlns:a16="http://schemas.microsoft.com/office/drawing/2014/main" id="{0202FE4B-0A4D-4EA2-A8DE-CB37CF6971B8}"/>
            </a:ext>
          </a:extLst>
        </xdr:cNvPr>
        <xdr:cNvSpPr txBox="1">
          <a:spLocks noChangeArrowheads="1"/>
        </xdr:cNvSpPr>
      </xdr:nvSpPr>
      <xdr:spPr bwMode="auto">
        <a:xfrm>
          <a:off x="4733926" y="5305425"/>
          <a:ext cx="142875" cy="1666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35</xdr:row>
      <xdr:rowOff>0</xdr:rowOff>
    </xdr:from>
    <xdr:to>
      <xdr:col>4</xdr:col>
      <xdr:colOff>71438</xdr:colOff>
      <xdr:row>36</xdr:row>
      <xdr:rowOff>38100</xdr:rowOff>
    </xdr:to>
    <xdr:sp macro="" textlink="">
      <xdr:nvSpPr>
        <xdr:cNvPr id="416" name="Text Box 191">
          <a:extLst>
            <a:ext uri="{FF2B5EF4-FFF2-40B4-BE49-F238E27FC236}">
              <a16:creationId xmlns:a16="http://schemas.microsoft.com/office/drawing/2014/main" id="{72ACC0F0-2271-418D-AD94-33E8055968B7}"/>
            </a:ext>
          </a:extLst>
        </xdr:cNvPr>
        <xdr:cNvSpPr txBox="1">
          <a:spLocks noChangeArrowheads="1"/>
        </xdr:cNvSpPr>
      </xdr:nvSpPr>
      <xdr:spPr bwMode="auto">
        <a:xfrm>
          <a:off x="4733926" y="5305425"/>
          <a:ext cx="142875" cy="1666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35</xdr:row>
      <xdr:rowOff>0</xdr:rowOff>
    </xdr:from>
    <xdr:to>
      <xdr:col>4</xdr:col>
      <xdr:colOff>71438</xdr:colOff>
      <xdr:row>36</xdr:row>
      <xdr:rowOff>38100</xdr:rowOff>
    </xdr:to>
    <xdr:sp macro="" textlink="">
      <xdr:nvSpPr>
        <xdr:cNvPr id="417" name="Text Box 192">
          <a:extLst>
            <a:ext uri="{FF2B5EF4-FFF2-40B4-BE49-F238E27FC236}">
              <a16:creationId xmlns:a16="http://schemas.microsoft.com/office/drawing/2014/main" id="{BC4C41E7-2ECF-43A9-8FCC-A887EE75A97E}"/>
            </a:ext>
          </a:extLst>
        </xdr:cNvPr>
        <xdr:cNvSpPr txBox="1">
          <a:spLocks noChangeArrowheads="1"/>
        </xdr:cNvSpPr>
      </xdr:nvSpPr>
      <xdr:spPr bwMode="auto">
        <a:xfrm>
          <a:off x="4733926" y="5305425"/>
          <a:ext cx="142875" cy="1666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36</xdr:row>
      <xdr:rowOff>19050</xdr:rowOff>
    </xdr:from>
    <xdr:to>
      <xdr:col>4</xdr:col>
      <xdr:colOff>71438</xdr:colOff>
      <xdr:row>37</xdr:row>
      <xdr:rowOff>19050</xdr:rowOff>
    </xdr:to>
    <xdr:sp macro="" textlink="">
      <xdr:nvSpPr>
        <xdr:cNvPr id="418" name="Text Box 193">
          <a:extLst>
            <a:ext uri="{FF2B5EF4-FFF2-40B4-BE49-F238E27FC236}">
              <a16:creationId xmlns:a16="http://schemas.microsoft.com/office/drawing/2014/main" id="{B42293CE-7EA1-41BF-87DC-8E44BFF5AEAC}"/>
            </a:ext>
          </a:extLst>
        </xdr:cNvPr>
        <xdr:cNvSpPr txBox="1">
          <a:spLocks noChangeArrowheads="1"/>
        </xdr:cNvSpPr>
      </xdr:nvSpPr>
      <xdr:spPr bwMode="auto">
        <a:xfrm>
          <a:off x="4733926" y="5453063"/>
          <a:ext cx="142875" cy="12858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36</xdr:row>
      <xdr:rowOff>19050</xdr:rowOff>
    </xdr:from>
    <xdr:to>
      <xdr:col>4</xdr:col>
      <xdr:colOff>71438</xdr:colOff>
      <xdr:row>37</xdr:row>
      <xdr:rowOff>19050</xdr:rowOff>
    </xdr:to>
    <xdr:sp macro="" textlink="">
      <xdr:nvSpPr>
        <xdr:cNvPr id="419" name="Text Box 194">
          <a:extLst>
            <a:ext uri="{FF2B5EF4-FFF2-40B4-BE49-F238E27FC236}">
              <a16:creationId xmlns:a16="http://schemas.microsoft.com/office/drawing/2014/main" id="{FA0F2A42-5363-4518-A503-9B5EE58557AD}"/>
            </a:ext>
          </a:extLst>
        </xdr:cNvPr>
        <xdr:cNvSpPr txBox="1">
          <a:spLocks noChangeArrowheads="1"/>
        </xdr:cNvSpPr>
      </xdr:nvSpPr>
      <xdr:spPr bwMode="auto">
        <a:xfrm>
          <a:off x="4733926" y="5453063"/>
          <a:ext cx="142875" cy="12858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36</xdr:row>
      <xdr:rowOff>19050</xdr:rowOff>
    </xdr:from>
    <xdr:to>
      <xdr:col>4</xdr:col>
      <xdr:colOff>71438</xdr:colOff>
      <xdr:row>37</xdr:row>
      <xdr:rowOff>19050</xdr:rowOff>
    </xdr:to>
    <xdr:sp macro="" textlink="">
      <xdr:nvSpPr>
        <xdr:cNvPr id="420" name="Text Box 195">
          <a:extLst>
            <a:ext uri="{FF2B5EF4-FFF2-40B4-BE49-F238E27FC236}">
              <a16:creationId xmlns:a16="http://schemas.microsoft.com/office/drawing/2014/main" id="{20CEBD33-5FFA-4976-8612-2120F48920F3}"/>
            </a:ext>
          </a:extLst>
        </xdr:cNvPr>
        <xdr:cNvSpPr txBox="1">
          <a:spLocks noChangeArrowheads="1"/>
        </xdr:cNvSpPr>
      </xdr:nvSpPr>
      <xdr:spPr bwMode="auto">
        <a:xfrm>
          <a:off x="4733926" y="5453063"/>
          <a:ext cx="142875" cy="12858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26</xdr:row>
      <xdr:rowOff>0</xdr:rowOff>
    </xdr:from>
    <xdr:to>
      <xdr:col>4</xdr:col>
      <xdr:colOff>71438</xdr:colOff>
      <xdr:row>26</xdr:row>
      <xdr:rowOff>285750</xdr:rowOff>
    </xdr:to>
    <xdr:sp macro="" textlink="">
      <xdr:nvSpPr>
        <xdr:cNvPr id="421" name="Text Box 193">
          <a:extLst>
            <a:ext uri="{FF2B5EF4-FFF2-40B4-BE49-F238E27FC236}">
              <a16:creationId xmlns:a16="http://schemas.microsoft.com/office/drawing/2014/main" id="{DE443A1B-A215-4296-9A04-B74DA3E2E376}"/>
            </a:ext>
          </a:extLst>
        </xdr:cNvPr>
        <xdr:cNvSpPr txBox="1">
          <a:spLocks noChangeArrowheads="1"/>
        </xdr:cNvSpPr>
      </xdr:nvSpPr>
      <xdr:spPr bwMode="auto">
        <a:xfrm>
          <a:off x="4733926" y="3743325"/>
          <a:ext cx="142875"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26</xdr:row>
      <xdr:rowOff>0</xdr:rowOff>
    </xdr:from>
    <xdr:to>
      <xdr:col>4</xdr:col>
      <xdr:colOff>71438</xdr:colOff>
      <xdr:row>26</xdr:row>
      <xdr:rowOff>285750</xdr:rowOff>
    </xdr:to>
    <xdr:sp macro="" textlink="">
      <xdr:nvSpPr>
        <xdr:cNvPr id="422" name="Text Box 194">
          <a:extLst>
            <a:ext uri="{FF2B5EF4-FFF2-40B4-BE49-F238E27FC236}">
              <a16:creationId xmlns:a16="http://schemas.microsoft.com/office/drawing/2014/main" id="{5260E764-F14A-4CCE-9602-5E4F28655A2D}"/>
            </a:ext>
          </a:extLst>
        </xdr:cNvPr>
        <xdr:cNvSpPr txBox="1">
          <a:spLocks noChangeArrowheads="1"/>
        </xdr:cNvSpPr>
      </xdr:nvSpPr>
      <xdr:spPr bwMode="auto">
        <a:xfrm>
          <a:off x="4733926" y="3743325"/>
          <a:ext cx="142875"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26</xdr:row>
      <xdr:rowOff>0</xdr:rowOff>
    </xdr:from>
    <xdr:to>
      <xdr:col>4</xdr:col>
      <xdr:colOff>71438</xdr:colOff>
      <xdr:row>26</xdr:row>
      <xdr:rowOff>285750</xdr:rowOff>
    </xdr:to>
    <xdr:sp macro="" textlink="">
      <xdr:nvSpPr>
        <xdr:cNvPr id="423" name="Text Box 195">
          <a:extLst>
            <a:ext uri="{FF2B5EF4-FFF2-40B4-BE49-F238E27FC236}">
              <a16:creationId xmlns:a16="http://schemas.microsoft.com/office/drawing/2014/main" id="{8BFC1370-CED9-4D3E-842F-F4883CC2ADF7}"/>
            </a:ext>
          </a:extLst>
        </xdr:cNvPr>
        <xdr:cNvSpPr txBox="1">
          <a:spLocks noChangeArrowheads="1"/>
        </xdr:cNvSpPr>
      </xdr:nvSpPr>
      <xdr:spPr bwMode="auto">
        <a:xfrm>
          <a:off x="4733926" y="3743325"/>
          <a:ext cx="142875"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23</xdr:row>
      <xdr:rowOff>0</xdr:rowOff>
    </xdr:from>
    <xdr:to>
      <xdr:col>4</xdr:col>
      <xdr:colOff>71438</xdr:colOff>
      <xdr:row>24</xdr:row>
      <xdr:rowOff>57150</xdr:rowOff>
    </xdr:to>
    <xdr:sp macro="" textlink="">
      <xdr:nvSpPr>
        <xdr:cNvPr id="424" name="Text Box 193">
          <a:extLst>
            <a:ext uri="{FF2B5EF4-FFF2-40B4-BE49-F238E27FC236}">
              <a16:creationId xmlns:a16="http://schemas.microsoft.com/office/drawing/2014/main" id="{945A16EB-5D27-4786-911F-6A82FF5E352D}"/>
            </a:ext>
          </a:extLst>
        </xdr:cNvPr>
        <xdr:cNvSpPr txBox="1">
          <a:spLocks noChangeArrowheads="1"/>
        </xdr:cNvSpPr>
      </xdr:nvSpPr>
      <xdr:spPr bwMode="auto">
        <a:xfrm>
          <a:off x="4733926" y="3228975"/>
          <a:ext cx="142875" cy="1857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23</xdr:row>
      <xdr:rowOff>0</xdr:rowOff>
    </xdr:from>
    <xdr:to>
      <xdr:col>4</xdr:col>
      <xdr:colOff>71438</xdr:colOff>
      <xdr:row>24</xdr:row>
      <xdr:rowOff>57150</xdr:rowOff>
    </xdr:to>
    <xdr:sp macro="" textlink="">
      <xdr:nvSpPr>
        <xdr:cNvPr id="425" name="Text Box 194">
          <a:extLst>
            <a:ext uri="{FF2B5EF4-FFF2-40B4-BE49-F238E27FC236}">
              <a16:creationId xmlns:a16="http://schemas.microsoft.com/office/drawing/2014/main" id="{E4DEE9A7-374F-4F1D-BAB4-21F046650CDE}"/>
            </a:ext>
          </a:extLst>
        </xdr:cNvPr>
        <xdr:cNvSpPr txBox="1">
          <a:spLocks noChangeArrowheads="1"/>
        </xdr:cNvSpPr>
      </xdr:nvSpPr>
      <xdr:spPr bwMode="auto">
        <a:xfrm>
          <a:off x="4733926" y="3228975"/>
          <a:ext cx="142875" cy="1857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23</xdr:row>
      <xdr:rowOff>0</xdr:rowOff>
    </xdr:from>
    <xdr:to>
      <xdr:col>4</xdr:col>
      <xdr:colOff>71438</xdr:colOff>
      <xdr:row>24</xdr:row>
      <xdr:rowOff>57150</xdr:rowOff>
    </xdr:to>
    <xdr:sp macro="" textlink="">
      <xdr:nvSpPr>
        <xdr:cNvPr id="426" name="Text Box 195">
          <a:extLst>
            <a:ext uri="{FF2B5EF4-FFF2-40B4-BE49-F238E27FC236}">
              <a16:creationId xmlns:a16="http://schemas.microsoft.com/office/drawing/2014/main" id="{64162A55-6EA5-4B8A-A631-BACBE72DB414}"/>
            </a:ext>
          </a:extLst>
        </xdr:cNvPr>
        <xdr:cNvSpPr txBox="1">
          <a:spLocks noChangeArrowheads="1"/>
        </xdr:cNvSpPr>
      </xdr:nvSpPr>
      <xdr:spPr bwMode="auto">
        <a:xfrm>
          <a:off x="4733926" y="3228975"/>
          <a:ext cx="142875" cy="1857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36</xdr:row>
      <xdr:rowOff>19050</xdr:rowOff>
    </xdr:from>
    <xdr:to>
      <xdr:col>4</xdr:col>
      <xdr:colOff>71438</xdr:colOff>
      <xdr:row>37</xdr:row>
      <xdr:rowOff>19050</xdr:rowOff>
    </xdr:to>
    <xdr:sp macro="" textlink="">
      <xdr:nvSpPr>
        <xdr:cNvPr id="427" name="Text Box 193">
          <a:extLst>
            <a:ext uri="{FF2B5EF4-FFF2-40B4-BE49-F238E27FC236}">
              <a16:creationId xmlns:a16="http://schemas.microsoft.com/office/drawing/2014/main" id="{3BC4BFCA-4AF7-4F47-9761-66A5A80035DE}"/>
            </a:ext>
          </a:extLst>
        </xdr:cNvPr>
        <xdr:cNvSpPr txBox="1">
          <a:spLocks noChangeArrowheads="1"/>
        </xdr:cNvSpPr>
      </xdr:nvSpPr>
      <xdr:spPr bwMode="auto">
        <a:xfrm>
          <a:off x="4733926" y="5453063"/>
          <a:ext cx="142875" cy="12858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36</xdr:row>
      <xdr:rowOff>19050</xdr:rowOff>
    </xdr:from>
    <xdr:to>
      <xdr:col>4</xdr:col>
      <xdr:colOff>71438</xdr:colOff>
      <xdr:row>37</xdr:row>
      <xdr:rowOff>19050</xdr:rowOff>
    </xdr:to>
    <xdr:sp macro="" textlink="">
      <xdr:nvSpPr>
        <xdr:cNvPr id="428" name="Text Box 194">
          <a:extLst>
            <a:ext uri="{FF2B5EF4-FFF2-40B4-BE49-F238E27FC236}">
              <a16:creationId xmlns:a16="http://schemas.microsoft.com/office/drawing/2014/main" id="{E1BF7584-85BE-4B65-8EDA-9FF822D5E83F}"/>
            </a:ext>
          </a:extLst>
        </xdr:cNvPr>
        <xdr:cNvSpPr txBox="1">
          <a:spLocks noChangeArrowheads="1"/>
        </xdr:cNvSpPr>
      </xdr:nvSpPr>
      <xdr:spPr bwMode="auto">
        <a:xfrm>
          <a:off x="4733926" y="5453063"/>
          <a:ext cx="142875" cy="12858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36</xdr:row>
      <xdr:rowOff>19050</xdr:rowOff>
    </xdr:from>
    <xdr:to>
      <xdr:col>4</xdr:col>
      <xdr:colOff>71438</xdr:colOff>
      <xdr:row>37</xdr:row>
      <xdr:rowOff>19050</xdr:rowOff>
    </xdr:to>
    <xdr:sp macro="" textlink="">
      <xdr:nvSpPr>
        <xdr:cNvPr id="429" name="Text Box 195">
          <a:extLst>
            <a:ext uri="{FF2B5EF4-FFF2-40B4-BE49-F238E27FC236}">
              <a16:creationId xmlns:a16="http://schemas.microsoft.com/office/drawing/2014/main" id="{85C11B5D-CF5E-4FAC-AC76-20D406FCD441}"/>
            </a:ext>
          </a:extLst>
        </xdr:cNvPr>
        <xdr:cNvSpPr txBox="1">
          <a:spLocks noChangeArrowheads="1"/>
        </xdr:cNvSpPr>
      </xdr:nvSpPr>
      <xdr:spPr bwMode="auto">
        <a:xfrm>
          <a:off x="4733926" y="5453063"/>
          <a:ext cx="142875" cy="12858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37</xdr:row>
      <xdr:rowOff>9525</xdr:rowOff>
    </xdr:from>
    <xdr:to>
      <xdr:col>4</xdr:col>
      <xdr:colOff>71438</xdr:colOff>
      <xdr:row>38</xdr:row>
      <xdr:rowOff>285750</xdr:rowOff>
    </xdr:to>
    <xdr:sp macro="" textlink="">
      <xdr:nvSpPr>
        <xdr:cNvPr id="430" name="Text Box 193">
          <a:extLst>
            <a:ext uri="{FF2B5EF4-FFF2-40B4-BE49-F238E27FC236}">
              <a16:creationId xmlns:a16="http://schemas.microsoft.com/office/drawing/2014/main" id="{493B3DB4-305B-4742-A250-B80A0BE79E90}"/>
            </a:ext>
          </a:extLst>
        </xdr:cNvPr>
        <xdr:cNvSpPr txBox="1">
          <a:spLocks noChangeArrowheads="1"/>
        </xdr:cNvSpPr>
      </xdr:nvSpPr>
      <xdr:spPr bwMode="auto">
        <a:xfrm>
          <a:off x="4733926" y="5572125"/>
          <a:ext cx="142875" cy="24765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37</xdr:row>
      <xdr:rowOff>9525</xdr:rowOff>
    </xdr:from>
    <xdr:to>
      <xdr:col>4</xdr:col>
      <xdr:colOff>71438</xdr:colOff>
      <xdr:row>38</xdr:row>
      <xdr:rowOff>285750</xdr:rowOff>
    </xdr:to>
    <xdr:sp macro="" textlink="">
      <xdr:nvSpPr>
        <xdr:cNvPr id="431" name="Text Box 194">
          <a:extLst>
            <a:ext uri="{FF2B5EF4-FFF2-40B4-BE49-F238E27FC236}">
              <a16:creationId xmlns:a16="http://schemas.microsoft.com/office/drawing/2014/main" id="{ED8AFA02-EA57-4D6E-BE8D-AFC446683C7F}"/>
            </a:ext>
          </a:extLst>
        </xdr:cNvPr>
        <xdr:cNvSpPr txBox="1">
          <a:spLocks noChangeArrowheads="1"/>
        </xdr:cNvSpPr>
      </xdr:nvSpPr>
      <xdr:spPr bwMode="auto">
        <a:xfrm>
          <a:off x="4733926" y="5572125"/>
          <a:ext cx="142875" cy="24765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37</xdr:row>
      <xdr:rowOff>9525</xdr:rowOff>
    </xdr:from>
    <xdr:to>
      <xdr:col>4</xdr:col>
      <xdr:colOff>71438</xdr:colOff>
      <xdr:row>38</xdr:row>
      <xdr:rowOff>285750</xdr:rowOff>
    </xdr:to>
    <xdr:sp macro="" textlink="">
      <xdr:nvSpPr>
        <xdr:cNvPr id="432" name="Text Box 195">
          <a:extLst>
            <a:ext uri="{FF2B5EF4-FFF2-40B4-BE49-F238E27FC236}">
              <a16:creationId xmlns:a16="http://schemas.microsoft.com/office/drawing/2014/main" id="{500DBFF7-A911-4556-BED3-C6963B38C393}"/>
            </a:ext>
          </a:extLst>
        </xdr:cNvPr>
        <xdr:cNvSpPr txBox="1">
          <a:spLocks noChangeArrowheads="1"/>
        </xdr:cNvSpPr>
      </xdr:nvSpPr>
      <xdr:spPr bwMode="auto">
        <a:xfrm>
          <a:off x="4733926" y="5572125"/>
          <a:ext cx="142875" cy="24765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25</xdr:row>
      <xdr:rowOff>0</xdr:rowOff>
    </xdr:from>
    <xdr:to>
      <xdr:col>4</xdr:col>
      <xdr:colOff>71438</xdr:colOff>
      <xdr:row>25</xdr:row>
      <xdr:rowOff>285750</xdr:rowOff>
    </xdr:to>
    <xdr:sp macro="" textlink="">
      <xdr:nvSpPr>
        <xdr:cNvPr id="433" name="Text Box 187">
          <a:extLst>
            <a:ext uri="{FF2B5EF4-FFF2-40B4-BE49-F238E27FC236}">
              <a16:creationId xmlns:a16="http://schemas.microsoft.com/office/drawing/2014/main" id="{630CAF34-DE81-4165-8C7A-E756748711DF}"/>
            </a:ext>
          </a:extLst>
        </xdr:cNvPr>
        <xdr:cNvSpPr txBox="1">
          <a:spLocks noChangeArrowheads="1"/>
        </xdr:cNvSpPr>
      </xdr:nvSpPr>
      <xdr:spPr bwMode="auto">
        <a:xfrm>
          <a:off x="4733926" y="3486150"/>
          <a:ext cx="142875"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25</xdr:row>
      <xdr:rowOff>0</xdr:rowOff>
    </xdr:from>
    <xdr:to>
      <xdr:col>4</xdr:col>
      <xdr:colOff>71438</xdr:colOff>
      <xdr:row>25</xdr:row>
      <xdr:rowOff>285750</xdr:rowOff>
    </xdr:to>
    <xdr:sp macro="" textlink="">
      <xdr:nvSpPr>
        <xdr:cNvPr id="434" name="Text Box 193">
          <a:extLst>
            <a:ext uri="{FF2B5EF4-FFF2-40B4-BE49-F238E27FC236}">
              <a16:creationId xmlns:a16="http://schemas.microsoft.com/office/drawing/2014/main" id="{AC745DD0-3D5B-4C1B-B2E3-2230F8D98091}"/>
            </a:ext>
          </a:extLst>
        </xdr:cNvPr>
        <xdr:cNvSpPr txBox="1">
          <a:spLocks noChangeArrowheads="1"/>
        </xdr:cNvSpPr>
      </xdr:nvSpPr>
      <xdr:spPr bwMode="auto">
        <a:xfrm>
          <a:off x="4733926" y="3486150"/>
          <a:ext cx="142875"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25</xdr:row>
      <xdr:rowOff>0</xdr:rowOff>
    </xdr:from>
    <xdr:to>
      <xdr:col>4</xdr:col>
      <xdr:colOff>71438</xdr:colOff>
      <xdr:row>25</xdr:row>
      <xdr:rowOff>285750</xdr:rowOff>
    </xdr:to>
    <xdr:sp macro="" textlink="">
      <xdr:nvSpPr>
        <xdr:cNvPr id="435" name="Text Box 194">
          <a:extLst>
            <a:ext uri="{FF2B5EF4-FFF2-40B4-BE49-F238E27FC236}">
              <a16:creationId xmlns:a16="http://schemas.microsoft.com/office/drawing/2014/main" id="{D012C539-71C1-4F8F-BDF8-880B27AEB563}"/>
            </a:ext>
          </a:extLst>
        </xdr:cNvPr>
        <xdr:cNvSpPr txBox="1">
          <a:spLocks noChangeArrowheads="1"/>
        </xdr:cNvSpPr>
      </xdr:nvSpPr>
      <xdr:spPr bwMode="auto">
        <a:xfrm>
          <a:off x="4733926" y="3486150"/>
          <a:ext cx="142875"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25</xdr:row>
      <xdr:rowOff>0</xdr:rowOff>
    </xdr:from>
    <xdr:to>
      <xdr:col>4</xdr:col>
      <xdr:colOff>71438</xdr:colOff>
      <xdr:row>25</xdr:row>
      <xdr:rowOff>285750</xdr:rowOff>
    </xdr:to>
    <xdr:sp macro="" textlink="">
      <xdr:nvSpPr>
        <xdr:cNvPr id="436" name="Text Box 195">
          <a:extLst>
            <a:ext uri="{FF2B5EF4-FFF2-40B4-BE49-F238E27FC236}">
              <a16:creationId xmlns:a16="http://schemas.microsoft.com/office/drawing/2014/main" id="{8DD884E7-ECAD-422E-80C9-DD9298386EB9}"/>
            </a:ext>
          </a:extLst>
        </xdr:cNvPr>
        <xdr:cNvSpPr txBox="1">
          <a:spLocks noChangeArrowheads="1"/>
        </xdr:cNvSpPr>
      </xdr:nvSpPr>
      <xdr:spPr bwMode="auto">
        <a:xfrm>
          <a:off x="4733926" y="3486150"/>
          <a:ext cx="142875"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24</xdr:row>
      <xdr:rowOff>0</xdr:rowOff>
    </xdr:from>
    <xdr:to>
      <xdr:col>4</xdr:col>
      <xdr:colOff>71438</xdr:colOff>
      <xdr:row>25</xdr:row>
      <xdr:rowOff>57150</xdr:rowOff>
    </xdr:to>
    <xdr:sp macro="" textlink="">
      <xdr:nvSpPr>
        <xdr:cNvPr id="437" name="Text Box 193">
          <a:extLst>
            <a:ext uri="{FF2B5EF4-FFF2-40B4-BE49-F238E27FC236}">
              <a16:creationId xmlns:a16="http://schemas.microsoft.com/office/drawing/2014/main" id="{27A7D228-7491-45F5-9AC6-D2B13CEF62D5}"/>
            </a:ext>
          </a:extLst>
        </xdr:cNvPr>
        <xdr:cNvSpPr txBox="1">
          <a:spLocks noChangeArrowheads="1"/>
        </xdr:cNvSpPr>
      </xdr:nvSpPr>
      <xdr:spPr bwMode="auto">
        <a:xfrm>
          <a:off x="4733926" y="3357563"/>
          <a:ext cx="142875" cy="18573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24</xdr:row>
      <xdr:rowOff>0</xdr:rowOff>
    </xdr:from>
    <xdr:to>
      <xdr:col>4</xdr:col>
      <xdr:colOff>71438</xdr:colOff>
      <xdr:row>25</xdr:row>
      <xdr:rowOff>57150</xdr:rowOff>
    </xdr:to>
    <xdr:sp macro="" textlink="">
      <xdr:nvSpPr>
        <xdr:cNvPr id="438" name="Text Box 194">
          <a:extLst>
            <a:ext uri="{FF2B5EF4-FFF2-40B4-BE49-F238E27FC236}">
              <a16:creationId xmlns:a16="http://schemas.microsoft.com/office/drawing/2014/main" id="{A1D87298-BE82-4D1E-9C14-7665838F5F4C}"/>
            </a:ext>
          </a:extLst>
        </xdr:cNvPr>
        <xdr:cNvSpPr txBox="1">
          <a:spLocks noChangeArrowheads="1"/>
        </xdr:cNvSpPr>
      </xdr:nvSpPr>
      <xdr:spPr bwMode="auto">
        <a:xfrm>
          <a:off x="4733926" y="3357563"/>
          <a:ext cx="142875" cy="18573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24</xdr:row>
      <xdr:rowOff>0</xdr:rowOff>
    </xdr:from>
    <xdr:to>
      <xdr:col>4</xdr:col>
      <xdr:colOff>71438</xdr:colOff>
      <xdr:row>25</xdr:row>
      <xdr:rowOff>57150</xdr:rowOff>
    </xdr:to>
    <xdr:sp macro="" textlink="">
      <xdr:nvSpPr>
        <xdr:cNvPr id="439" name="Text Box 195">
          <a:extLst>
            <a:ext uri="{FF2B5EF4-FFF2-40B4-BE49-F238E27FC236}">
              <a16:creationId xmlns:a16="http://schemas.microsoft.com/office/drawing/2014/main" id="{84AC4DE8-DDC2-478B-BA43-F7555CB80A89}"/>
            </a:ext>
          </a:extLst>
        </xdr:cNvPr>
        <xdr:cNvSpPr txBox="1">
          <a:spLocks noChangeArrowheads="1"/>
        </xdr:cNvSpPr>
      </xdr:nvSpPr>
      <xdr:spPr bwMode="auto">
        <a:xfrm>
          <a:off x="4733926" y="3357563"/>
          <a:ext cx="142875" cy="18573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9525</xdr:colOff>
      <xdr:row>40</xdr:row>
      <xdr:rowOff>0</xdr:rowOff>
    </xdr:from>
    <xdr:to>
      <xdr:col>4</xdr:col>
      <xdr:colOff>90488</xdr:colOff>
      <xdr:row>41</xdr:row>
      <xdr:rowOff>45741</xdr:rowOff>
    </xdr:to>
    <xdr:sp macro="" textlink="">
      <xdr:nvSpPr>
        <xdr:cNvPr id="440" name="Text Box 71">
          <a:extLst>
            <a:ext uri="{FF2B5EF4-FFF2-40B4-BE49-F238E27FC236}">
              <a16:creationId xmlns:a16="http://schemas.microsoft.com/office/drawing/2014/main" id="{55C378A9-49C9-4437-9A84-C6739F52948D}"/>
            </a:ext>
          </a:extLst>
        </xdr:cNvPr>
        <xdr:cNvSpPr txBox="1">
          <a:spLocks noChangeArrowheads="1"/>
        </xdr:cNvSpPr>
      </xdr:nvSpPr>
      <xdr:spPr bwMode="auto">
        <a:xfrm>
          <a:off x="4814888" y="6076950"/>
          <a:ext cx="80963"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40</xdr:row>
      <xdr:rowOff>0</xdr:rowOff>
    </xdr:from>
    <xdr:to>
      <xdr:col>4</xdr:col>
      <xdr:colOff>90488</xdr:colOff>
      <xdr:row>41</xdr:row>
      <xdr:rowOff>45741</xdr:rowOff>
    </xdr:to>
    <xdr:sp macro="" textlink="">
      <xdr:nvSpPr>
        <xdr:cNvPr id="441" name="Text Box 175">
          <a:extLst>
            <a:ext uri="{FF2B5EF4-FFF2-40B4-BE49-F238E27FC236}">
              <a16:creationId xmlns:a16="http://schemas.microsoft.com/office/drawing/2014/main" id="{A89B8CDE-0982-4436-8090-D183483B9897}"/>
            </a:ext>
          </a:extLst>
        </xdr:cNvPr>
        <xdr:cNvSpPr txBox="1">
          <a:spLocks noChangeArrowheads="1"/>
        </xdr:cNvSpPr>
      </xdr:nvSpPr>
      <xdr:spPr bwMode="auto">
        <a:xfrm>
          <a:off x="4814888" y="6076950"/>
          <a:ext cx="80963"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42" name="Text Box 1">
          <a:extLst>
            <a:ext uri="{FF2B5EF4-FFF2-40B4-BE49-F238E27FC236}">
              <a16:creationId xmlns:a16="http://schemas.microsoft.com/office/drawing/2014/main" id="{3DC62FAE-4D8D-48EE-878B-8C0142B97C40}"/>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43" name="Text Box 23">
          <a:extLst>
            <a:ext uri="{FF2B5EF4-FFF2-40B4-BE49-F238E27FC236}">
              <a16:creationId xmlns:a16="http://schemas.microsoft.com/office/drawing/2014/main" id="{523F7C32-77D4-4B4A-856B-31F3A230072F}"/>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44" name="Text Box 24">
          <a:extLst>
            <a:ext uri="{FF2B5EF4-FFF2-40B4-BE49-F238E27FC236}">
              <a16:creationId xmlns:a16="http://schemas.microsoft.com/office/drawing/2014/main" id="{C1F6EAB6-3B53-4041-AEF9-72A27D517999}"/>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45" name="Text Box 25">
          <a:extLst>
            <a:ext uri="{FF2B5EF4-FFF2-40B4-BE49-F238E27FC236}">
              <a16:creationId xmlns:a16="http://schemas.microsoft.com/office/drawing/2014/main" id="{DE87A5AF-2FED-4A6F-8531-1AD4BD676325}"/>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46" name="Text Box 26">
          <a:extLst>
            <a:ext uri="{FF2B5EF4-FFF2-40B4-BE49-F238E27FC236}">
              <a16:creationId xmlns:a16="http://schemas.microsoft.com/office/drawing/2014/main" id="{28336163-16EB-4B90-8603-FC39F3C28ED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47" name="Text Box 27">
          <a:extLst>
            <a:ext uri="{FF2B5EF4-FFF2-40B4-BE49-F238E27FC236}">
              <a16:creationId xmlns:a16="http://schemas.microsoft.com/office/drawing/2014/main" id="{3463B3A7-6E6E-4DCC-9FAE-8DFEF9098FCE}"/>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48" name="Text Box 28">
          <a:extLst>
            <a:ext uri="{FF2B5EF4-FFF2-40B4-BE49-F238E27FC236}">
              <a16:creationId xmlns:a16="http://schemas.microsoft.com/office/drawing/2014/main" id="{44E3ED1C-0E52-4011-8784-B6FAE3CE2AAE}"/>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49" name="Text Box 29">
          <a:extLst>
            <a:ext uri="{FF2B5EF4-FFF2-40B4-BE49-F238E27FC236}">
              <a16:creationId xmlns:a16="http://schemas.microsoft.com/office/drawing/2014/main" id="{4C3A3876-00A1-426B-9A13-2C8EDAA8A56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50" name="Text Box 30">
          <a:extLst>
            <a:ext uri="{FF2B5EF4-FFF2-40B4-BE49-F238E27FC236}">
              <a16:creationId xmlns:a16="http://schemas.microsoft.com/office/drawing/2014/main" id="{9EAAE47D-CC5F-4724-ADDB-23AAEC95F5D7}"/>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51" name="Text Box 31">
          <a:extLst>
            <a:ext uri="{FF2B5EF4-FFF2-40B4-BE49-F238E27FC236}">
              <a16:creationId xmlns:a16="http://schemas.microsoft.com/office/drawing/2014/main" id="{300346E8-361E-4A33-A2E6-062EFB2A5C3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52" name="Text Box 32">
          <a:extLst>
            <a:ext uri="{FF2B5EF4-FFF2-40B4-BE49-F238E27FC236}">
              <a16:creationId xmlns:a16="http://schemas.microsoft.com/office/drawing/2014/main" id="{98AD132B-CB51-4F2D-989E-DC0803AC3A75}"/>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53" name="Text Box 33">
          <a:extLst>
            <a:ext uri="{FF2B5EF4-FFF2-40B4-BE49-F238E27FC236}">
              <a16:creationId xmlns:a16="http://schemas.microsoft.com/office/drawing/2014/main" id="{1135844E-5D57-4096-B790-809632DD866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54" name="Text Box 34">
          <a:extLst>
            <a:ext uri="{FF2B5EF4-FFF2-40B4-BE49-F238E27FC236}">
              <a16:creationId xmlns:a16="http://schemas.microsoft.com/office/drawing/2014/main" id="{6BF949A5-8897-4822-9957-14BFBC005177}"/>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55" name="Text Box 35">
          <a:extLst>
            <a:ext uri="{FF2B5EF4-FFF2-40B4-BE49-F238E27FC236}">
              <a16:creationId xmlns:a16="http://schemas.microsoft.com/office/drawing/2014/main" id="{3925F3B4-2670-46E0-BBB2-D981CF21C54B}"/>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56" name="Text Box 36">
          <a:extLst>
            <a:ext uri="{FF2B5EF4-FFF2-40B4-BE49-F238E27FC236}">
              <a16:creationId xmlns:a16="http://schemas.microsoft.com/office/drawing/2014/main" id="{DF78F11F-B85C-43DA-BC3B-9A3F3B3C573C}"/>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57" name="Text Box 37">
          <a:extLst>
            <a:ext uri="{FF2B5EF4-FFF2-40B4-BE49-F238E27FC236}">
              <a16:creationId xmlns:a16="http://schemas.microsoft.com/office/drawing/2014/main" id="{6C7BB5DB-D211-4F4B-9729-9A145C162F1C}"/>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58" name="Text Box 38">
          <a:extLst>
            <a:ext uri="{FF2B5EF4-FFF2-40B4-BE49-F238E27FC236}">
              <a16:creationId xmlns:a16="http://schemas.microsoft.com/office/drawing/2014/main" id="{2957ACF5-E1F0-4DCB-811A-A57DA9D8533B}"/>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59" name="Text Box 39">
          <a:extLst>
            <a:ext uri="{FF2B5EF4-FFF2-40B4-BE49-F238E27FC236}">
              <a16:creationId xmlns:a16="http://schemas.microsoft.com/office/drawing/2014/main" id="{E7B00223-72CD-46DE-82A9-9DF1639B4C78}"/>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60" name="Text Box 40">
          <a:extLst>
            <a:ext uri="{FF2B5EF4-FFF2-40B4-BE49-F238E27FC236}">
              <a16:creationId xmlns:a16="http://schemas.microsoft.com/office/drawing/2014/main" id="{824CB3E0-112B-4FB8-A240-008F3C21D303}"/>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61" name="Text Box 41">
          <a:extLst>
            <a:ext uri="{FF2B5EF4-FFF2-40B4-BE49-F238E27FC236}">
              <a16:creationId xmlns:a16="http://schemas.microsoft.com/office/drawing/2014/main" id="{C43EB378-AFE9-4D74-9527-34856A3EB35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62" name="Text Box 42">
          <a:extLst>
            <a:ext uri="{FF2B5EF4-FFF2-40B4-BE49-F238E27FC236}">
              <a16:creationId xmlns:a16="http://schemas.microsoft.com/office/drawing/2014/main" id="{D65D4341-48A1-4375-AC8D-302F6EDB6257}"/>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63" name="Text Box 43">
          <a:extLst>
            <a:ext uri="{FF2B5EF4-FFF2-40B4-BE49-F238E27FC236}">
              <a16:creationId xmlns:a16="http://schemas.microsoft.com/office/drawing/2014/main" id="{557B666B-B3E7-424A-AC79-D01F31F9B7A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64" name="Text Box 44">
          <a:extLst>
            <a:ext uri="{FF2B5EF4-FFF2-40B4-BE49-F238E27FC236}">
              <a16:creationId xmlns:a16="http://schemas.microsoft.com/office/drawing/2014/main" id="{A200AC31-C51D-4AA4-9F71-6730C4837C4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65" name="Text Box 45">
          <a:extLst>
            <a:ext uri="{FF2B5EF4-FFF2-40B4-BE49-F238E27FC236}">
              <a16:creationId xmlns:a16="http://schemas.microsoft.com/office/drawing/2014/main" id="{A7E1ED09-56FF-4E33-8560-F2477070F462}"/>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66" name="Text Box 46">
          <a:extLst>
            <a:ext uri="{FF2B5EF4-FFF2-40B4-BE49-F238E27FC236}">
              <a16:creationId xmlns:a16="http://schemas.microsoft.com/office/drawing/2014/main" id="{1454E31D-D58E-44A2-9A5E-4E7FBAFE643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67" name="Text Box 47">
          <a:extLst>
            <a:ext uri="{FF2B5EF4-FFF2-40B4-BE49-F238E27FC236}">
              <a16:creationId xmlns:a16="http://schemas.microsoft.com/office/drawing/2014/main" id="{D729DEAD-B2B9-4274-8DE0-088EEEC5B8A7}"/>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68" name="Text Box 48">
          <a:extLst>
            <a:ext uri="{FF2B5EF4-FFF2-40B4-BE49-F238E27FC236}">
              <a16:creationId xmlns:a16="http://schemas.microsoft.com/office/drawing/2014/main" id="{F654B8F9-CD06-4F0B-8580-4AB2E0A68FB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69" name="Text Box 49">
          <a:extLst>
            <a:ext uri="{FF2B5EF4-FFF2-40B4-BE49-F238E27FC236}">
              <a16:creationId xmlns:a16="http://schemas.microsoft.com/office/drawing/2014/main" id="{BE805221-BC44-46BC-A417-2D423D387215}"/>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70" name="Text Box 50">
          <a:extLst>
            <a:ext uri="{FF2B5EF4-FFF2-40B4-BE49-F238E27FC236}">
              <a16:creationId xmlns:a16="http://schemas.microsoft.com/office/drawing/2014/main" id="{2EE385E7-1F2B-42B5-9050-418108BEE159}"/>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71" name="Text Box 51">
          <a:extLst>
            <a:ext uri="{FF2B5EF4-FFF2-40B4-BE49-F238E27FC236}">
              <a16:creationId xmlns:a16="http://schemas.microsoft.com/office/drawing/2014/main" id="{E19B56D4-F7B7-41F1-8F2F-8C8B60A7C985}"/>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72" name="Text Box 52">
          <a:extLst>
            <a:ext uri="{FF2B5EF4-FFF2-40B4-BE49-F238E27FC236}">
              <a16:creationId xmlns:a16="http://schemas.microsoft.com/office/drawing/2014/main" id="{B8567D8F-2724-47B3-98C0-BBE56FE651B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73" name="Text Box 53">
          <a:extLst>
            <a:ext uri="{FF2B5EF4-FFF2-40B4-BE49-F238E27FC236}">
              <a16:creationId xmlns:a16="http://schemas.microsoft.com/office/drawing/2014/main" id="{D86CDBA6-05B8-4270-BF4F-6A7AC55D1D1F}"/>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74" name="Text Box 54">
          <a:extLst>
            <a:ext uri="{FF2B5EF4-FFF2-40B4-BE49-F238E27FC236}">
              <a16:creationId xmlns:a16="http://schemas.microsoft.com/office/drawing/2014/main" id="{C8DB5EEA-7CA8-47D7-B73E-997A546AD818}"/>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75" name="Text Box 55">
          <a:extLst>
            <a:ext uri="{FF2B5EF4-FFF2-40B4-BE49-F238E27FC236}">
              <a16:creationId xmlns:a16="http://schemas.microsoft.com/office/drawing/2014/main" id="{1DC0075C-81D4-4C32-9E96-BB0AB2C0551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76" name="Text Box 56">
          <a:extLst>
            <a:ext uri="{FF2B5EF4-FFF2-40B4-BE49-F238E27FC236}">
              <a16:creationId xmlns:a16="http://schemas.microsoft.com/office/drawing/2014/main" id="{8F22D7E4-5E0F-4F57-8FCD-23FFF02F1D2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77" name="Text Box 57">
          <a:extLst>
            <a:ext uri="{FF2B5EF4-FFF2-40B4-BE49-F238E27FC236}">
              <a16:creationId xmlns:a16="http://schemas.microsoft.com/office/drawing/2014/main" id="{B24F8D1A-3F2C-4357-AC18-29E8C695850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78" name="Text Box 58">
          <a:extLst>
            <a:ext uri="{FF2B5EF4-FFF2-40B4-BE49-F238E27FC236}">
              <a16:creationId xmlns:a16="http://schemas.microsoft.com/office/drawing/2014/main" id="{59509A43-892D-4E7A-A02E-9C86DD6C78FE}"/>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79" name="Text Box 59">
          <a:extLst>
            <a:ext uri="{FF2B5EF4-FFF2-40B4-BE49-F238E27FC236}">
              <a16:creationId xmlns:a16="http://schemas.microsoft.com/office/drawing/2014/main" id="{6618302B-6352-4E79-9BD0-9FD78D1188B8}"/>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80" name="Text Box 60">
          <a:extLst>
            <a:ext uri="{FF2B5EF4-FFF2-40B4-BE49-F238E27FC236}">
              <a16:creationId xmlns:a16="http://schemas.microsoft.com/office/drawing/2014/main" id="{B3AE2F16-52E1-45A1-99C3-9E9152480A25}"/>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81" name="Text Box 61">
          <a:extLst>
            <a:ext uri="{FF2B5EF4-FFF2-40B4-BE49-F238E27FC236}">
              <a16:creationId xmlns:a16="http://schemas.microsoft.com/office/drawing/2014/main" id="{2F36FDB4-9B7D-4A49-8CBB-89F12074065B}"/>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82" name="Text Box 62">
          <a:extLst>
            <a:ext uri="{FF2B5EF4-FFF2-40B4-BE49-F238E27FC236}">
              <a16:creationId xmlns:a16="http://schemas.microsoft.com/office/drawing/2014/main" id="{94FF0199-12AE-4D41-BDE4-7404B5DBA3E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83" name="Text Box 63">
          <a:extLst>
            <a:ext uri="{FF2B5EF4-FFF2-40B4-BE49-F238E27FC236}">
              <a16:creationId xmlns:a16="http://schemas.microsoft.com/office/drawing/2014/main" id="{2479E30F-48B5-4C4A-8C66-68F575FBEFC0}"/>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84" name="Text Box 64">
          <a:extLst>
            <a:ext uri="{FF2B5EF4-FFF2-40B4-BE49-F238E27FC236}">
              <a16:creationId xmlns:a16="http://schemas.microsoft.com/office/drawing/2014/main" id="{1E21EFFE-5E03-4A0D-A625-A0FB9F59B097}"/>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85" name="Text Box 65">
          <a:extLst>
            <a:ext uri="{FF2B5EF4-FFF2-40B4-BE49-F238E27FC236}">
              <a16:creationId xmlns:a16="http://schemas.microsoft.com/office/drawing/2014/main" id="{83B42566-9547-4137-9D8D-13C1C255894E}"/>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86" name="Text Box 66">
          <a:extLst>
            <a:ext uri="{FF2B5EF4-FFF2-40B4-BE49-F238E27FC236}">
              <a16:creationId xmlns:a16="http://schemas.microsoft.com/office/drawing/2014/main" id="{13FAFFFD-F4C5-4532-ABB7-F64D0864B9AF}"/>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87" name="Text Box 67">
          <a:extLst>
            <a:ext uri="{FF2B5EF4-FFF2-40B4-BE49-F238E27FC236}">
              <a16:creationId xmlns:a16="http://schemas.microsoft.com/office/drawing/2014/main" id="{A6B430F4-BDFB-4CF0-93A9-A5F8C87657D6}"/>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88" name="Text Box 68">
          <a:extLst>
            <a:ext uri="{FF2B5EF4-FFF2-40B4-BE49-F238E27FC236}">
              <a16:creationId xmlns:a16="http://schemas.microsoft.com/office/drawing/2014/main" id="{A890FD0A-15A4-4526-8E51-CA7057D67A3F}"/>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89" name="Text Box 69">
          <a:extLst>
            <a:ext uri="{FF2B5EF4-FFF2-40B4-BE49-F238E27FC236}">
              <a16:creationId xmlns:a16="http://schemas.microsoft.com/office/drawing/2014/main" id="{0EA17724-8964-4603-968D-87886AF5C3EE}"/>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90" name="Text Box 70">
          <a:extLst>
            <a:ext uri="{FF2B5EF4-FFF2-40B4-BE49-F238E27FC236}">
              <a16:creationId xmlns:a16="http://schemas.microsoft.com/office/drawing/2014/main" id="{B2E55014-F544-4149-B1F2-729F2EDD615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91" name="Text Box 72">
          <a:extLst>
            <a:ext uri="{FF2B5EF4-FFF2-40B4-BE49-F238E27FC236}">
              <a16:creationId xmlns:a16="http://schemas.microsoft.com/office/drawing/2014/main" id="{CDDC89A3-66A1-4E9D-BF20-1275F9979B87}"/>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92" name="Text Box 73">
          <a:extLst>
            <a:ext uri="{FF2B5EF4-FFF2-40B4-BE49-F238E27FC236}">
              <a16:creationId xmlns:a16="http://schemas.microsoft.com/office/drawing/2014/main" id="{57AE207E-139F-4C5D-A6FF-ED5FD880022C}"/>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93" name="Text Box 77">
          <a:extLst>
            <a:ext uri="{FF2B5EF4-FFF2-40B4-BE49-F238E27FC236}">
              <a16:creationId xmlns:a16="http://schemas.microsoft.com/office/drawing/2014/main" id="{9B6FD965-E07D-438D-88F0-B73E37B6AAE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94" name="Text Box 78">
          <a:extLst>
            <a:ext uri="{FF2B5EF4-FFF2-40B4-BE49-F238E27FC236}">
              <a16:creationId xmlns:a16="http://schemas.microsoft.com/office/drawing/2014/main" id="{F65C1C9F-3505-4496-8ACA-89F351EF3E3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95" name="Text Box 79">
          <a:extLst>
            <a:ext uri="{FF2B5EF4-FFF2-40B4-BE49-F238E27FC236}">
              <a16:creationId xmlns:a16="http://schemas.microsoft.com/office/drawing/2014/main" id="{CBF2D53D-5504-40C1-AFF4-11D2BDAF1719}"/>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96" name="Text Box 80">
          <a:extLst>
            <a:ext uri="{FF2B5EF4-FFF2-40B4-BE49-F238E27FC236}">
              <a16:creationId xmlns:a16="http://schemas.microsoft.com/office/drawing/2014/main" id="{9C2F7384-EC49-4D0E-ACFE-834E6F98790F}"/>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97" name="Text Box 81">
          <a:extLst>
            <a:ext uri="{FF2B5EF4-FFF2-40B4-BE49-F238E27FC236}">
              <a16:creationId xmlns:a16="http://schemas.microsoft.com/office/drawing/2014/main" id="{E4B59EE5-0477-4818-B74E-46E61FA6B0B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98" name="Text Box 82">
          <a:extLst>
            <a:ext uri="{FF2B5EF4-FFF2-40B4-BE49-F238E27FC236}">
              <a16:creationId xmlns:a16="http://schemas.microsoft.com/office/drawing/2014/main" id="{85D8ECD9-71AD-4CFC-81A2-9A328912BBB9}"/>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499" name="Text Box 84">
          <a:extLst>
            <a:ext uri="{FF2B5EF4-FFF2-40B4-BE49-F238E27FC236}">
              <a16:creationId xmlns:a16="http://schemas.microsoft.com/office/drawing/2014/main" id="{6D80A2E1-B810-480D-AFF4-3E8451105230}"/>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00" name="Text Box 85">
          <a:extLst>
            <a:ext uri="{FF2B5EF4-FFF2-40B4-BE49-F238E27FC236}">
              <a16:creationId xmlns:a16="http://schemas.microsoft.com/office/drawing/2014/main" id="{C0FC47D5-D728-46B4-BB10-0245B9EEC54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01" name="Text Box 89">
          <a:extLst>
            <a:ext uri="{FF2B5EF4-FFF2-40B4-BE49-F238E27FC236}">
              <a16:creationId xmlns:a16="http://schemas.microsoft.com/office/drawing/2014/main" id="{583B0026-7B7F-4FB8-8CB7-E9AEFE3A2AAC}"/>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02" name="Text Box 90">
          <a:extLst>
            <a:ext uri="{FF2B5EF4-FFF2-40B4-BE49-F238E27FC236}">
              <a16:creationId xmlns:a16="http://schemas.microsoft.com/office/drawing/2014/main" id="{5DBA5288-DC04-4AB2-BFF9-42E9337FE8F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03" name="Text Box 91">
          <a:extLst>
            <a:ext uri="{FF2B5EF4-FFF2-40B4-BE49-F238E27FC236}">
              <a16:creationId xmlns:a16="http://schemas.microsoft.com/office/drawing/2014/main" id="{D07036F3-AEF5-411D-91D2-C496CC5D25F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04" name="Text Box 92">
          <a:extLst>
            <a:ext uri="{FF2B5EF4-FFF2-40B4-BE49-F238E27FC236}">
              <a16:creationId xmlns:a16="http://schemas.microsoft.com/office/drawing/2014/main" id="{B3B9177C-CE53-4D21-BE08-B11A738C5D97}"/>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05" name="Text Box 93">
          <a:extLst>
            <a:ext uri="{FF2B5EF4-FFF2-40B4-BE49-F238E27FC236}">
              <a16:creationId xmlns:a16="http://schemas.microsoft.com/office/drawing/2014/main" id="{2A9884CB-DE92-463A-ADD9-69E84AB2370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06" name="Text Box 94">
          <a:extLst>
            <a:ext uri="{FF2B5EF4-FFF2-40B4-BE49-F238E27FC236}">
              <a16:creationId xmlns:a16="http://schemas.microsoft.com/office/drawing/2014/main" id="{F441F66A-B52D-40F4-BCB2-5A78F9230CF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07" name="Text Box 95">
          <a:extLst>
            <a:ext uri="{FF2B5EF4-FFF2-40B4-BE49-F238E27FC236}">
              <a16:creationId xmlns:a16="http://schemas.microsoft.com/office/drawing/2014/main" id="{03EF8A6F-B669-443E-87AB-0DC128693606}"/>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08" name="Text Box 96">
          <a:extLst>
            <a:ext uri="{FF2B5EF4-FFF2-40B4-BE49-F238E27FC236}">
              <a16:creationId xmlns:a16="http://schemas.microsoft.com/office/drawing/2014/main" id="{A6606CD2-6B57-4FD9-9F11-EC42EF668BDE}"/>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09" name="Text Box 97">
          <a:extLst>
            <a:ext uri="{FF2B5EF4-FFF2-40B4-BE49-F238E27FC236}">
              <a16:creationId xmlns:a16="http://schemas.microsoft.com/office/drawing/2014/main" id="{B7DC4401-B4EC-497D-9A45-C56C6A73277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10" name="Text Box 101">
          <a:extLst>
            <a:ext uri="{FF2B5EF4-FFF2-40B4-BE49-F238E27FC236}">
              <a16:creationId xmlns:a16="http://schemas.microsoft.com/office/drawing/2014/main" id="{701C04B3-AC04-497B-8682-533A23D8BDB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11" name="Text Box 102">
          <a:extLst>
            <a:ext uri="{FF2B5EF4-FFF2-40B4-BE49-F238E27FC236}">
              <a16:creationId xmlns:a16="http://schemas.microsoft.com/office/drawing/2014/main" id="{37290325-2034-4734-AF58-C87F9FDE1760}"/>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12" name="Text Box 103">
          <a:extLst>
            <a:ext uri="{FF2B5EF4-FFF2-40B4-BE49-F238E27FC236}">
              <a16:creationId xmlns:a16="http://schemas.microsoft.com/office/drawing/2014/main" id="{A98E5990-EE2B-49A6-B104-4CA126F43323}"/>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13" name="Text Box 104">
          <a:extLst>
            <a:ext uri="{FF2B5EF4-FFF2-40B4-BE49-F238E27FC236}">
              <a16:creationId xmlns:a16="http://schemas.microsoft.com/office/drawing/2014/main" id="{A8BBC4AD-529F-4CA5-8BBF-399086E4A313}"/>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14" name="Text Box 105">
          <a:extLst>
            <a:ext uri="{FF2B5EF4-FFF2-40B4-BE49-F238E27FC236}">
              <a16:creationId xmlns:a16="http://schemas.microsoft.com/office/drawing/2014/main" id="{A4138D59-E7C5-45D8-95C7-38D43815553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15" name="Text Box 106">
          <a:extLst>
            <a:ext uri="{FF2B5EF4-FFF2-40B4-BE49-F238E27FC236}">
              <a16:creationId xmlns:a16="http://schemas.microsoft.com/office/drawing/2014/main" id="{635408F4-8B04-4005-9F88-570A17506C85}"/>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16" name="Text Box 107">
          <a:extLst>
            <a:ext uri="{FF2B5EF4-FFF2-40B4-BE49-F238E27FC236}">
              <a16:creationId xmlns:a16="http://schemas.microsoft.com/office/drawing/2014/main" id="{9B33E9DA-7EE7-4548-9637-5410838AD80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17" name="Text Box 108">
          <a:extLst>
            <a:ext uri="{FF2B5EF4-FFF2-40B4-BE49-F238E27FC236}">
              <a16:creationId xmlns:a16="http://schemas.microsoft.com/office/drawing/2014/main" id="{612541AB-B1B9-4424-A3D7-6673234EABB7}"/>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18" name="Text Box 109">
          <a:extLst>
            <a:ext uri="{FF2B5EF4-FFF2-40B4-BE49-F238E27FC236}">
              <a16:creationId xmlns:a16="http://schemas.microsoft.com/office/drawing/2014/main" id="{2B4EEFD2-409B-4996-A3A7-086541366A5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19" name="Text Box 113">
          <a:extLst>
            <a:ext uri="{FF2B5EF4-FFF2-40B4-BE49-F238E27FC236}">
              <a16:creationId xmlns:a16="http://schemas.microsoft.com/office/drawing/2014/main" id="{5DA5496F-C768-4686-9E55-90E9DC6D9A38}"/>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20" name="Text Box 114">
          <a:extLst>
            <a:ext uri="{FF2B5EF4-FFF2-40B4-BE49-F238E27FC236}">
              <a16:creationId xmlns:a16="http://schemas.microsoft.com/office/drawing/2014/main" id="{50836E1B-5EB3-4926-A4B1-82F5E14C6E9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21" name="Text Box 115">
          <a:extLst>
            <a:ext uri="{FF2B5EF4-FFF2-40B4-BE49-F238E27FC236}">
              <a16:creationId xmlns:a16="http://schemas.microsoft.com/office/drawing/2014/main" id="{F705FDDE-4CD8-41D3-9367-B563D1CCCCF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22" name="Text Box 116">
          <a:extLst>
            <a:ext uri="{FF2B5EF4-FFF2-40B4-BE49-F238E27FC236}">
              <a16:creationId xmlns:a16="http://schemas.microsoft.com/office/drawing/2014/main" id="{B6F28293-22E4-40FD-80DA-3C5CBD8C815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23" name="Text Box 117">
          <a:extLst>
            <a:ext uri="{FF2B5EF4-FFF2-40B4-BE49-F238E27FC236}">
              <a16:creationId xmlns:a16="http://schemas.microsoft.com/office/drawing/2014/main" id="{D0C90BAD-5A85-45A8-8A5C-5589273B3F4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24" name="Text Box 118">
          <a:extLst>
            <a:ext uri="{FF2B5EF4-FFF2-40B4-BE49-F238E27FC236}">
              <a16:creationId xmlns:a16="http://schemas.microsoft.com/office/drawing/2014/main" id="{63EA18E1-4F2A-448D-A512-F2010B31BE8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25" name="Text Box 119">
          <a:extLst>
            <a:ext uri="{FF2B5EF4-FFF2-40B4-BE49-F238E27FC236}">
              <a16:creationId xmlns:a16="http://schemas.microsoft.com/office/drawing/2014/main" id="{AF21132E-3F8D-43A1-B36B-D636638FA21C}"/>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26" name="Text Box 120">
          <a:extLst>
            <a:ext uri="{FF2B5EF4-FFF2-40B4-BE49-F238E27FC236}">
              <a16:creationId xmlns:a16="http://schemas.microsoft.com/office/drawing/2014/main" id="{3817238F-DBF0-4E75-B8B3-F3818DAB896B}"/>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27" name="Text Box 121">
          <a:extLst>
            <a:ext uri="{FF2B5EF4-FFF2-40B4-BE49-F238E27FC236}">
              <a16:creationId xmlns:a16="http://schemas.microsoft.com/office/drawing/2014/main" id="{C3774124-EBF9-427B-93FF-3FF2B387FB5B}"/>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28" name="Text Box 125">
          <a:extLst>
            <a:ext uri="{FF2B5EF4-FFF2-40B4-BE49-F238E27FC236}">
              <a16:creationId xmlns:a16="http://schemas.microsoft.com/office/drawing/2014/main" id="{34B1FCA7-9D7B-4FE0-8AA1-9C9CE4A60695}"/>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29" name="Text Box 126">
          <a:extLst>
            <a:ext uri="{FF2B5EF4-FFF2-40B4-BE49-F238E27FC236}">
              <a16:creationId xmlns:a16="http://schemas.microsoft.com/office/drawing/2014/main" id="{A77EC3EA-DA23-42CE-BE8D-B238D3775F12}"/>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30" name="Text Box 127">
          <a:extLst>
            <a:ext uri="{FF2B5EF4-FFF2-40B4-BE49-F238E27FC236}">
              <a16:creationId xmlns:a16="http://schemas.microsoft.com/office/drawing/2014/main" id="{771E36F4-1FB7-4C39-90E1-D8D354B8F25F}"/>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31" name="Text Box 128">
          <a:extLst>
            <a:ext uri="{FF2B5EF4-FFF2-40B4-BE49-F238E27FC236}">
              <a16:creationId xmlns:a16="http://schemas.microsoft.com/office/drawing/2014/main" id="{DAE03F00-A0E5-44A3-A2D5-781C924E6509}"/>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32" name="Text Box 129">
          <a:extLst>
            <a:ext uri="{FF2B5EF4-FFF2-40B4-BE49-F238E27FC236}">
              <a16:creationId xmlns:a16="http://schemas.microsoft.com/office/drawing/2014/main" id="{F9253AD0-82C2-45EA-BA74-3EB90DC7E78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33" name="Text Box 130">
          <a:extLst>
            <a:ext uri="{FF2B5EF4-FFF2-40B4-BE49-F238E27FC236}">
              <a16:creationId xmlns:a16="http://schemas.microsoft.com/office/drawing/2014/main" id="{98FB2392-D09F-408F-9312-18E2E7574FC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34" name="Text Box 131">
          <a:extLst>
            <a:ext uri="{FF2B5EF4-FFF2-40B4-BE49-F238E27FC236}">
              <a16:creationId xmlns:a16="http://schemas.microsoft.com/office/drawing/2014/main" id="{059EFCD4-193F-4671-89AA-A64D34FFBFB9}"/>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35" name="Text Box 132">
          <a:extLst>
            <a:ext uri="{FF2B5EF4-FFF2-40B4-BE49-F238E27FC236}">
              <a16:creationId xmlns:a16="http://schemas.microsoft.com/office/drawing/2014/main" id="{E93C45F8-A39D-4AFE-AB93-5D3214E83902}"/>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36" name="Text Box 133">
          <a:extLst>
            <a:ext uri="{FF2B5EF4-FFF2-40B4-BE49-F238E27FC236}">
              <a16:creationId xmlns:a16="http://schemas.microsoft.com/office/drawing/2014/main" id="{5A23C6D5-134F-4193-B0EF-6D64FDA039B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37" name="Text Box 137">
          <a:extLst>
            <a:ext uri="{FF2B5EF4-FFF2-40B4-BE49-F238E27FC236}">
              <a16:creationId xmlns:a16="http://schemas.microsoft.com/office/drawing/2014/main" id="{408FA53F-BF5A-4FDD-A4F2-4CFD249DBA2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38" name="Text Box 138">
          <a:extLst>
            <a:ext uri="{FF2B5EF4-FFF2-40B4-BE49-F238E27FC236}">
              <a16:creationId xmlns:a16="http://schemas.microsoft.com/office/drawing/2014/main" id="{A73BCF00-C353-407C-85BD-EB252DEBCB4E}"/>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39" name="Text Box 139">
          <a:extLst>
            <a:ext uri="{FF2B5EF4-FFF2-40B4-BE49-F238E27FC236}">
              <a16:creationId xmlns:a16="http://schemas.microsoft.com/office/drawing/2014/main" id="{BA4CB131-124D-4E09-8A74-F4D885E3461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40" name="Text Box 140">
          <a:extLst>
            <a:ext uri="{FF2B5EF4-FFF2-40B4-BE49-F238E27FC236}">
              <a16:creationId xmlns:a16="http://schemas.microsoft.com/office/drawing/2014/main" id="{E2E71B9C-89DD-451C-9A92-8AE0050B5306}"/>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41" name="Text Box 141">
          <a:extLst>
            <a:ext uri="{FF2B5EF4-FFF2-40B4-BE49-F238E27FC236}">
              <a16:creationId xmlns:a16="http://schemas.microsoft.com/office/drawing/2014/main" id="{716350A2-83D9-4000-982D-207909858E88}"/>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42" name="Text Box 142">
          <a:extLst>
            <a:ext uri="{FF2B5EF4-FFF2-40B4-BE49-F238E27FC236}">
              <a16:creationId xmlns:a16="http://schemas.microsoft.com/office/drawing/2014/main" id="{F59F7116-CDD1-4AFB-8BC5-A36834D203B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43" name="Text Box 143">
          <a:extLst>
            <a:ext uri="{FF2B5EF4-FFF2-40B4-BE49-F238E27FC236}">
              <a16:creationId xmlns:a16="http://schemas.microsoft.com/office/drawing/2014/main" id="{B147BB93-08AE-4CA4-BEF0-61379F495B0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44" name="Text Box 144">
          <a:extLst>
            <a:ext uri="{FF2B5EF4-FFF2-40B4-BE49-F238E27FC236}">
              <a16:creationId xmlns:a16="http://schemas.microsoft.com/office/drawing/2014/main" id="{D63CA1B4-51A7-4654-979B-F6CE69E15F5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45" name="Text Box 145">
          <a:extLst>
            <a:ext uri="{FF2B5EF4-FFF2-40B4-BE49-F238E27FC236}">
              <a16:creationId xmlns:a16="http://schemas.microsoft.com/office/drawing/2014/main" id="{7B843B54-BCEC-4C03-949D-103481D34642}"/>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46" name="Text Box 149">
          <a:extLst>
            <a:ext uri="{FF2B5EF4-FFF2-40B4-BE49-F238E27FC236}">
              <a16:creationId xmlns:a16="http://schemas.microsoft.com/office/drawing/2014/main" id="{D9F71757-3D55-43AC-9A26-3ABD3290ABC0}"/>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47" name="Text Box 150">
          <a:extLst>
            <a:ext uri="{FF2B5EF4-FFF2-40B4-BE49-F238E27FC236}">
              <a16:creationId xmlns:a16="http://schemas.microsoft.com/office/drawing/2014/main" id="{74745A39-5A68-4874-8FBD-19BF9E6337F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48" name="Text Box 151">
          <a:extLst>
            <a:ext uri="{FF2B5EF4-FFF2-40B4-BE49-F238E27FC236}">
              <a16:creationId xmlns:a16="http://schemas.microsoft.com/office/drawing/2014/main" id="{19DAC6C8-CA0B-4432-B4A4-89574736EE35}"/>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49" name="Text Box 152">
          <a:extLst>
            <a:ext uri="{FF2B5EF4-FFF2-40B4-BE49-F238E27FC236}">
              <a16:creationId xmlns:a16="http://schemas.microsoft.com/office/drawing/2014/main" id="{847C23AE-E78F-41E3-A839-0BAF710FDDF2}"/>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50" name="Text Box 153">
          <a:extLst>
            <a:ext uri="{FF2B5EF4-FFF2-40B4-BE49-F238E27FC236}">
              <a16:creationId xmlns:a16="http://schemas.microsoft.com/office/drawing/2014/main" id="{000ABA8A-83AD-4838-AA76-710EAD6385F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51" name="Text Box 154">
          <a:extLst>
            <a:ext uri="{FF2B5EF4-FFF2-40B4-BE49-F238E27FC236}">
              <a16:creationId xmlns:a16="http://schemas.microsoft.com/office/drawing/2014/main" id="{6EA1A1CE-C499-448C-8DFE-5B2BDAB10BA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52" name="Text Box 155">
          <a:extLst>
            <a:ext uri="{FF2B5EF4-FFF2-40B4-BE49-F238E27FC236}">
              <a16:creationId xmlns:a16="http://schemas.microsoft.com/office/drawing/2014/main" id="{62DA0CE7-AAD9-481A-BD01-69F723D4C768}"/>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53" name="Text Box 156">
          <a:extLst>
            <a:ext uri="{FF2B5EF4-FFF2-40B4-BE49-F238E27FC236}">
              <a16:creationId xmlns:a16="http://schemas.microsoft.com/office/drawing/2014/main" id="{2C8AA46C-949B-4C8C-8479-F738440966C2}"/>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54" name="Text Box 157">
          <a:extLst>
            <a:ext uri="{FF2B5EF4-FFF2-40B4-BE49-F238E27FC236}">
              <a16:creationId xmlns:a16="http://schemas.microsoft.com/office/drawing/2014/main" id="{5C2D55F0-A0B9-42CF-A10A-234E676246DC}"/>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55" name="Text Box 161">
          <a:extLst>
            <a:ext uri="{FF2B5EF4-FFF2-40B4-BE49-F238E27FC236}">
              <a16:creationId xmlns:a16="http://schemas.microsoft.com/office/drawing/2014/main" id="{37266D32-2773-4157-B106-CF24E376D370}"/>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56" name="Text Box 162">
          <a:extLst>
            <a:ext uri="{FF2B5EF4-FFF2-40B4-BE49-F238E27FC236}">
              <a16:creationId xmlns:a16="http://schemas.microsoft.com/office/drawing/2014/main" id="{74C9B784-9258-41CA-8B56-18E2D80446F6}"/>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57" name="Text Box 163">
          <a:extLst>
            <a:ext uri="{FF2B5EF4-FFF2-40B4-BE49-F238E27FC236}">
              <a16:creationId xmlns:a16="http://schemas.microsoft.com/office/drawing/2014/main" id="{8C16C237-AD23-42B5-9E6F-5F3E7C68C64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58" name="Text Box 164">
          <a:extLst>
            <a:ext uri="{FF2B5EF4-FFF2-40B4-BE49-F238E27FC236}">
              <a16:creationId xmlns:a16="http://schemas.microsoft.com/office/drawing/2014/main" id="{4D03E0E2-8D6D-4FE4-8331-3CD62345E22C}"/>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59" name="Text Box 165">
          <a:extLst>
            <a:ext uri="{FF2B5EF4-FFF2-40B4-BE49-F238E27FC236}">
              <a16:creationId xmlns:a16="http://schemas.microsoft.com/office/drawing/2014/main" id="{D757C490-A683-4CF3-8F1C-DF5B656BC0FB}"/>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60" name="Text Box 166">
          <a:extLst>
            <a:ext uri="{FF2B5EF4-FFF2-40B4-BE49-F238E27FC236}">
              <a16:creationId xmlns:a16="http://schemas.microsoft.com/office/drawing/2014/main" id="{B145F5CF-05F6-457A-8116-C55577313069}"/>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61" name="Text Box 167">
          <a:extLst>
            <a:ext uri="{FF2B5EF4-FFF2-40B4-BE49-F238E27FC236}">
              <a16:creationId xmlns:a16="http://schemas.microsoft.com/office/drawing/2014/main" id="{5B4BEB19-2D15-4DA5-BC1F-CD9C594D4BA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62" name="Text Box 168">
          <a:extLst>
            <a:ext uri="{FF2B5EF4-FFF2-40B4-BE49-F238E27FC236}">
              <a16:creationId xmlns:a16="http://schemas.microsoft.com/office/drawing/2014/main" id="{804CB19D-9625-4702-B7D8-C116115F0C1E}"/>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63" name="Text Box 169">
          <a:extLst>
            <a:ext uri="{FF2B5EF4-FFF2-40B4-BE49-F238E27FC236}">
              <a16:creationId xmlns:a16="http://schemas.microsoft.com/office/drawing/2014/main" id="{CC29A9AB-7EF7-4A12-9E11-839E064E54C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64" name="Text Box 170">
          <a:extLst>
            <a:ext uri="{FF2B5EF4-FFF2-40B4-BE49-F238E27FC236}">
              <a16:creationId xmlns:a16="http://schemas.microsoft.com/office/drawing/2014/main" id="{5005EE04-5930-4E5C-AE74-1BAD33980A43}"/>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65" name="Text Box 171">
          <a:extLst>
            <a:ext uri="{FF2B5EF4-FFF2-40B4-BE49-F238E27FC236}">
              <a16:creationId xmlns:a16="http://schemas.microsoft.com/office/drawing/2014/main" id="{1A273283-4B04-429F-A73C-17B54D2D17E0}"/>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66" name="Text Box 172">
          <a:extLst>
            <a:ext uri="{FF2B5EF4-FFF2-40B4-BE49-F238E27FC236}">
              <a16:creationId xmlns:a16="http://schemas.microsoft.com/office/drawing/2014/main" id="{FDF13AFF-2E48-46C3-91B1-FF24817E46A5}"/>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67" name="Text Box 173">
          <a:extLst>
            <a:ext uri="{FF2B5EF4-FFF2-40B4-BE49-F238E27FC236}">
              <a16:creationId xmlns:a16="http://schemas.microsoft.com/office/drawing/2014/main" id="{4AC0B865-B54C-4CDB-A667-6A60A41C8FD3}"/>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68" name="Text Box 174">
          <a:extLst>
            <a:ext uri="{FF2B5EF4-FFF2-40B4-BE49-F238E27FC236}">
              <a16:creationId xmlns:a16="http://schemas.microsoft.com/office/drawing/2014/main" id="{F709E19B-7CA9-43D2-AC00-DC8C6E476B8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69" name="Text Box 176">
          <a:extLst>
            <a:ext uri="{FF2B5EF4-FFF2-40B4-BE49-F238E27FC236}">
              <a16:creationId xmlns:a16="http://schemas.microsoft.com/office/drawing/2014/main" id="{73F29721-305F-45B4-9000-E129F713C9C0}"/>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70" name="Text Box 178">
          <a:extLst>
            <a:ext uri="{FF2B5EF4-FFF2-40B4-BE49-F238E27FC236}">
              <a16:creationId xmlns:a16="http://schemas.microsoft.com/office/drawing/2014/main" id="{F94EC338-2FE9-476B-A59D-03F98FCC75A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71" name="Text Box 179">
          <a:extLst>
            <a:ext uri="{FF2B5EF4-FFF2-40B4-BE49-F238E27FC236}">
              <a16:creationId xmlns:a16="http://schemas.microsoft.com/office/drawing/2014/main" id="{FB9D3A06-3AE1-4983-8C0A-74D5DA6E2F3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72" name="Text Box 180">
          <a:extLst>
            <a:ext uri="{FF2B5EF4-FFF2-40B4-BE49-F238E27FC236}">
              <a16:creationId xmlns:a16="http://schemas.microsoft.com/office/drawing/2014/main" id="{8A7F38A1-1071-4916-9D83-3BCF8F397B36}"/>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73" name="Text Box 181">
          <a:extLst>
            <a:ext uri="{FF2B5EF4-FFF2-40B4-BE49-F238E27FC236}">
              <a16:creationId xmlns:a16="http://schemas.microsoft.com/office/drawing/2014/main" id="{80F5FAFA-49BA-41A7-BE63-513957B9373C}"/>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74" name="Text Box 182">
          <a:extLst>
            <a:ext uri="{FF2B5EF4-FFF2-40B4-BE49-F238E27FC236}">
              <a16:creationId xmlns:a16="http://schemas.microsoft.com/office/drawing/2014/main" id="{53A639BF-EF93-4531-90B9-F45BF90EB365}"/>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75" name="Text Box 183">
          <a:extLst>
            <a:ext uri="{FF2B5EF4-FFF2-40B4-BE49-F238E27FC236}">
              <a16:creationId xmlns:a16="http://schemas.microsoft.com/office/drawing/2014/main" id="{CCF20505-6707-4572-A62A-D67253E69E83}"/>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76" name="Text Box 184">
          <a:extLst>
            <a:ext uri="{FF2B5EF4-FFF2-40B4-BE49-F238E27FC236}">
              <a16:creationId xmlns:a16="http://schemas.microsoft.com/office/drawing/2014/main" id="{356E36B2-6D98-48EC-BD4F-F9D3F1CF6190}"/>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77" name="Text Box 185">
          <a:extLst>
            <a:ext uri="{FF2B5EF4-FFF2-40B4-BE49-F238E27FC236}">
              <a16:creationId xmlns:a16="http://schemas.microsoft.com/office/drawing/2014/main" id="{3603183F-1C71-40D7-82FB-4852AE384543}"/>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78" name="Text Box 186">
          <a:extLst>
            <a:ext uri="{FF2B5EF4-FFF2-40B4-BE49-F238E27FC236}">
              <a16:creationId xmlns:a16="http://schemas.microsoft.com/office/drawing/2014/main" id="{90D2BF30-B8E4-45D2-8F07-486F45A50B2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79" name="Text Box 187">
          <a:extLst>
            <a:ext uri="{FF2B5EF4-FFF2-40B4-BE49-F238E27FC236}">
              <a16:creationId xmlns:a16="http://schemas.microsoft.com/office/drawing/2014/main" id="{9C532C0D-EABF-4D9E-B85D-E2A071C02D9B}"/>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80" name="Text Box 188">
          <a:extLst>
            <a:ext uri="{FF2B5EF4-FFF2-40B4-BE49-F238E27FC236}">
              <a16:creationId xmlns:a16="http://schemas.microsoft.com/office/drawing/2014/main" id="{D8B58458-4FE3-46DE-B371-95A1F071EE9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81" name="Text Box 189">
          <a:extLst>
            <a:ext uri="{FF2B5EF4-FFF2-40B4-BE49-F238E27FC236}">
              <a16:creationId xmlns:a16="http://schemas.microsoft.com/office/drawing/2014/main" id="{BC3F5B73-B85A-4743-A9AC-BFFD89B09D78}"/>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82" name="Text Box 190">
          <a:extLst>
            <a:ext uri="{FF2B5EF4-FFF2-40B4-BE49-F238E27FC236}">
              <a16:creationId xmlns:a16="http://schemas.microsoft.com/office/drawing/2014/main" id="{4E4C6251-B924-4275-98D6-FECB8D0F3199}"/>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83" name="Text Box 191">
          <a:extLst>
            <a:ext uri="{FF2B5EF4-FFF2-40B4-BE49-F238E27FC236}">
              <a16:creationId xmlns:a16="http://schemas.microsoft.com/office/drawing/2014/main" id="{91FCEF4E-C073-4C04-B1CE-3E493EF536EB}"/>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84" name="Text Box 192">
          <a:extLst>
            <a:ext uri="{FF2B5EF4-FFF2-40B4-BE49-F238E27FC236}">
              <a16:creationId xmlns:a16="http://schemas.microsoft.com/office/drawing/2014/main" id="{8DCDD2B4-7FD2-46C9-A617-165647140F2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85" name="Text Box 193">
          <a:extLst>
            <a:ext uri="{FF2B5EF4-FFF2-40B4-BE49-F238E27FC236}">
              <a16:creationId xmlns:a16="http://schemas.microsoft.com/office/drawing/2014/main" id="{E8229AE9-A982-4CDD-8C93-E3CEB4E1C7E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86" name="Text Box 194">
          <a:extLst>
            <a:ext uri="{FF2B5EF4-FFF2-40B4-BE49-F238E27FC236}">
              <a16:creationId xmlns:a16="http://schemas.microsoft.com/office/drawing/2014/main" id="{2627B80C-09D6-4103-8A4B-3FD21DD6D93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87" name="Text Box 195">
          <a:extLst>
            <a:ext uri="{FF2B5EF4-FFF2-40B4-BE49-F238E27FC236}">
              <a16:creationId xmlns:a16="http://schemas.microsoft.com/office/drawing/2014/main" id="{114ABCB8-4BA6-484B-9C7A-0F109C49771F}"/>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88" name="Text Box 196">
          <a:extLst>
            <a:ext uri="{FF2B5EF4-FFF2-40B4-BE49-F238E27FC236}">
              <a16:creationId xmlns:a16="http://schemas.microsoft.com/office/drawing/2014/main" id="{6A78F4BA-F871-4827-8F91-E747CDE69D5F}"/>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89" name="Text Box 197">
          <a:extLst>
            <a:ext uri="{FF2B5EF4-FFF2-40B4-BE49-F238E27FC236}">
              <a16:creationId xmlns:a16="http://schemas.microsoft.com/office/drawing/2014/main" id="{22C5845B-14A8-40E3-9D91-4F2D467C4710}"/>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90" name="Text Box 198">
          <a:extLst>
            <a:ext uri="{FF2B5EF4-FFF2-40B4-BE49-F238E27FC236}">
              <a16:creationId xmlns:a16="http://schemas.microsoft.com/office/drawing/2014/main" id="{877A1275-7786-498F-93F2-93F2C2E7ED0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91" name="Text Box 199">
          <a:extLst>
            <a:ext uri="{FF2B5EF4-FFF2-40B4-BE49-F238E27FC236}">
              <a16:creationId xmlns:a16="http://schemas.microsoft.com/office/drawing/2014/main" id="{95580284-4951-45CF-860F-93EC7120A4C0}"/>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92" name="Text Box 200">
          <a:extLst>
            <a:ext uri="{FF2B5EF4-FFF2-40B4-BE49-F238E27FC236}">
              <a16:creationId xmlns:a16="http://schemas.microsoft.com/office/drawing/2014/main" id="{2E05ECFE-094C-4DB0-AB85-1E5269580E45}"/>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93" name="Text Box 201">
          <a:extLst>
            <a:ext uri="{FF2B5EF4-FFF2-40B4-BE49-F238E27FC236}">
              <a16:creationId xmlns:a16="http://schemas.microsoft.com/office/drawing/2014/main" id="{E374924C-94F2-49AF-B4AD-963A6E629938}"/>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94" name="Text Box 202">
          <a:extLst>
            <a:ext uri="{FF2B5EF4-FFF2-40B4-BE49-F238E27FC236}">
              <a16:creationId xmlns:a16="http://schemas.microsoft.com/office/drawing/2014/main" id="{232782D9-56B6-4178-B471-7B449072AB32}"/>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95" name="Text Box 203">
          <a:extLst>
            <a:ext uri="{FF2B5EF4-FFF2-40B4-BE49-F238E27FC236}">
              <a16:creationId xmlns:a16="http://schemas.microsoft.com/office/drawing/2014/main" id="{10E129BD-4698-4BEA-8B48-FDB8FACCE2C2}"/>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96" name="Text Box 204">
          <a:extLst>
            <a:ext uri="{FF2B5EF4-FFF2-40B4-BE49-F238E27FC236}">
              <a16:creationId xmlns:a16="http://schemas.microsoft.com/office/drawing/2014/main" id="{6F34B5AF-8998-4D52-9596-F10B4F1A3A38}"/>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97" name="Text Box 206">
          <a:extLst>
            <a:ext uri="{FF2B5EF4-FFF2-40B4-BE49-F238E27FC236}">
              <a16:creationId xmlns:a16="http://schemas.microsoft.com/office/drawing/2014/main" id="{2C8B3CC6-366B-4871-8F06-616C619CCB16}"/>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98" name="Text Box 207">
          <a:extLst>
            <a:ext uri="{FF2B5EF4-FFF2-40B4-BE49-F238E27FC236}">
              <a16:creationId xmlns:a16="http://schemas.microsoft.com/office/drawing/2014/main" id="{CB997FE8-76AF-4ED2-8D34-0D1C49FD315B}"/>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599" name="Text Box 208">
          <a:extLst>
            <a:ext uri="{FF2B5EF4-FFF2-40B4-BE49-F238E27FC236}">
              <a16:creationId xmlns:a16="http://schemas.microsoft.com/office/drawing/2014/main" id="{0B510FD3-BBF9-42F9-BEC8-B43304D03B70}"/>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600" name="Text Box 209">
          <a:extLst>
            <a:ext uri="{FF2B5EF4-FFF2-40B4-BE49-F238E27FC236}">
              <a16:creationId xmlns:a16="http://schemas.microsoft.com/office/drawing/2014/main" id="{2BA44C85-732B-4EA1-93E6-1FB5BE40D947}"/>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601" name="Text Box 210">
          <a:extLst>
            <a:ext uri="{FF2B5EF4-FFF2-40B4-BE49-F238E27FC236}">
              <a16:creationId xmlns:a16="http://schemas.microsoft.com/office/drawing/2014/main" id="{19584ED0-89A9-4317-8EF3-2FE215A63846}"/>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602" name="Text Box 211">
          <a:extLst>
            <a:ext uri="{FF2B5EF4-FFF2-40B4-BE49-F238E27FC236}">
              <a16:creationId xmlns:a16="http://schemas.microsoft.com/office/drawing/2014/main" id="{F4C18756-A3F7-4255-89F4-09089B4C55E6}"/>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603" name="Text Box 212">
          <a:extLst>
            <a:ext uri="{FF2B5EF4-FFF2-40B4-BE49-F238E27FC236}">
              <a16:creationId xmlns:a16="http://schemas.microsoft.com/office/drawing/2014/main" id="{B5FD3B43-6371-4BB0-9067-1E3FAEC3E498}"/>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604" name="Text Box 213">
          <a:extLst>
            <a:ext uri="{FF2B5EF4-FFF2-40B4-BE49-F238E27FC236}">
              <a16:creationId xmlns:a16="http://schemas.microsoft.com/office/drawing/2014/main" id="{12A689F3-8464-44B8-808A-6C617A8D7820}"/>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605" name="Text Box 214">
          <a:extLst>
            <a:ext uri="{FF2B5EF4-FFF2-40B4-BE49-F238E27FC236}">
              <a16:creationId xmlns:a16="http://schemas.microsoft.com/office/drawing/2014/main" id="{31F8EB77-A9AC-48B0-B796-E4B5DDA40F85}"/>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606" name="Text Box 216">
          <a:extLst>
            <a:ext uri="{FF2B5EF4-FFF2-40B4-BE49-F238E27FC236}">
              <a16:creationId xmlns:a16="http://schemas.microsoft.com/office/drawing/2014/main" id="{8A142DE3-85C6-4896-A7DD-68B2E4BD55AB}"/>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607" name="Text Box 217">
          <a:extLst>
            <a:ext uri="{FF2B5EF4-FFF2-40B4-BE49-F238E27FC236}">
              <a16:creationId xmlns:a16="http://schemas.microsoft.com/office/drawing/2014/main" id="{F2E73266-40B5-4714-A94A-8AB049D06B8D}"/>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608" name="Text Box 218">
          <a:extLst>
            <a:ext uri="{FF2B5EF4-FFF2-40B4-BE49-F238E27FC236}">
              <a16:creationId xmlns:a16="http://schemas.microsoft.com/office/drawing/2014/main" id="{7D12BBE5-7363-41C6-BD92-D4053409A760}"/>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609" name="Text Box 219">
          <a:extLst>
            <a:ext uri="{FF2B5EF4-FFF2-40B4-BE49-F238E27FC236}">
              <a16:creationId xmlns:a16="http://schemas.microsoft.com/office/drawing/2014/main" id="{C5B76739-DF35-43B4-937A-F7A5510A2C81}"/>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610" name="Text Box 220">
          <a:extLst>
            <a:ext uri="{FF2B5EF4-FFF2-40B4-BE49-F238E27FC236}">
              <a16:creationId xmlns:a16="http://schemas.microsoft.com/office/drawing/2014/main" id="{8A88F3E4-42FF-4FE5-ACEC-ABFF0FA731C2}"/>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611" name="Text Box 221">
          <a:extLst>
            <a:ext uri="{FF2B5EF4-FFF2-40B4-BE49-F238E27FC236}">
              <a16:creationId xmlns:a16="http://schemas.microsoft.com/office/drawing/2014/main" id="{52C20A00-AE35-4E37-84A9-E6E2647F0871}"/>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612" name="Text Box 222">
          <a:extLst>
            <a:ext uri="{FF2B5EF4-FFF2-40B4-BE49-F238E27FC236}">
              <a16:creationId xmlns:a16="http://schemas.microsoft.com/office/drawing/2014/main" id="{69968F81-519F-473A-87C0-09F73F8C2DE7}"/>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613" name="Text Box 223">
          <a:extLst>
            <a:ext uri="{FF2B5EF4-FFF2-40B4-BE49-F238E27FC236}">
              <a16:creationId xmlns:a16="http://schemas.microsoft.com/office/drawing/2014/main" id="{D37D842E-E720-4AA0-BBD2-540F133A2E7B}"/>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614" name="Text Box 224">
          <a:extLst>
            <a:ext uri="{FF2B5EF4-FFF2-40B4-BE49-F238E27FC236}">
              <a16:creationId xmlns:a16="http://schemas.microsoft.com/office/drawing/2014/main" id="{5722FC75-6478-47F0-8A44-CC54F950AA16}"/>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615" name="Text Box 225">
          <a:extLst>
            <a:ext uri="{FF2B5EF4-FFF2-40B4-BE49-F238E27FC236}">
              <a16:creationId xmlns:a16="http://schemas.microsoft.com/office/drawing/2014/main" id="{A8AA212C-BEF9-496B-AC58-AF9144EB56FB}"/>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616" name="Text Box 226">
          <a:extLst>
            <a:ext uri="{FF2B5EF4-FFF2-40B4-BE49-F238E27FC236}">
              <a16:creationId xmlns:a16="http://schemas.microsoft.com/office/drawing/2014/main" id="{47BD54E6-FB63-446F-970A-1701FF50C76C}"/>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617" name="Text Box 227">
          <a:extLst>
            <a:ext uri="{FF2B5EF4-FFF2-40B4-BE49-F238E27FC236}">
              <a16:creationId xmlns:a16="http://schemas.microsoft.com/office/drawing/2014/main" id="{AB5007F9-F6A9-43EE-8FAD-E8AC2FDF15B5}"/>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618" name="Text Box 228">
          <a:extLst>
            <a:ext uri="{FF2B5EF4-FFF2-40B4-BE49-F238E27FC236}">
              <a16:creationId xmlns:a16="http://schemas.microsoft.com/office/drawing/2014/main" id="{36475C1F-F20C-4BDF-93EC-681E6917FBEE}"/>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619" name="Text Box 229">
          <a:extLst>
            <a:ext uri="{FF2B5EF4-FFF2-40B4-BE49-F238E27FC236}">
              <a16:creationId xmlns:a16="http://schemas.microsoft.com/office/drawing/2014/main" id="{0D9DD8B4-1520-4A88-A602-FFCDAEA21DDB}"/>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620" name="Text Box 230">
          <a:extLst>
            <a:ext uri="{FF2B5EF4-FFF2-40B4-BE49-F238E27FC236}">
              <a16:creationId xmlns:a16="http://schemas.microsoft.com/office/drawing/2014/main" id="{0DE20592-F888-48A5-BF52-329DEFAA8C32}"/>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621" name="Text Box 231">
          <a:extLst>
            <a:ext uri="{FF2B5EF4-FFF2-40B4-BE49-F238E27FC236}">
              <a16:creationId xmlns:a16="http://schemas.microsoft.com/office/drawing/2014/main" id="{267C8E84-458F-40C7-A525-A54CD6319FE8}"/>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622" name="Text Box 232">
          <a:extLst>
            <a:ext uri="{FF2B5EF4-FFF2-40B4-BE49-F238E27FC236}">
              <a16:creationId xmlns:a16="http://schemas.microsoft.com/office/drawing/2014/main" id="{55117B34-C06C-4FF2-B9D9-577EFD9F3413}"/>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623" name="Text Box 233">
          <a:extLst>
            <a:ext uri="{FF2B5EF4-FFF2-40B4-BE49-F238E27FC236}">
              <a16:creationId xmlns:a16="http://schemas.microsoft.com/office/drawing/2014/main" id="{A02477A1-9E30-471C-89F5-94754F80AEA9}"/>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624" name="Text Box 234">
          <a:extLst>
            <a:ext uri="{FF2B5EF4-FFF2-40B4-BE49-F238E27FC236}">
              <a16:creationId xmlns:a16="http://schemas.microsoft.com/office/drawing/2014/main" id="{FCDA1AE0-6C62-470E-87C0-79F3C1BF2290}"/>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625" name="Text Box 235">
          <a:extLst>
            <a:ext uri="{FF2B5EF4-FFF2-40B4-BE49-F238E27FC236}">
              <a16:creationId xmlns:a16="http://schemas.microsoft.com/office/drawing/2014/main" id="{1EB9F5C8-A211-4FD9-9FF2-DEC404317AE3}"/>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626" name="Text Box 237">
          <a:extLst>
            <a:ext uri="{FF2B5EF4-FFF2-40B4-BE49-F238E27FC236}">
              <a16:creationId xmlns:a16="http://schemas.microsoft.com/office/drawing/2014/main" id="{304ABC4A-2067-4D79-B80D-A2DC5A9CDA32}"/>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627" name="Text Box 238">
          <a:extLst>
            <a:ext uri="{FF2B5EF4-FFF2-40B4-BE49-F238E27FC236}">
              <a16:creationId xmlns:a16="http://schemas.microsoft.com/office/drawing/2014/main" id="{76708102-3E4B-41CA-BA95-551EBD841744}"/>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628" name="Text Box 239">
          <a:extLst>
            <a:ext uri="{FF2B5EF4-FFF2-40B4-BE49-F238E27FC236}">
              <a16:creationId xmlns:a16="http://schemas.microsoft.com/office/drawing/2014/main" id="{766FD43D-BA20-46E2-A5D5-12B462275E41}"/>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629" name="Text Box 240">
          <a:extLst>
            <a:ext uri="{FF2B5EF4-FFF2-40B4-BE49-F238E27FC236}">
              <a16:creationId xmlns:a16="http://schemas.microsoft.com/office/drawing/2014/main" id="{4A3D8129-EC40-4582-A61F-280E0C89C3FD}"/>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630" name="Text Box 241">
          <a:extLst>
            <a:ext uri="{FF2B5EF4-FFF2-40B4-BE49-F238E27FC236}">
              <a16:creationId xmlns:a16="http://schemas.microsoft.com/office/drawing/2014/main" id="{53E5B0A4-E43B-4636-A06A-CF39B29B63EB}"/>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347663</xdr:colOff>
      <xdr:row>40</xdr:row>
      <xdr:rowOff>0</xdr:rowOff>
    </xdr:from>
    <xdr:to>
      <xdr:col>4</xdr:col>
      <xdr:colOff>3463</xdr:colOff>
      <xdr:row>41</xdr:row>
      <xdr:rowOff>45741</xdr:rowOff>
    </xdr:to>
    <xdr:sp macro="" textlink="">
      <xdr:nvSpPr>
        <xdr:cNvPr id="631" name="Text Box 246">
          <a:extLst>
            <a:ext uri="{FF2B5EF4-FFF2-40B4-BE49-F238E27FC236}">
              <a16:creationId xmlns:a16="http://schemas.microsoft.com/office/drawing/2014/main" id="{0DC4E987-4845-4BCD-8B11-EEECD28DC3FC}"/>
            </a:ext>
          </a:extLst>
        </xdr:cNvPr>
        <xdr:cNvSpPr txBox="1">
          <a:spLocks noChangeArrowheads="1"/>
        </xdr:cNvSpPr>
      </xdr:nvSpPr>
      <xdr:spPr bwMode="auto">
        <a:xfrm>
          <a:off x="4743451" y="6076950"/>
          <a:ext cx="71437"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26</xdr:row>
      <xdr:rowOff>0</xdr:rowOff>
    </xdr:from>
    <xdr:to>
      <xdr:col>4</xdr:col>
      <xdr:colOff>3463</xdr:colOff>
      <xdr:row>26</xdr:row>
      <xdr:rowOff>279100</xdr:rowOff>
    </xdr:to>
    <xdr:sp macro="" textlink="">
      <xdr:nvSpPr>
        <xdr:cNvPr id="632" name="Text Box 187">
          <a:extLst>
            <a:ext uri="{FF2B5EF4-FFF2-40B4-BE49-F238E27FC236}">
              <a16:creationId xmlns:a16="http://schemas.microsoft.com/office/drawing/2014/main" id="{02078353-E8CF-4C78-8FD1-369124E85307}"/>
            </a:ext>
          </a:extLst>
        </xdr:cNvPr>
        <xdr:cNvSpPr txBox="1">
          <a:spLocks noChangeArrowheads="1"/>
        </xdr:cNvSpPr>
      </xdr:nvSpPr>
      <xdr:spPr bwMode="auto">
        <a:xfrm>
          <a:off x="4733926" y="3743325"/>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34</xdr:row>
      <xdr:rowOff>0</xdr:rowOff>
    </xdr:from>
    <xdr:to>
      <xdr:col>4</xdr:col>
      <xdr:colOff>3463</xdr:colOff>
      <xdr:row>35</xdr:row>
      <xdr:rowOff>140185</xdr:rowOff>
    </xdr:to>
    <xdr:sp macro="" textlink="">
      <xdr:nvSpPr>
        <xdr:cNvPr id="633" name="Text Box 188">
          <a:extLst>
            <a:ext uri="{FF2B5EF4-FFF2-40B4-BE49-F238E27FC236}">
              <a16:creationId xmlns:a16="http://schemas.microsoft.com/office/drawing/2014/main" id="{AC44BEA8-65EB-4DFA-B2CF-AA38F2ED74E8}"/>
            </a:ext>
          </a:extLst>
        </xdr:cNvPr>
        <xdr:cNvSpPr txBox="1">
          <a:spLocks noChangeArrowheads="1"/>
        </xdr:cNvSpPr>
      </xdr:nvSpPr>
      <xdr:spPr bwMode="auto">
        <a:xfrm>
          <a:off x="4733926" y="5176838"/>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35</xdr:row>
      <xdr:rowOff>0</xdr:rowOff>
    </xdr:from>
    <xdr:to>
      <xdr:col>4</xdr:col>
      <xdr:colOff>3463</xdr:colOff>
      <xdr:row>36</xdr:row>
      <xdr:rowOff>55215</xdr:rowOff>
    </xdr:to>
    <xdr:sp macro="" textlink="">
      <xdr:nvSpPr>
        <xdr:cNvPr id="634" name="Text Box 189">
          <a:extLst>
            <a:ext uri="{FF2B5EF4-FFF2-40B4-BE49-F238E27FC236}">
              <a16:creationId xmlns:a16="http://schemas.microsoft.com/office/drawing/2014/main" id="{FD4FCB7F-D0C2-4BEC-AD3B-BE15D13194CE}"/>
            </a:ext>
          </a:extLst>
        </xdr:cNvPr>
        <xdr:cNvSpPr txBox="1">
          <a:spLocks noChangeArrowheads="1"/>
        </xdr:cNvSpPr>
      </xdr:nvSpPr>
      <xdr:spPr bwMode="auto">
        <a:xfrm>
          <a:off x="4733926" y="5305425"/>
          <a:ext cx="80962"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35</xdr:row>
      <xdr:rowOff>0</xdr:rowOff>
    </xdr:from>
    <xdr:to>
      <xdr:col>4</xdr:col>
      <xdr:colOff>3463</xdr:colOff>
      <xdr:row>36</xdr:row>
      <xdr:rowOff>55215</xdr:rowOff>
    </xdr:to>
    <xdr:sp macro="" textlink="">
      <xdr:nvSpPr>
        <xdr:cNvPr id="635" name="Text Box 190">
          <a:extLst>
            <a:ext uri="{FF2B5EF4-FFF2-40B4-BE49-F238E27FC236}">
              <a16:creationId xmlns:a16="http://schemas.microsoft.com/office/drawing/2014/main" id="{FF1DC05F-09C7-4880-AD0B-2BFC25375F18}"/>
            </a:ext>
          </a:extLst>
        </xdr:cNvPr>
        <xdr:cNvSpPr txBox="1">
          <a:spLocks noChangeArrowheads="1"/>
        </xdr:cNvSpPr>
      </xdr:nvSpPr>
      <xdr:spPr bwMode="auto">
        <a:xfrm>
          <a:off x="4733926" y="5305425"/>
          <a:ext cx="80962"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35</xdr:row>
      <xdr:rowOff>0</xdr:rowOff>
    </xdr:from>
    <xdr:to>
      <xdr:col>4</xdr:col>
      <xdr:colOff>3463</xdr:colOff>
      <xdr:row>36</xdr:row>
      <xdr:rowOff>55215</xdr:rowOff>
    </xdr:to>
    <xdr:sp macro="" textlink="">
      <xdr:nvSpPr>
        <xdr:cNvPr id="636" name="Text Box 191">
          <a:extLst>
            <a:ext uri="{FF2B5EF4-FFF2-40B4-BE49-F238E27FC236}">
              <a16:creationId xmlns:a16="http://schemas.microsoft.com/office/drawing/2014/main" id="{91FF9C6A-4579-406B-8724-880C6B1864FA}"/>
            </a:ext>
          </a:extLst>
        </xdr:cNvPr>
        <xdr:cNvSpPr txBox="1">
          <a:spLocks noChangeArrowheads="1"/>
        </xdr:cNvSpPr>
      </xdr:nvSpPr>
      <xdr:spPr bwMode="auto">
        <a:xfrm>
          <a:off x="4733926" y="5305425"/>
          <a:ext cx="80962"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35</xdr:row>
      <xdr:rowOff>0</xdr:rowOff>
    </xdr:from>
    <xdr:to>
      <xdr:col>4</xdr:col>
      <xdr:colOff>3463</xdr:colOff>
      <xdr:row>36</xdr:row>
      <xdr:rowOff>55215</xdr:rowOff>
    </xdr:to>
    <xdr:sp macro="" textlink="">
      <xdr:nvSpPr>
        <xdr:cNvPr id="637" name="Text Box 192">
          <a:extLst>
            <a:ext uri="{FF2B5EF4-FFF2-40B4-BE49-F238E27FC236}">
              <a16:creationId xmlns:a16="http://schemas.microsoft.com/office/drawing/2014/main" id="{FD86D0D9-0608-49C6-AE7D-1C569086158C}"/>
            </a:ext>
          </a:extLst>
        </xdr:cNvPr>
        <xdr:cNvSpPr txBox="1">
          <a:spLocks noChangeArrowheads="1"/>
        </xdr:cNvSpPr>
      </xdr:nvSpPr>
      <xdr:spPr bwMode="auto">
        <a:xfrm>
          <a:off x="4733926" y="5305425"/>
          <a:ext cx="80962"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36</xdr:row>
      <xdr:rowOff>0</xdr:rowOff>
    </xdr:from>
    <xdr:to>
      <xdr:col>4</xdr:col>
      <xdr:colOff>3463</xdr:colOff>
      <xdr:row>37</xdr:row>
      <xdr:rowOff>40394</xdr:rowOff>
    </xdr:to>
    <xdr:sp macro="" textlink="">
      <xdr:nvSpPr>
        <xdr:cNvPr id="638" name="Text Box 193">
          <a:extLst>
            <a:ext uri="{FF2B5EF4-FFF2-40B4-BE49-F238E27FC236}">
              <a16:creationId xmlns:a16="http://schemas.microsoft.com/office/drawing/2014/main" id="{3907CB7A-7E4F-42BF-8B76-EF79E742ACAB}"/>
            </a:ext>
          </a:extLst>
        </xdr:cNvPr>
        <xdr:cNvSpPr txBox="1">
          <a:spLocks noChangeArrowheads="1"/>
        </xdr:cNvSpPr>
      </xdr:nvSpPr>
      <xdr:spPr bwMode="auto">
        <a:xfrm>
          <a:off x="4733926" y="5434013"/>
          <a:ext cx="80962" cy="195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36</xdr:row>
      <xdr:rowOff>0</xdr:rowOff>
    </xdr:from>
    <xdr:to>
      <xdr:col>4</xdr:col>
      <xdr:colOff>3463</xdr:colOff>
      <xdr:row>37</xdr:row>
      <xdr:rowOff>40394</xdr:rowOff>
    </xdr:to>
    <xdr:sp macro="" textlink="">
      <xdr:nvSpPr>
        <xdr:cNvPr id="639" name="Text Box 194">
          <a:extLst>
            <a:ext uri="{FF2B5EF4-FFF2-40B4-BE49-F238E27FC236}">
              <a16:creationId xmlns:a16="http://schemas.microsoft.com/office/drawing/2014/main" id="{E3767682-DB0F-46F4-A6A6-DBE2B73296CC}"/>
            </a:ext>
          </a:extLst>
        </xdr:cNvPr>
        <xdr:cNvSpPr txBox="1">
          <a:spLocks noChangeArrowheads="1"/>
        </xdr:cNvSpPr>
      </xdr:nvSpPr>
      <xdr:spPr bwMode="auto">
        <a:xfrm>
          <a:off x="4733926" y="5434013"/>
          <a:ext cx="80962" cy="195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36</xdr:row>
      <xdr:rowOff>0</xdr:rowOff>
    </xdr:from>
    <xdr:to>
      <xdr:col>4</xdr:col>
      <xdr:colOff>3463</xdr:colOff>
      <xdr:row>37</xdr:row>
      <xdr:rowOff>40394</xdr:rowOff>
    </xdr:to>
    <xdr:sp macro="" textlink="">
      <xdr:nvSpPr>
        <xdr:cNvPr id="640" name="Text Box 195">
          <a:extLst>
            <a:ext uri="{FF2B5EF4-FFF2-40B4-BE49-F238E27FC236}">
              <a16:creationId xmlns:a16="http://schemas.microsoft.com/office/drawing/2014/main" id="{C342CC2D-DBBC-4A99-84FE-7D02C29DCB8D}"/>
            </a:ext>
          </a:extLst>
        </xdr:cNvPr>
        <xdr:cNvSpPr txBox="1">
          <a:spLocks noChangeArrowheads="1"/>
        </xdr:cNvSpPr>
      </xdr:nvSpPr>
      <xdr:spPr bwMode="auto">
        <a:xfrm>
          <a:off x="4733926" y="5434013"/>
          <a:ext cx="80962" cy="195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26</xdr:row>
      <xdr:rowOff>0</xdr:rowOff>
    </xdr:from>
    <xdr:to>
      <xdr:col>4</xdr:col>
      <xdr:colOff>3463</xdr:colOff>
      <xdr:row>26</xdr:row>
      <xdr:rowOff>279100</xdr:rowOff>
    </xdr:to>
    <xdr:sp macro="" textlink="">
      <xdr:nvSpPr>
        <xdr:cNvPr id="641" name="Text Box 193">
          <a:extLst>
            <a:ext uri="{FF2B5EF4-FFF2-40B4-BE49-F238E27FC236}">
              <a16:creationId xmlns:a16="http://schemas.microsoft.com/office/drawing/2014/main" id="{8AC38195-2357-4F97-A557-4674CCB42084}"/>
            </a:ext>
          </a:extLst>
        </xdr:cNvPr>
        <xdr:cNvSpPr txBox="1">
          <a:spLocks noChangeArrowheads="1"/>
        </xdr:cNvSpPr>
      </xdr:nvSpPr>
      <xdr:spPr bwMode="auto">
        <a:xfrm>
          <a:off x="4733926" y="3743325"/>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26</xdr:row>
      <xdr:rowOff>0</xdr:rowOff>
    </xdr:from>
    <xdr:to>
      <xdr:col>4</xdr:col>
      <xdr:colOff>3463</xdr:colOff>
      <xdr:row>26</xdr:row>
      <xdr:rowOff>279100</xdr:rowOff>
    </xdr:to>
    <xdr:sp macro="" textlink="">
      <xdr:nvSpPr>
        <xdr:cNvPr id="642" name="Text Box 194">
          <a:extLst>
            <a:ext uri="{FF2B5EF4-FFF2-40B4-BE49-F238E27FC236}">
              <a16:creationId xmlns:a16="http://schemas.microsoft.com/office/drawing/2014/main" id="{89D6D4BB-DCE6-49FD-B057-5029D4619650}"/>
            </a:ext>
          </a:extLst>
        </xdr:cNvPr>
        <xdr:cNvSpPr txBox="1">
          <a:spLocks noChangeArrowheads="1"/>
        </xdr:cNvSpPr>
      </xdr:nvSpPr>
      <xdr:spPr bwMode="auto">
        <a:xfrm>
          <a:off x="4733926" y="3743325"/>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26</xdr:row>
      <xdr:rowOff>0</xdr:rowOff>
    </xdr:from>
    <xdr:to>
      <xdr:col>4</xdr:col>
      <xdr:colOff>3463</xdr:colOff>
      <xdr:row>26</xdr:row>
      <xdr:rowOff>279100</xdr:rowOff>
    </xdr:to>
    <xdr:sp macro="" textlink="">
      <xdr:nvSpPr>
        <xdr:cNvPr id="643" name="Text Box 195">
          <a:extLst>
            <a:ext uri="{FF2B5EF4-FFF2-40B4-BE49-F238E27FC236}">
              <a16:creationId xmlns:a16="http://schemas.microsoft.com/office/drawing/2014/main" id="{4C9BBEF5-31D0-4D61-ADAF-068FD72B3175}"/>
            </a:ext>
          </a:extLst>
        </xdr:cNvPr>
        <xdr:cNvSpPr txBox="1">
          <a:spLocks noChangeArrowheads="1"/>
        </xdr:cNvSpPr>
      </xdr:nvSpPr>
      <xdr:spPr bwMode="auto">
        <a:xfrm>
          <a:off x="4733926" y="3743325"/>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23</xdr:row>
      <xdr:rowOff>0</xdr:rowOff>
    </xdr:from>
    <xdr:to>
      <xdr:col>4</xdr:col>
      <xdr:colOff>3463</xdr:colOff>
      <xdr:row>24</xdr:row>
      <xdr:rowOff>52841</xdr:rowOff>
    </xdr:to>
    <xdr:sp macro="" textlink="">
      <xdr:nvSpPr>
        <xdr:cNvPr id="644" name="Text Box 193">
          <a:extLst>
            <a:ext uri="{FF2B5EF4-FFF2-40B4-BE49-F238E27FC236}">
              <a16:creationId xmlns:a16="http://schemas.microsoft.com/office/drawing/2014/main" id="{D8AE7B1A-7861-42ED-9E61-2998119A9E9C}"/>
            </a:ext>
          </a:extLst>
        </xdr:cNvPr>
        <xdr:cNvSpPr txBox="1">
          <a:spLocks noChangeArrowheads="1"/>
        </xdr:cNvSpPr>
      </xdr:nvSpPr>
      <xdr:spPr bwMode="auto">
        <a:xfrm>
          <a:off x="4733926" y="3228975"/>
          <a:ext cx="80962"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23</xdr:row>
      <xdr:rowOff>0</xdr:rowOff>
    </xdr:from>
    <xdr:to>
      <xdr:col>4</xdr:col>
      <xdr:colOff>3463</xdr:colOff>
      <xdr:row>24</xdr:row>
      <xdr:rowOff>52841</xdr:rowOff>
    </xdr:to>
    <xdr:sp macro="" textlink="">
      <xdr:nvSpPr>
        <xdr:cNvPr id="645" name="Text Box 194">
          <a:extLst>
            <a:ext uri="{FF2B5EF4-FFF2-40B4-BE49-F238E27FC236}">
              <a16:creationId xmlns:a16="http://schemas.microsoft.com/office/drawing/2014/main" id="{4CE1AF85-DAFF-486E-B765-52096BFB6707}"/>
            </a:ext>
          </a:extLst>
        </xdr:cNvPr>
        <xdr:cNvSpPr txBox="1">
          <a:spLocks noChangeArrowheads="1"/>
        </xdr:cNvSpPr>
      </xdr:nvSpPr>
      <xdr:spPr bwMode="auto">
        <a:xfrm>
          <a:off x="4733926" y="3228975"/>
          <a:ext cx="80962"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23</xdr:row>
      <xdr:rowOff>0</xdr:rowOff>
    </xdr:from>
    <xdr:to>
      <xdr:col>4</xdr:col>
      <xdr:colOff>3463</xdr:colOff>
      <xdr:row>24</xdr:row>
      <xdr:rowOff>52841</xdr:rowOff>
    </xdr:to>
    <xdr:sp macro="" textlink="">
      <xdr:nvSpPr>
        <xdr:cNvPr id="646" name="Text Box 195">
          <a:extLst>
            <a:ext uri="{FF2B5EF4-FFF2-40B4-BE49-F238E27FC236}">
              <a16:creationId xmlns:a16="http://schemas.microsoft.com/office/drawing/2014/main" id="{FCA91526-06E3-4B99-AD1E-B889E69D1BC0}"/>
            </a:ext>
          </a:extLst>
        </xdr:cNvPr>
        <xdr:cNvSpPr txBox="1">
          <a:spLocks noChangeArrowheads="1"/>
        </xdr:cNvSpPr>
      </xdr:nvSpPr>
      <xdr:spPr bwMode="auto">
        <a:xfrm>
          <a:off x="4733926" y="3228975"/>
          <a:ext cx="80962"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36</xdr:row>
      <xdr:rowOff>0</xdr:rowOff>
    </xdr:from>
    <xdr:to>
      <xdr:col>4</xdr:col>
      <xdr:colOff>3463</xdr:colOff>
      <xdr:row>37</xdr:row>
      <xdr:rowOff>40394</xdr:rowOff>
    </xdr:to>
    <xdr:sp macro="" textlink="">
      <xdr:nvSpPr>
        <xdr:cNvPr id="647" name="Text Box 193">
          <a:extLst>
            <a:ext uri="{FF2B5EF4-FFF2-40B4-BE49-F238E27FC236}">
              <a16:creationId xmlns:a16="http://schemas.microsoft.com/office/drawing/2014/main" id="{BC2842E9-DE55-440F-A073-40D5ADAE797E}"/>
            </a:ext>
          </a:extLst>
        </xdr:cNvPr>
        <xdr:cNvSpPr txBox="1">
          <a:spLocks noChangeArrowheads="1"/>
        </xdr:cNvSpPr>
      </xdr:nvSpPr>
      <xdr:spPr bwMode="auto">
        <a:xfrm>
          <a:off x="4733926" y="5434013"/>
          <a:ext cx="80962" cy="195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36</xdr:row>
      <xdr:rowOff>0</xdr:rowOff>
    </xdr:from>
    <xdr:to>
      <xdr:col>4</xdr:col>
      <xdr:colOff>3463</xdr:colOff>
      <xdr:row>37</xdr:row>
      <xdr:rowOff>40394</xdr:rowOff>
    </xdr:to>
    <xdr:sp macro="" textlink="">
      <xdr:nvSpPr>
        <xdr:cNvPr id="648" name="Text Box 194">
          <a:extLst>
            <a:ext uri="{FF2B5EF4-FFF2-40B4-BE49-F238E27FC236}">
              <a16:creationId xmlns:a16="http://schemas.microsoft.com/office/drawing/2014/main" id="{94672EA9-5D38-4E54-96B6-A84B1DEAE63B}"/>
            </a:ext>
          </a:extLst>
        </xdr:cNvPr>
        <xdr:cNvSpPr txBox="1">
          <a:spLocks noChangeArrowheads="1"/>
        </xdr:cNvSpPr>
      </xdr:nvSpPr>
      <xdr:spPr bwMode="auto">
        <a:xfrm>
          <a:off x="4733926" y="5434013"/>
          <a:ext cx="80962" cy="195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36</xdr:row>
      <xdr:rowOff>0</xdr:rowOff>
    </xdr:from>
    <xdr:to>
      <xdr:col>4</xdr:col>
      <xdr:colOff>3463</xdr:colOff>
      <xdr:row>37</xdr:row>
      <xdr:rowOff>40394</xdr:rowOff>
    </xdr:to>
    <xdr:sp macro="" textlink="">
      <xdr:nvSpPr>
        <xdr:cNvPr id="649" name="Text Box 195">
          <a:extLst>
            <a:ext uri="{FF2B5EF4-FFF2-40B4-BE49-F238E27FC236}">
              <a16:creationId xmlns:a16="http://schemas.microsoft.com/office/drawing/2014/main" id="{9AAADCF9-A54B-4BDC-A44E-E950EF9A4838}"/>
            </a:ext>
          </a:extLst>
        </xdr:cNvPr>
        <xdr:cNvSpPr txBox="1">
          <a:spLocks noChangeArrowheads="1"/>
        </xdr:cNvSpPr>
      </xdr:nvSpPr>
      <xdr:spPr bwMode="auto">
        <a:xfrm>
          <a:off x="4733926" y="5434013"/>
          <a:ext cx="80962" cy="195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37</xdr:row>
      <xdr:rowOff>0</xdr:rowOff>
    </xdr:from>
    <xdr:to>
      <xdr:col>4</xdr:col>
      <xdr:colOff>3463</xdr:colOff>
      <xdr:row>38</xdr:row>
      <xdr:rowOff>172845</xdr:rowOff>
    </xdr:to>
    <xdr:sp macro="" textlink="">
      <xdr:nvSpPr>
        <xdr:cNvPr id="650" name="Text Box 193">
          <a:extLst>
            <a:ext uri="{FF2B5EF4-FFF2-40B4-BE49-F238E27FC236}">
              <a16:creationId xmlns:a16="http://schemas.microsoft.com/office/drawing/2014/main" id="{9175F19A-8EDA-4E89-AC5C-E65C3108BC97}"/>
            </a:ext>
          </a:extLst>
        </xdr:cNvPr>
        <xdr:cNvSpPr txBox="1">
          <a:spLocks noChangeArrowheads="1"/>
        </xdr:cNvSpPr>
      </xdr:nvSpPr>
      <xdr:spPr bwMode="auto">
        <a:xfrm>
          <a:off x="4733926" y="5562600"/>
          <a:ext cx="80962" cy="385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37</xdr:row>
      <xdr:rowOff>0</xdr:rowOff>
    </xdr:from>
    <xdr:to>
      <xdr:col>4</xdr:col>
      <xdr:colOff>3463</xdr:colOff>
      <xdr:row>38</xdr:row>
      <xdr:rowOff>172845</xdr:rowOff>
    </xdr:to>
    <xdr:sp macro="" textlink="">
      <xdr:nvSpPr>
        <xdr:cNvPr id="651" name="Text Box 194">
          <a:extLst>
            <a:ext uri="{FF2B5EF4-FFF2-40B4-BE49-F238E27FC236}">
              <a16:creationId xmlns:a16="http://schemas.microsoft.com/office/drawing/2014/main" id="{15D2482A-2EB0-470F-9870-FE76D774C28B}"/>
            </a:ext>
          </a:extLst>
        </xdr:cNvPr>
        <xdr:cNvSpPr txBox="1">
          <a:spLocks noChangeArrowheads="1"/>
        </xdr:cNvSpPr>
      </xdr:nvSpPr>
      <xdr:spPr bwMode="auto">
        <a:xfrm>
          <a:off x="4733926" y="5562600"/>
          <a:ext cx="80962" cy="385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37</xdr:row>
      <xdr:rowOff>0</xdr:rowOff>
    </xdr:from>
    <xdr:to>
      <xdr:col>4</xdr:col>
      <xdr:colOff>3463</xdr:colOff>
      <xdr:row>38</xdr:row>
      <xdr:rowOff>172845</xdr:rowOff>
    </xdr:to>
    <xdr:sp macro="" textlink="">
      <xdr:nvSpPr>
        <xdr:cNvPr id="652" name="Text Box 195">
          <a:extLst>
            <a:ext uri="{FF2B5EF4-FFF2-40B4-BE49-F238E27FC236}">
              <a16:creationId xmlns:a16="http://schemas.microsoft.com/office/drawing/2014/main" id="{59DB4579-4EC9-4F94-B062-AD3F57366896}"/>
            </a:ext>
          </a:extLst>
        </xdr:cNvPr>
        <xdr:cNvSpPr txBox="1">
          <a:spLocks noChangeArrowheads="1"/>
        </xdr:cNvSpPr>
      </xdr:nvSpPr>
      <xdr:spPr bwMode="auto">
        <a:xfrm>
          <a:off x="4733926" y="5562600"/>
          <a:ext cx="80962" cy="385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25</xdr:row>
      <xdr:rowOff>0</xdr:rowOff>
    </xdr:from>
    <xdr:to>
      <xdr:col>4</xdr:col>
      <xdr:colOff>3463</xdr:colOff>
      <xdr:row>25</xdr:row>
      <xdr:rowOff>280765</xdr:rowOff>
    </xdr:to>
    <xdr:sp macro="" textlink="">
      <xdr:nvSpPr>
        <xdr:cNvPr id="653" name="Text Box 187">
          <a:extLst>
            <a:ext uri="{FF2B5EF4-FFF2-40B4-BE49-F238E27FC236}">
              <a16:creationId xmlns:a16="http://schemas.microsoft.com/office/drawing/2014/main" id="{54050F77-D9A6-4F34-AD16-7A8B0CE9AC9C}"/>
            </a:ext>
          </a:extLst>
        </xdr:cNvPr>
        <xdr:cNvSpPr txBox="1">
          <a:spLocks noChangeArrowheads="1"/>
        </xdr:cNvSpPr>
      </xdr:nvSpPr>
      <xdr:spPr bwMode="auto">
        <a:xfrm>
          <a:off x="4733926" y="3486150"/>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25</xdr:row>
      <xdr:rowOff>0</xdr:rowOff>
    </xdr:from>
    <xdr:to>
      <xdr:col>4</xdr:col>
      <xdr:colOff>3463</xdr:colOff>
      <xdr:row>25</xdr:row>
      <xdr:rowOff>280765</xdr:rowOff>
    </xdr:to>
    <xdr:sp macro="" textlink="">
      <xdr:nvSpPr>
        <xdr:cNvPr id="654" name="Text Box 193">
          <a:extLst>
            <a:ext uri="{FF2B5EF4-FFF2-40B4-BE49-F238E27FC236}">
              <a16:creationId xmlns:a16="http://schemas.microsoft.com/office/drawing/2014/main" id="{34B9E1ED-838A-42DA-978B-2EE5E308715B}"/>
            </a:ext>
          </a:extLst>
        </xdr:cNvPr>
        <xdr:cNvSpPr txBox="1">
          <a:spLocks noChangeArrowheads="1"/>
        </xdr:cNvSpPr>
      </xdr:nvSpPr>
      <xdr:spPr bwMode="auto">
        <a:xfrm>
          <a:off x="4733926" y="3486150"/>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25</xdr:row>
      <xdr:rowOff>0</xdr:rowOff>
    </xdr:from>
    <xdr:to>
      <xdr:col>4</xdr:col>
      <xdr:colOff>3463</xdr:colOff>
      <xdr:row>25</xdr:row>
      <xdr:rowOff>280765</xdr:rowOff>
    </xdr:to>
    <xdr:sp macro="" textlink="">
      <xdr:nvSpPr>
        <xdr:cNvPr id="655" name="Text Box 194">
          <a:extLst>
            <a:ext uri="{FF2B5EF4-FFF2-40B4-BE49-F238E27FC236}">
              <a16:creationId xmlns:a16="http://schemas.microsoft.com/office/drawing/2014/main" id="{503CF5EA-94AB-45A1-9B12-1B3E0E951A6A}"/>
            </a:ext>
          </a:extLst>
        </xdr:cNvPr>
        <xdr:cNvSpPr txBox="1">
          <a:spLocks noChangeArrowheads="1"/>
        </xdr:cNvSpPr>
      </xdr:nvSpPr>
      <xdr:spPr bwMode="auto">
        <a:xfrm>
          <a:off x="4733926" y="3486150"/>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25</xdr:row>
      <xdr:rowOff>0</xdr:rowOff>
    </xdr:from>
    <xdr:to>
      <xdr:col>4</xdr:col>
      <xdr:colOff>3463</xdr:colOff>
      <xdr:row>25</xdr:row>
      <xdr:rowOff>280765</xdr:rowOff>
    </xdr:to>
    <xdr:sp macro="" textlink="">
      <xdr:nvSpPr>
        <xdr:cNvPr id="656" name="Text Box 195">
          <a:extLst>
            <a:ext uri="{FF2B5EF4-FFF2-40B4-BE49-F238E27FC236}">
              <a16:creationId xmlns:a16="http://schemas.microsoft.com/office/drawing/2014/main" id="{03DE3AFC-6ED8-4090-A64A-4FE0C7565C33}"/>
            </a:ext>
          </a:extLst>
        </xdr:cNvPr>
        <xdr:cNvSpPr txBox="1">
          <a:spLocks noChangeArrowheads="1"/>
        </xdr:cNvSpPr>
      </xdr:nvSpPr>
      <xdr:spPr bwMode="auto">
        <a:xfrm>
          <a:off x="4733926" y="3486150"/>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24</xdr:row>
      <xdr:rowOff>0</xdr:rowOff>
    </xdr:from>
    <xdr:to>
      <xdr:col>4</xdr:col>
      <xdr:colOff>3463</xdr:colOff>
      <xdr:row>24</xdr:row>
      <xdr:rowOff>279097</xdr:rowOff>
    </xdr:to>
    <xdr:sp macro="" textlink="">
      <xdr:nvSpPr>
        <xdr:cNvPr id="657" name="Text Box 193">
          <a:extLst>
            <a:ext uri="{FF2B5EF4-FFF2-40B4-BE49-F238E27FC236}">
              <a16:creationId xmlns:a16="http://schemas.microsoft.com/office/drawing/2014/main" id="{A8864280-50E4-41CB-9ACD-15CD6E767BC7}"/>
            </a:ext>
          </a:extLst>
        </xdr:cNvPr>
        <xdr:cNvSpPr txBox="1">
          <a:spLocks noChangeArrowheads="1"/>
        </xdr:cNvSpPr>
      </xdr:nvSpPr>
      <xdr:spPr bwMode="auto">
        <a:xfrm>
          <a:off x="4733926" y="3357563"/>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24</xdr:row>
      <xdr:rowOff>0</xdr:rowOff>
    </xdr:from>
    <xdr:to>
      <xdr:col>4</xdr:col>
      <xdr:colOff>3463</xdr:colOff>
      <xdr:row>24</xdr:row>
      <xdr:rowOff>279097</xdr:rowOff>
    </xdr:to>
    <xdr:sp macro="" textlink="">
      <xdr:nvSpPr>
        <xdr:cNvPr id="658" name="Text Box 194">
          <a:extLst>
            <a:ext uri="{FF2B5EF4-FFF2-40B4-BE49-F238E27FC236}">
              <a16:creationId xmlns:a16="http://schemas.microsoft.com/office/drawing/2014/main" id="{16035B8B-0EB5-48E4-A931-F3B150ECEF7B}"/>
            </a:ext>
          </a:extLst>
        </xdr:cNvPr>
        <xdr:cNvSpPr txBox="1">
          <a:spLocks noChangeArrowheads="1"/>
        </xdr:cNvSpPr>
      </xdr:nvSpPr>
      <xdr:spPr bwMode="auto">
        <a:xfrm>
          <a:off x="4733926" y="3357563"/>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24</xdr:row>
      <xdr:rowOff>0</xdr:rowOff>
    </xdr:from>
    <xdr:to>
      <xdr:col>4</xdr:col>
      <xdr:colOff>3463</xdr:colOff>
      <xdr:row>24</xdr:row>
      <xdr:rowOff>279097</xdr:rowOff>
    </xdr:to>
    <xdr:sp macro="" textlink="">
      <xdr:nvSpPr>
        <xdr:cNvPr id="659" name="Text Box 195">
          <a:extLst>
            <a:ext uri="{FF2B5EF4-FFF2-40B4-BE49-F238E27FC236}">
              <a16:creationId xmlns:a16="http://schemas.microsoft.com/office/drawing/2014/main" id="{10F7934F-8C16-412A-9038-19E04117D715}"/>
            </a:ext>
          </a:extLst>
        </xdr:cNvPr>
        <xdr:cNvSpPr txBox="1">
          <a:spLocks noChangeArrowheads="1"/>
        </xdr:cNvSpPr>
      </xdr:nvSpPr>
      <xdr:spPr bwMode="auto">
        <a:xfrm>
          <a:off x="4733926" y="3357563"/>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824" name="Text Box 216">
          <a:extLst>
            <a:ext uri="{FF2B5EF4-FFF2-40B4-BE49-F238E27FC236}">
              <a16:creationId xmlns:a16="http://schemas.microsoft.com/office/drawing/2014/main" id="{EDA1EA95-91DF-4576-9221-DDE817BDAB07}"/>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825" name="Text Box 217">
          <a:extLst>
            <a:ext uri="{FF2B5EF4-FFF2-40B4-BE49-F238E27FC236}">
              <a16:creationId xmlns:a16="http://schemas.microsoft.com/office/drawing/2014/main" id="{821FCF1D-69F8-46B3-B625-6042FB743D5C}"/>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826" name="Text Box 218">
          <a:extLst>
            <a:ext uri="{FF2B5EF4-FFF2-40B4-BE49-F238E27FC236}">
              <a16:creationId xmlns:a16="http://schemas.microsoft.com/office/drawing/2014/main" id="{CC3D6801-359D-4168-8CDC-49279CF00E5E}"/>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827" name="Text Box 219">
          <a:extLst>
            <a:ext uri="{FF2B5EF4-FFF2-40B4-BE49-F238E27FC236}">
              <a16:creationId xmlns:a16="http://schemas.microsoft.com/office/drawing/2014/main" id="{F74EB274-C23B-4A76-A072-AC8F884BB447}"/>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828" name="Text Box 220">
          <a:extLst>
            <a:ext uri="{FF2B5EF4-FFF2-40B4-BE49-F238E27FC236}">
              <a16:creationId xmlns:a16="http://schemas.microsoft.com/office/drawing/2014/main" id="{EB338225-21D1-4A21-8834-485929791C09}"/>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829" name="Text Box 221">
          <a:extLst>
            <a:ext uri="{FF2B5EF4-FFF2-40B4-BE49-F238E27FC236}">
              <a16:creationId xmlns:a16="http://schemas.microsoft.com/office/drawing/2014/main" id="{1B669038-D545-415B-94BA-008074BA7728}"/>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830" name="Text Box 222">
          <a:extLst>
            <a:ext uri="{FF2B5EF4-FFF2-40B4-BE49-F238E27FC236}">
              <a16:creationId xmlns:a16="http://schemas.microsoft.com/office/drawing/2014/main" id="{CAD6C7DD-FC37-4B60-9546-318E9F4B3B5A}"/>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831" name="Text Box 223">
          <a:extLst>
            <a:ext uri="{FF2B5EF4-FFF2-40B4-BE49-F238E27FC236}">
              <a16:creationId xmlns:a16="http://schemas.microsoft.com/office/drawing/2014/main" id="{7D88E448-8220-4034-B938-C429BAB09FC2}"/>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832" name="Text Box 224">
          <a:extLst>
            <a:ext uri="{FF2B5EF4-FFF2-40B4-BE49-F238E27FC236}">
              <a16:creationId xmlns:a16="http://schemas.microsoft.com/office/drawing/2014/main" id="{750D105E-2EE1-4BA2-8516-1C8163586938}"/>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833" name="Text Box 225">
          <a:extLst>
            <a:ext uri="{FF2B5EF4-FFF2-40B4-BE49-F238E27FC236}">
              <a16:creationId xmlns:a16="http://schemas.microsoft.com/office/drawing/2014/main" id="{9E50A9A2-4A4E-4771-8073-12324EEA2975}"/>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834" name="Text Box 226">
          <a:extLst>
            <a:ext uri="{FF2B5EF4-FFF2-40B4-BE49-F238E27FC236}">
              <a16:creationId xmlns:a16="http://schemas.microsoft.com/office/drawing/2014/main" id="{79742D51-13D8-4F06-BB19-C2E168AD4D75}"/>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835" name="Text Box 227">
          <a:extLst>
            <a:ext uri="{FF2B5EF4-FFF2-40B4-BE49-F238E27FC236}">
              <a16:creationId xmlns:a16="http://schemas.microsoft.com/office/drawing/2014/main" id="{265C1961-63EC-40BF-A7F6-E6833A847330}"/>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836" name="Text Box 228">
          <a:extLst>
            <a:ext uri="{FF2B5EF4-FFF2-40B4-BE49-F238E27FC236}">
              <a16:creationId xmlns:a16="http://schemas.microsoft.com/office/drawing/2014/main" id="{92D0DA83-A9E2-4D9F-9BAA-4D045B8E2FEC}"/>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837" name="Text Box 229">
          <a:extLst>
            <a:ext uri="{FF2B5EF4-FFF2-40B4-BE49-F238E27FC236}">
              <a16:creationId xmlns:a16="http://schemas.microsoft.com/office/drawing/2014/main" id="{3C02B494-DA02-424D-992E-4B9E2240EF8F}"/>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838" name="Text Box 230">
          <a:extLst>
            <a:ext uri="{FF2B5EF4-FFF2-40B4-BE49-F238E27FC236}">
              <a16:creationId xmlns:a16="http://schemas.microsoft.com/office/drawing/2014/main" id="{5F545BD6-A7A5-4579-AE70-79535977AB48}"/>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839" name="Text Box 231">
          <a:extLst>
            <a:ext uri="{FF2B5EF4-FFF2-40B4-BE49-F238E27FC236}">
              <a16:creationId xmlns:a16="http://schemas.microsoft.com/office/drawing/2014/main" id="{EA02360D-7A4B-4E25-9358-27250FF5D9A6}"/>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840" name="Text Box 232">
          <a:extLst>
            <a:ext uri="{FF2B5EF4-FFF2-40B4-BE49-F238E27FC236}">
              <a16:creationId xmlns:a16="http://schemas.microsoft.com/office/drawing/2014/main" id="{04735D70-677F-4F8D-9511-468F6ABE7CE0}"/>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841" name="Text Box 233">
          <a:extLst>
            <a:ext uri="{FF2B5EF4-FFF2-40B4-BE49-F238E27FC236}">
              <a16:creationId xmlns:a16="http://schemas.microsoft.com/office/drawing/2014/main" id="{71ED2345-A650-4300-8AFB-F705791C4C06}"/>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842" name="Text Box 234">
          <a:extLst>
            <a:ext uri="{FF2B5EF4-FFF2-40B4-BE49-F238E27FC236}">
              <a16:creationId xmlns:a16="http://schemas.microsoft.com/office/drawing/2014/main" id="{A3A76DCB-1B5C-42E4-8A5D-0BCE50E2EC05}"/>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843" name="Text Box 235">
          <a:extLst>
            <a:ext uri="{FF2B5EF4-FFF2-40B4-BE49-F238E27FC236}">
              <a16:creationId xmlns:a16="http://schemas.microsoft.com/office/drawing/2014/main" id="{BED396F2-6D9F-4382-A30E-8FB745942020}"/>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844" name="Text Box 237">
          <a:extLst>
            <a:ext uri="{FF2B5EF4-FFF2-40B4-BE49-F238E27FC236}">
              <a16:creationId xmlns:a16="http://schemas.microsoft.com/office/drawing/2014/main" id="{8DB24F16-CEDB-42B6-9BFC-319AAE5D3595}"/>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845" name="Text Box 238">
          <a:extLst>
            <a:ext uri="{FF2B5EF4-FFF2-40B4-BE49-F238E27FC236}">
              <a16:creationId xmlns:a16="http://schemas.microsoft.com/office/drawing/2014/main" id="{C14DB112-C65C-4AE9-B1AD-FB307BCE47F0}"/>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846" name="Text Box 239">
          <a:extLst>
            <a:ext uri="{FF2B5EF4-FFF2-40B4-BE49-F238E27FC236}">
              <a16:creationId xmlns:a16="http://schemas.microsoft.com/office/drawing/2014/main" id="{7B76B4BC-D779-45D2-B831-771C2B7C7914}"/>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847" name="Text Box 240">
          <a:extLst>
            <a:ext uri="{FF2B5EF4-FFF2-40B4-BE49-F238E27FC236}">
              <a16:creationId xmlns:a16="http://schemas.microsoft.com/office/drawing/2014/main" id="{93644515-D6BD-403B-8E84-480A2B321869}"/>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36</xdr:row>
      <xdr:rowOff>19050</xdr:rowOff>
    </xdr:from>
    <xdr:to>
      <xdr:col>3</xdr:col>
      <xdr:colOff>347663</xdr:colOff>
      <xdr:row>37</xdr:row>
      <xdr:rowOff>28575</xdr:rowOff>
    </xdr:to>
    <xdr:sp macro="" textlink="">
      <xdr:nvSpPr>
        <xdr:cNvPr id="848" name="Text Box 241">
          <a:extLst>
            <a:ext uri="{FF2B5EF4-FFF2-40B4-BE49-F238E27FC236}">
              <a16:creationId xmlns:a16="http://schemas.microsoft.com/office/drawing/2014/main" id="{04F6DA78-CA91-4A47-8AB9-A229C75EC3B3}"/>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27</xdr:row>
      <xdr:rowOff>0</xdr:rowOff>
    </xdr:from>
    <xdr:to>
      <xdr:col>4</xdr:col>
      <xdr:colOff>9525</xdr:colOff>
      <xdr:row>29</xdr:row>
      <xdr:rowOff>28575</xdr:rowOff>
    </xdr:to>
    <xdr:sp macro="" textlink="">
      <xdr:nvSpPr>
        <xdr:cNvPr id="849" name="Text Box 187">
          <a:extLst>
            <a:ext uri="{FF2B5EF4-FFF2-40B4-BE49-F238E27FC236}">
              <a16:creationId xmlns:a16="http://schemas.microsoft.com/office/drawing/2014/main" id="{4051FD28-CECE-4552-994A-98A8D1E6D9A5}"/>
            </a:ext>
          </a:extLst>
        </xdr:cNvPr>
        <xdr:cNvSpPr txBox="1">
          <a:spLocks noChangeArrowheads="1"/>
        </xdr:cNvSpPr>
      </xdr:nvSpPr>
      <xdr:spPr bwMode="auto">
        <a:xfrm>
          <a:off x="4733926" y="4000500"/>
          <a:ext cx="80962" cy="4333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35</xdr:row>
      <xdr:rowOff>0</xdr:rowOff>
    </xdr:from>
    <xdr:to>
      <xdr:col>4</xdr:col>
      <xdr:colOff>9525</xdr:colOff>
      <xdr:row>36</xdr:row>
      <xdr:rowOff>66675</xdr:rowOff>
    </xdr:to>
    <xdr:sp macro="" textlink="">
      <xdr:nvSpPr>
        <xdr:cNvPr id="850" name="Text Box 188">
          <a:extLst>
            <a:ext uri="{FF2B5EF4-FFF2-40B4-BE49-F238E27FC236}">
              <a16:creationId xmlns:a16="http://schemas.microsoft.com/office/drawing/2014/main" id="{EC9B9171-0AD4-4150-9813-56129A957041}"/>
            </a:ext>
          </a:extLst>
        </xdr:cNvPr>
        <xdr:cNvSpPr txBox="1">
          <a:spLocks noChangeArrowheads="1"/>
        </xdr:cNvSpPr>
      </xdr:nvSpPr>
      <xdr:spPr bwMode="auto">
        <a:xfrm>
          <a:off x="4733926" y="5305425"/>
          <a:ext cx="80962" cy="19526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36</xdr:row>
      <xdr:rowOff>19050</xdr:rowOff>
    </xdr:from>
    <xdr:to>
      <xdr:col>4</xdr:col>
      <xdr:colOff>9525</xdr:colOff>
      <xdr:row>37</xdr:row>
      <xdr:rowOff>47625</xdr:rowOff>
    </xdr:to>
    <xdr:sp macro="" textlink="">
      <xdr:nvSpPr>
        <xdr:cNvPr id="851" name="Text Box 189">
          <a:extLst>
            <a:ext uri="{FF2B5EF4-FFF2-40B4-BE49-F238E27FC236}">
              <a16:creationId xmlns:a16="http://schemas.microsoft.com/office/drawing/2014/main" id="{71458E1B-1F0B-46CF-B0EC-9A2A25E58D5D}"/>
            </a:ext>
          </a:extLst>
        </xdr:cNvPr>
        <xdr:cNvSpPr txBox="1">
          <a:spLocks noChangeArrowheads="1"/>
        </xdr:cNvSpPr>
      </xdr:nvSpPr>
      <xdr:spPr bwMode="auto">
        <a:xfrm>
          <a:off x="4733926" y="5453063"/>
          <a:ext cx="80962" cy="15716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36</xdr:row>
      <xdr:rowOff>19050</xdr:rowOff>
    </xdr:from>
    <xdr:to>
      <xdr:col>4</xdr:col>
      <xdr:colOff>9525</xdr:colOff>
      <xdr:row>37</xdr:row>
      <xdr:rowOff>47625</xdr:rowOff>
    </xdr:to>
    <xdr:sp macro="" textlink="">
      <xdr:nvSpPr>
        <xdr:cNvPr id="852" name="Text Box 190">
          <a:extLst>
            <a:ext uri="{FF2B5EF4-FFF2-40B4-BE49-F238E27FC236}">
              <a16:creationId xmlns:a16="http://schemas.microsoft.com/office/drawing/2014/main" id="{C67ABEF3-A65C-4FF7-9ABB-1D0D047C976D}"/>
            </a:ext>
          </a:extLst>
        </xdr:cNvPr>
        <xdr:cNvSpPr txBox="1">
          <a:spLocks noChangeArrowheads="1"/>
        </xdr:cNvSpPr>
      </xdr:nvSpPr>
      <xdr:spPr bwMode="auto">
        <a:xfrm>
          <a:off x="4733926" y="5453063"/>
          <a:ext cx="80962" cy="15716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36</xdr:row>
      <xdr:rowOff>19050</xdr:rowOff>
    </xdr:from>
    <xdr:to>
      <xdr:col>4</xdr:col>
      <xdr:colOff>9525</xdr:colOff>
      <xdr:row>37</xdr:row>
      <xdr:rowOff>47625</xdr:rowOff>
    </xdr:to>
    <xdr:sp macro="" textlink="">
      <xdr:nvSpPr>
        <xdr:cNvPr id="853" name="Text Box 191">
          <a:extLst>
            <a:ext uri="{FF2B5EF4-FFF2-40B4-BE49-F238E27FC236}">
              <a16:creationId xmlns:a16="http://schemas.microsoft.com/office/drawing/2014/main" id="{52CFFD6B-B2FD-47CD-B914-B22A4B2BC732}"/>
            </a:ext>
          </a:extLst>
        </xdr:cNvPr>
        <xdr:cNvSpPr txBox="1">
          <a:spLocks noChangeArrowheads="1"/>
        </xdr:cNvSpPr>
      </xdr:nvSpPr>
      <xdr:spPr bwMode="auto">
        <a:xfrm>
          <a:off x="4733926" y="5453063"/>
          <a:ext cx="80962" cy="15716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36</xdr:row>
      <xdr:rowOff>19050</xdr:rowOff>
    </xdr:from>
    <xdr:to>
      <xdr:col>4</xdr:col>
      <xdr:colOff>9525</xdr:colOff>
      <xdr:row>37</xdr:row>
      <xdr:rowOff>47625</xdr:rowOff>
    </xdr:to>
    <xdr:sp macro="" textlink="">
      <xdr:nvSpPr>
        <xdr:cNvPr id="854" name="Text Box 192">
          <a:extLst>
            <a:ext uri="{FF2B5EF4-FFF2-40B4-BE49-F238E27FC236}">
              <a16:creationId xmlns:a16="http://schemas.microsoft.com/office/drawing/2014/main" id="{58ABB9EB-9F4B-4061-9029-988A6DAA62CF}"/>
            </a:ext>
          </a:extLst>
        </xdr:cNvPr>
        <xdr:cNvSpPr txBox="1">
          <a:spLocks noChangeArrowheads="1"/>
        </xdr:cNvSpPr>
      </xdr:nvSpPr>
      <xdr:spPr bwMode="auto">
        <a:xfrm>
          <a:off x="4733926" y="5453063"/>
          <a:ext cx="80962" cy="15716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37</xdr:row>
      <xdr:rowOff>9525</xdr:rowOff>
    </xdr:from>
    <xdr:to>
      <xdr:col>4</xdr:col>
      <xdr:colOff>9525</xdr:colOff>
      <xdr:row>38</xdr:row>
      <xdr:rowOff>285750</xdr:rowOff>
    </xdr:to>
    <xdr:sp macro="" textlink="">
      <xdr:nvSpPr>
        <xdr:cNvPr id="855" name="Text Box 193">
          <a:extLst>
            <a:ext uri="{FF2B5EF4-FFF2-40B4-BE49-F238E27FC236}">
              <a16:creationId xmlns:a16="http://schemas.microsoft.com/office/drawing/2014/main" id="{57DB1702-61E1-4255-869B-22EBACE42286}"/>
            </a:ext>
          </a:extLst>
        </xdr:cNvPr>
        <xdr:cNvSpPr txBox="1">
          <a:spLocks noChangeArrowheads="1"/>
        </xdr:cNvSpPr>
      </xdr:nvSpPr>
      <xdr:spPr bwMode="auto">
        <a:xfrm>
          <a:off x="4733926" y="5572125"/>
          <a:ext cx="80962" cy="24765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37</xdr:row>
      <xdr:rowOff>9525</xdr:rowOff>
    </xdr:from>
    <xdr:to>
      <xdr:col>4</xdr:col>
      <xdr:colOff>9525</xdr:colOff>
      <xdr:row>38</xdr:row>
      <xdr:rowOff>285750</xdr:rowOff>
    </xdr:to>
    <xdr:sp macro="" textlink="">
      <xdr:nvSpPr>
        <xdr:cNvPr id="856" name="Text Box 194">
          <a:extLst>
            <a:ext uri="{FF2B5EF4-FFF2-40B4-BE49-F238E27FC236}">
              <a16:creationId xmlns:a16="http://schemas.microsoft.com/office/drawing/2014/main" id="{DEBDA38E-1116-42E7-9CF2-463B75C75D17}"/>
            </a:ext>
          </a:extLst>
        </xdr:cNvPr>
        <xdr:cNvSpPr txBox="1">
          <a:spLocks noChangeArrowheads="1"/>
        </xdr:cNvSpPr>
      </xdr:nvSpPr>
      <xdr:spPr bwMode="auto">
        <a:xfrm>
          <a:off x="4733926" y="5572125"/>
          <a:ext cx="80962" cy="24765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37</xdr:row>
      <xdr:rowOff>9525</xdr:rowOff>
    </xdr:from>
    <xdr:to>
      <xdr:col>4</xdr:col>
      <xdr:colOff>9525</xdr:colOff>
      <xdr:row>38</xdr:row>
      <xdr:rowOff>285750</xdr:rowOff>
    </xdr:to>
    <xdr:sp macro="" textlink="">
      <xdr:nvSpPr>
        <xdr:cNvPr id="857" name="Text Box 195">
          <a:extLst>
            <a:ext uri="{FF2B5EF4-FFF2-40B4-BE49-F238E27FC236}">
              <a16:creationId xmlns:a16="http://schemas.microsoft.com/office/drawing/2014/main" id="{744BA049-12A0-43F7-83DE-E4334345CB18}"/>
            </a:ext>
          </a:extLst>
        </xdr:cNvPr>
        <xdr:cNvSpPr txBox="1">
          <a:spLocks noChangeArrowheads="1"/>
        </xdr:cNvSpPr>
      </xdr:nvSpPr>
      <xdr:spPr bwMode="auto">
        <a:xfrm>
          <a:off x="4733926" y="5572125"/>
          <a:ext cx="80962" cy="24765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27</xdr:row>
      <xdr:rowOff>0</xdr:rowOff>
    </xdr:from>
    <xdr:to>
      <xdr:col>4</xdr:col>
      <xdr:colOff>9525</xdr:colOff>
      <xdr:row>29</xdr:row>
      <xdr:rowOff>28575</xdr:rowOff>
    </xdr:to>
    <xdr:sp macro="" textlink="">
      <xdr:nvSpPr>
        <xdr:cNvPr id="858" name="Text Box 193">
          <a:extLst>
            <a:ext uri="{FF2B5EF4-FFF2-40B4-BE49-F238E27FC236}">
              <a16:creationId xmlns:a16="http://schemas.microsoft.com/office/drawing/2014/main" id="{5917E6D3-DFC8-485F-BCFD-A63C3AD51E9F}"/>
            </a:ext>
          </a:extLst>
        </xdr:cNvPr>
        <xdr:cNvSpPr txBox="1">
          <a:spLocks noChangeArrowheads="1"/>
        </xdr:cNvSpPr>
      </xdr:nvSpPr>
      <xdr:spPr bwMode="auto">
        <a:xfrm>
          <a:off x="4733926" y="4000500"/>
          <a:ext cx="80962" cy="4333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27</xdr:row>
      <xdr:rowOff>0</xdr:rowOff>
    </xdr:from>
    <xdr:to>
      <xdr:col>4</xdr:col>
      <xdr:colOff>9525</xdr:colOff>
      <xdr:row>29</xdr:row>
      <xdr:rowOff>28575</xdr:rowOff>
    </xdr:to>
    <xdr:sp macro="" textlink="">
      <xdr:nvSpPr>
        <xdr:cNvPr id="859" name="Text Box 194">
          <a:extLst>
            <a:ext uri="{FF2B5EF4-FFF2-40B4-BE49-F238E27FC236}">
              <a16:creationId xmlns:a16="http://schemas.microsoft.com/office/drawing/2014/main" id="{6D1EB7D3-5ADB-4F20-A1D0-242D61E46DB0}"/>
            </a:ext>
          </a:extLst>
        </xdr:cNvPr>
        <xdr:cNvSpPr txBox="1">
          <a:spLocks noChangeArrowheads="1"/>
        </xdr:cNvSpPr>
      </xdr:nvSpPr>
      <xdr:spPr bwMode="auto">
        <a:xfrm>
          <a:off x="4733926" y="4000500"/>
          <a:ext cx="80962" cy="4333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27</xdr:row>
      <xdr:rowOff>0</xdr:rowOff>
    </xdr:from>
    <xdr:to>
      <xdr:col>4</xdr:col>
      <xdr:colOff>9525</xdr:colOff>
      <xdr:row>29</xdr:row>
      <xdr:rowOff>28575</xdr:rowOff>
    </xdr:to>
    <xdr:sp macro="" textlink="">
      <xdr:nvSpPr>
        <xdr:cNvPr id="860" name="Text Box 195">
          <a:extLst>
            <a:ext uri="{FF2B5EF4-FFF2-40B4-BE49-F238E27FC236}">
              <a16:creationId xmlns:a16="http://schemas.microsoft.com/office/drawing/2014/main" id="{BA9663B6-394F-419D-B91C-7CDF18902886}"/>
            </a:ext>
          </a:extLst>
        </xdr:cNvPr>
        <xdr:cNvSpPr txBox="1">
          <a:spLocks noChangeArrowheads="1"/>
        </xdr:cNvSpPr>
      </xdr:nvSpPr>
      <xdr:spPr bwMode="auto">
        <a:xfrm>
          <a:off x="4733926" y="4000500"/>
          <a:ext cx="80962" cy="4333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24</xdr:row>
      <xdr:rowOff>0</xdr:rowOff>
    </xdr:from>
    <xdr:to>
      <xdr:col>4</xdr:col>
      <xdr:colOff>9525</xdr:colOff>
      <xdr:row>25</xdr:row>
      <xdr:rowOff>95250</xdr:rowOff>
    </xdr:to>
    <xdr:sp macro="" textlink="">
      <xdr:nvSpPr>
        <xdr:cNvPr id="861" name="Text Box 193">
          <a:extLst>
            <a:ext uri="{FF2B5EF4-FFF2-40B4-BE49-F238E27FC236}">
              <a16:creationId xmlns:a16="http://schemas.microsoft.com/office/drawing/2014/main" id="{554FD292-F644-4A1A-9D56-234C7F4EA528}"/>
            </a:ext>
          </a:extLst>
        </xdr:cNvPr>
        <xdr:cNvSpPr txBox="1">
          <a:spLocks noChangeArrowheads="1"/>
        </xdr:cNvSpPr>
      </xdr:nvSpPr>
      <xdr:spPr bwMode="auto">
        <a:xfrm>
          <a:off x="4733926" y="3357563"/>
          <a:ext cx="80962" cy="22383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24</xdr:row>
      <xdr:rowOff>0</xdr:rowOff>
    </xdr:from>
    <xdr:to>
      <xdr:col>4</xdr:col>
      <xdr:colOff>9525</xdr:colOff>
      <xdr:row>25</xdr:row>
      <xdr:rowOff>95250</xdr:rowOff>
    </xdr:to>
    <xdr:sp macro="" textlink="">
      <xdr:nvSpPr>
        <xdr:cNvPr id="862" name="Text Box 194">
          <a:extLst>
            <a:ext uri="{FF2B5EF4-FFF2-40B4-BE49-F238E27FC236}">
              <a16:creationId xmlns:a16="http://schemas.microsoft.com/office/drawing/2014/main" id="{DCC4A74C-2B30-4655-A601-22DA2B4E861D}"/>
            </a:ext>
          </a:extLst>
        </xdr:cNvPr>
        <xdr:cNvSpPr txBox="1">
          <a:spLocks noChangeArrowheads="1"/>
        </xdr:cNvSpPr>
      </xdr:nvSpPr>
      <xdr:spPr bwMode="auto">
        <a:xfrm>
          <a:off x="4733926" y="3357563"/>
          <a:ext cx="80962" cy="22383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24</xdr:row>
      <xdr:rowOff>0</xdr:rowOff>
    </xdr:from>
    <xdr:to>
      <xdr:col>4</xdr:col>
      <xdr:colOff>9525</xdr:colOff>
      <xdr:row>25</xdr:row>
      <xdr:rowOff>95250</xdr:rowOff>
    </xdr:to>
    <xdr:sp macro="" textlink="">
      <xdr:nvSpPr>
        <xdr:cNvPr id="863" name="Text Box 195">
          <a:extLst>
            <a:ext uri="{FF2B5EF4-FFF2-40B4-BE49-F238E27FC236}">
              <a16:creationId xmlns:a16="http://schemas.microsoft.com/office/drawing/2014/main" id="{EAAA9105-D94D-4C1D-819A-D65552363179}"/>
            </a:ext>
          </a:extLst>
        </xdr:cNvPr>
        <xdr:cNvSpPr txBox="1">
          <a:spLocks noChangeArrowheads="1"/>
        </xdr:cNvSpPr>
      </xdr:nvSpPr>
      <xdr:spPr bwMode="auto">
        <a:xfrm>
          <a:off x="4733926" y="3357563"/>
          <a:ext cx="80962" cy="22383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37</xdr:row>
      <xdr:rowOff>9525</xdr:rowOff>
    </xdr:from>
    <xdr:to>
      <xdr:col>4</xdr:col>
      <xdr:colOff>9525</xdr:colOff>
      <xdr:row>38</xdr:row>
      <xdr:rowOff>285750</xdr:rowOff>
    </xdr:to>
    <xdr:sp macro="" textlink="">
      <xdr:nvSpPr>
        <xdr:cNvPr id="864" name="Text Box 193">
          <a:extLst>
            <a:ext uri="{FF2B5EF4-FFF2-40B4-BE49-F238E27FC236}">
              <a16:creationId xmlns:a16="http://schemas.microsoft.com/office/drawing/2014/main" id="{5C522408-02CB-46B1-A24E-C8117DB710AD}"/>
            </a:ext>
          </a:extLst>
        </xdr:cNvPr>
        <xdr:cNvSpPr txBox="1">
          <a:spLocks noChangeArrowheads="1"/>
        </xdr:cNvSpPr>
      </xdr:nvSpPr>
      <xdr:spPr bwMode="auto">
        <a:xfrm>
          <a:off x="4733926" y="5572125"/>
          <a:ext cx="80962" cy="24765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37</xdr:row>
      <xdr:rowOff>9525</xdr:rowOff>
    </xdr:from>
    <xdr:to>
      <xdr:col>4</xdr:col>
      <xdr:colOff>9525</xdr:colOff>
      <xdr:row>38</xdr:row>
      <xdr:rowOff>285750</xdr:rowOff>
    </xdr:to>
    <xdr:sp macro="" textlink="">
      <xdr:nvSpPr>
        <xdr:cNvPr id="865" name="Text Box 194">
          <a:extLst>
            <a:ext uri="{FF2B5EF4-FFF2-40B4-BE49-F238E27FC236}">
              <a16:creationId xmlns:a16="http://schemas.microsoft.com/office/drawing/2014/main" id="{759FF1F6-A206-46B3-8FAB-F5E75C941B22}"/>
            </a:ext>
          </a:extLst>
        </xdr:cNvPr>
        <xdr:cNvSpPr txBox="1">
          <a:spLocks noChangeArrowheads="1"/>
        </xdr:cNvSpPr>
      </xdr:nvSpPr>
      <xdr:spPr bwMode="auto">
        <a:xfrm>
          <a:off x="4733926" y="5572125"/>
          <a:ext cx="80962" cy="24765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37</xdr:row>
      <xdr:rowOff>9525</xdr:rowOff>
    </xdr:from>
    <xdr:to>
      <xdr:col>4</xdr:col>
      <xdr:colOff>9525</xdr:colOff>
      <xdr:row>38</xdr:row>
      <xdr:rowOff>285750</xdr:rowOff>
    </xdr:to>
    <xdr:sp macro="" textlink="">
      <xdr:nvSpPr>
        <xdr:cNvPr id="866" name="Text Box 195">
          <a:extLst>
            <a:ext uri="{FF2B5EF4-FFF2-40B4-BE49-F238E27FC236}">
              <a16:creationId xmlns:a16="http://schemas.microsoft.com/office/drawing/2014/main" id="{899AF910-6A1D-4DF1-9BD1-F7476E447B26}"/>
            </a:ext>
          </a:extLst>
        </xdr:cNvPr>
        <xdr:cNvSpPr txBox="1">
          <a:spLocks noChangeArrowheads="1"/>
        </xdr:cNvSpPr>
      </xdr:nvSpPr>
      <xdr:spPr bwMode="auto">
        <a:xfrm>
          <a:off x="4733926" y="5572125"/>
          <a:ext cx="80962" cy="24765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38</xdr:row>
      <xdr:rowOff>219075</xdr:rowOff>
    </xdr:from>
    <xdr:to>
      <xdr:col>4</xdr:col>
      <xdr:colOff>9525</xdr:colOff>
      <xdr:row>40</xdr:row>
      <xdr:rowOff>0</xdr:rowOff>
    </xdr:to>
    <xdr:sp macro="" textlink="">
      <xdr:nvSpPr>
        <xdr:cNvPr id="867" name="Text Box 193">
          <a:extLst>
            <a:ext uri="{FF2B5EF4-FFF2-40B4-BE49-F238E27FC236}">
              <a16:creationId xmlns:a16="http://schemas.microsoft.com/office/drawing/2014/main" id="{C70AC267-A182-4E1F-8036-DD8EB72596FC}"/>
            </a:ext>
          </a:extLst>
        </xdr:cNvPr>
        <xdr:cNvSpPr txBox="1">
          <a:spLocks noChangeArrowheads="1"/>
        </xdr:cNvSpPr>
      </xdr:nvSpPr>
      <xdr:spPr bwMode="auto">
        <a:xfrm>
          <a:off x="4733926" y="5819776"/>
          <a:ext cx="80962"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38</xdr:row>
      <xdr:rowOff>219075</xdr:rowOff>
    </xdr:from>
    <xdr:to>
      <xdr:col>4</xdr:col>
      <xdr:colOff>9525</xdr:colOff>
      <xdr:row>40</xdr:row>
      <xdr:rowOff>0</xdr:rowOff>
    </xdr:to>
    <xdr:sp macro="" textlink="">
      <xdr:nvSpPr>
        <xdr:cNvPr id="868" name="Text Box 194">
          <a:extLst>
            <a:ext uri="{FF2B5EF4-FFF2-40B4-BE49-F238E27FC236}">
              <a16:creationId xmlns:a16="http://schemas.microsoft.com/office/drawing/2014/main" id="{D6399371-D441-4D66-A139-F02DDB6CCD29}"/>
            </a:ext>
          </a:extLst>
        </xdr:cNvPr>
        <xdr:cNvSpPr txBox="1">
          <a:spLocks noChangeArrowheads="1"/>
        </xdr:cNvSpPr>
      </xdr:nvSpPr>
      <xdr:spPr bwMode="auto">
        <a:xfrm>
          <a:off x="4733926" y="5819776"/>
          <a:ext cx="80962"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38</xdr:row>
      <xdr:rowOff>219075</xdr:rowOff>
    </xdr:from>
    <xdr:to>
      <xdr:col>4</xdr:col>
      <xdr:colOff>9525</xdr:colOff>
      <xdr:row>40</xdr:row>
      <xdr:rowOff>0</xdr:rowOff>
    </xdr:to>
    <xdr:sp macro="" textlink="">
      <xdr:nvSpPr>
        <xdr:cNvPr id="869" name="Text Box 195">
          <a:extLst>
            <a:ext uri="{FF2B5EF4-FFF2-40B4-BE49-F238E27FC236}">
              <a16:creationId xmlns:a16="http://schemas.microsoft.com/office/drawing/2014/main" id="{A5183A78-642A-479D-BC3C-9322D7840D08}"/>
            </a:ext>
          </a:extLst>
        </xdr:cNvPr>
        <xdr:cNvSpPr txBox="1">
          <a:spLocks noChangeArrowheads="1"/>
        </xdr:cNvSpPr>
      </xdr:nvSpPr>
      <xdr:spPr bwMode="auto">
        <a:xfrm>
          <a:off x="4733926" y="5819776"/>
          <a:ext cx="80962"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26</xdr:row>
      <xdr:rowOff>0</xdr:rowOff>
    </xdr:from>
    <xdr:to>
      <xdr:col>4</xdr:col>
      <xdr:colOff>9525</xdr:colOff>
      <xdr:row>28</xdr:row>
      <xdr:rowOff>28575</xdr:rowOff>
    </xdr:to>
    <xdr:sp macro="" textlink="">
      <xdr:nvSpPr>
        <xdr:cNvPr id="870" name="Text Box 187">
          <a:extLst>
            <a:ext uri="{FF2B5EF4-FFF2-40B4-BE49-F238E27FC236}">
              <a16:creationId xmlns:a16="http://schemas.microsoft.com/office/drawing/2014/main" id="{B5DBC0D7-8C82-4FD8-B2F8-9D5A9DCE243D}"/>
            </a:ext>
          </a:extLst>
        </xdr:cNvPr>
        <xdr:cNvSpPr txBox="1">
          <a:spLocks noChangeArrowheads="1"/>
        </xdr:cNvSpPr>
      </xdr:nvSpPr>
      <xdr:spPr bwMode="auto">
        <a:xfrm>
          <a:off x="4733926" y="3743325"/>
          <a:ext cx="80962" cy="4333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26</xdr:row>
      <xdr:rowOff>0</xdr:rowOff>
    </xdr:from>
    <xdr:to>
      <xdr:col>4</xdr:col>
      <xdr:colOff>9525</xdr:colOff>
      <xdr:row>28</xdr:row>
      <xdr:rowOff>28575</xdr:rowOff>
    </xdr:to>
    <xdr:sp macro="" textlink="">
      <xdr:nvSpPr>
        <xdr:cNvPr id="871" name="Text Box 193">
          <a:extLst>
            <a:ext uri="{FF2B5EF4-FFF2-40B4-BE49-F238E27FC236}">
              <a16:creationId xmlns:a16="http://schemas.microsoft.com/office/drawing/2014/main" id="{3D61B60B-783C-424D-B089-50F2CEBCD032}"/>
            </a:ext>
          </a:extLst>
        </xdr:cNvPr>
        <xdr:cNvSpPr txBox="1">
          <a:spLocks noChangeArrowheads="1"/>
        </xdr:cNvSpPr>
      </xdr:nvSpPr>
      <xdr:spPr bwMode="auto">
        <a:xfrm>
          <a:off x="4733926" y="3743325"/>
          <a:ext cx="80962" cy="4333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26</xdr:row>
      <xdr:rowOff>0</xdr:rowOff>
    </xdr:from>
    <xdr:to>
      <xdr:col>4</xdr:col>
      <xdr:colOff>9525</xdr:colOff>
      <xdr:row>28</xdr:row>
      <xdr:rowOff>28575</xdr:rowOff>
    </xdr:to>
    <xdr:sp macro="" textlink="">
      <xdr:nvSpPr>
        <xdr:cNvPr id="872" name="Text Box 194">
          <a:extLst>
            <a:ext uri="{FF2B5EF4-FFF2-40B4-BE49-F238E27FC236}">
              <a16:creationId xmlns:a16="http://schemas.microsoft.com/office/drawing/2014/main" id="{9F7EA61F-F942-4E7A-961B-8831EE76E6EB}"/>
            </a:ext>
          </a:extLst>
        </xdr:cNvPr>
        <xdr:cNvSpPr txBox="1">
          <a:spLocks noChangeArrowheads="1"/>
        </xdr:cNvSpPr>
      </xdr:nvSpPr>
      <xdr:spPr bwMode="auto">
        <a:xfrm>
          <a:off x="4733926" y="3743325"/>
          <a:ext cx="80962" cy="4333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26</xdr:row>
      <xdr:rowOff>0</xdr:rowOff>
    </xdr:from>
    <xdr:to>
      <xdr:col>4</xdr:col>
      <xdr:colOff>9525</xdr:colOff>
      <xdr:row>28</xdr:row>
      <xdr:rowOff>28575</xdr:rowOff>
    </xdr:to>
    <xdr:sp macro="" textlink="">
      <xdr:nvSpPr>
        <xdr:cNvPr id="873" name="Text Box 195">
          <a:extLst>
            <a:ext uri="{FF2B5EF4-FFF2-40B4-BE49-F238E27FC236}">
              <a16:creationId xmlns:a16="http://schemas.microsoft.com/office/drawing/2014/main" id="{CA624A8A-E00C-49B7-8A06-DB5A4B226955}"/>
            </a:ext>
          </a:extLst>
        </xdr:cNvPr>
        <xdr:cNvSpPr txBox="1">
          <a:spLocks noChangeArrowheads="1"/>
        </xdr:cNvSpPr>
      </xdr:nvSpPr>
      <xdr:spPr bwMode="auto">
        <a:xfrm>
          <a:off x="4733926" y="3743325"/>
          <a:ext cx="80962" cy="4333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25</xdr:row>
      <xdr:rowOff>0</xdr:rowOff>
    </xdr:from>
    <xdr:to>
      <xdr:col>4</xdr:col>
      <xdr:colOff>9525</xdr:colOff>
      <xdr:row>25</xdr:row>
      <xdr:rowOff>285750</xdr:rowOff>
    </xdr:to>
    <xdr:sp macro="" textlink="">
      <xdr:nvSpPr>
        <xdr:cNvPr id="874" name="Text Box 193">
          <a:extLst>
            <a:ext uri="{FF2B5EF4-FFF2-40B4-BE49-F238E27FC236}">
              <a16:creationId xmlns:a16="http://schemas.microsoft.com/office/drawing/2014/main" id="{832FD177-AA75-4653-BE06-E6658295BACA}"/>
            </a:ext>
          </a:extLst>
        </xdr:cNvPr>
        <xdr:cNvSpPr txBox="1">
          <a:spLocks noChangeArrowheads="1"/>
        </xdr:cNvSpPr>
      </xdr:nvSpPr>
      <xdr:spPr bwMode="auto">
        <a:xfrm>
          <a:off x="4733926" y="3486150"/>
          <a:ext cx="80962"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25</xdr:row>
      <xdr:rowOff>0</xdr:rowOff>
    </xdr:from>
    <xdr:to>
      <xdr:col>4</xdr:col>
      <xdr:colOff>9525</xdr:colOff>
      <xdr:row>25</xdr:row>
      <xdr:rowOff>285750</xdr:rowOff>
    </xdr:to>
    <xdr:sp macro="" textlink="">
      <xdr:nvSpPr>
        <xdr:cNvPr id="875" name="Text Box 194">
          <a:extLst>
            <a:ext uri="{FF2B5EF4-FFF2-40B4-BE49-F238E27FC236}">
              <a16:creationId xmlns:a16="http://schemas.microsoft.com/office/drawing/2014/main" id="{59375D2E-DB07-4C65-8B67-E42164421AD2}"/>
            </a:ext>
          </a:extLst>
        </xdr:cNvPr>
        <xdr:cNvSpPr txBox="1">
          <a:spLocks noChangeArrowheads="1"/>
        </xdr:cNvSpPr>
      </xdr:nvSpPr>
      <xdr:spPr bwMode="auto">
        <a:xfrm>
          <a:off x="4733926" y="3486150"/>
          <a:ext cx="80962"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25</xdr:row>
      <xdr:rowOff>0</xdr:rowOff>
    </xdr:from>
    <xdr:to>
      <xdr:col>4</xdr:col>
      <xdr:colOff>9525</xdr:colOff>
      <xdr:row>25</xdr:row>
      <xdr:rowOff>285750</xdr:rowOff>
    </xdr:to>
    <xdr:sp macro="" textlink="">
      <xdr:nvSpPr>
        <xdr:cNvPr id="876" name="Text Box 195">
          <a:extLst>
            <a:ext uri="{FF2B5EF4-FFF2-40B4-BE49-F238E27FC236}">
              <a16:creationId xmlns:a16="http://schemas.microsoft.com/office/drawing/2014/main" id="{4B921112-73DB-468A-B083-305475050FCB}"/>
            </a:ext>
          </a:extLst>
        </xdr:cNvPr>
        <xdr:cNvSpPr txBox="1">
          <a:spLocks noChangeArrowheads="1"/>
        </xdr:cNvSpPr>
      </xdr:nvSpPr>
      <xdr:spPr bwMode="auto">
        <a:xfrm>
          <a:off x="4733926" y="3486150"/>
          <a:ext cx="80962"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1043" name="Text Box 216">
          <a:extLst>
            <a:ext uri="{FF2B5EF4-FFF2-40B4-BE49-F238E27FC236}">
              <a16:creationId xmlns:a16="http://schemas.microsoft.com/office/drawing/2014/main" id="{F675FA6E-2668-46DE-BCAD-A161E02C974A}"/>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1044" name="Text Box 217">
          <a:extLst>
            <a:ext uri="{FF2B5EF4-FFF2-40B4-BE49-F238E27FC236}">
              <a16:creationId xmlns:a16="http://schemas.microsoft.com/office/drawing/2014/main" id="{E61ABD6B-B19B-468D-8901-ED6B1C34053A}"/>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1045" name="Text Box 218">
          <a:extLst>
            <a:ext uri="{FF2B5EF4-FFF2-40B4-BE49-F238E27FC236}">
              <a16:creationId xmlns:a16="http://schemas.microsoft.com/office/drawing/2014/main" id="{F26BCFC7-C1AD-43E9-B3EE-EAE8A4DF573C}"/>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1046" name="Text Box 219">
          <a:extLst>
            <a:ext uri="{FF2B5EF4-FFF2-40B4-BE49-F238E27FC236}">
              <a16:creationId xmlns:a16="http://schemas.microsoft.com/office/drawing/2014/main" id="{33C6EA13-FBF3-4003-9930-A761881F16DF}"/>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1047" name="Text Box 220">
          <a:extLst>
            <a:ext uri="{FF2B5EF4-FFF2-40B4-BE49-F238E27FC236}">
              <a16:creationId xmlns:a16="http://schemas.microsoft.com/office/drawing/2014/main" id="{0C3D93B4-B2EA-44B1-B174-106A281D31B0}"/>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1048" name="Text Box 221">
          <a:extLst>
            <a:ext uri="{FF2B5EF4-FFF2-40B4-BE49-F238E27FC236}">
              <a16:creationId xmlns:a16="http://schemas.microsoft.com/office/drawing/2014/main" id="{3784C59F-641F-4819-8B66-3247F69A3C25}"/>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1049" name="Text Box 222">
          <a:extLst>
            <a:ext uri="{FF2B5EF4-FFF2-40B4-BE49-F238E27FC236}">
              <a16:creationId xmlns:a16="http://schemas.microsoft.com/office/drawing/2014/main" id="{E097E85C-7AC8-480E-BDCF-CF7712417C20}"/>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1050" name="Text Box 223">
          <a:extLst>
            <a:ext uri="{FF2B5EF4-FFF2-40B4-BE49-F238E27FC236}">
              <a16:creationId xmlns:a16="http://schemas.microsoft.com/office/drawing/2014/main" id="{A8FEFDDC-B30C-4CE7-9CFE-5790D9A7A3A8}"/>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1051" name="Text Box 224">
          <a:extLst>
            <a:ext uri="{FF2B5EF4-FFF2-40B4-BE49-F238E27FC236}">
              <a16:creationId xmlns:a16="http://schemas.microsoft.com/office/drawing/2014/main" id="{25C86951-1292-421E-AA3B-8A527FC72B2E}"/>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1052" name="Text Box 225">
          <a:extLst>
            <a:ext uri="{FF2B5EF4-FFF2-40B4-BE49-F238E27FC236}">
              <a16:creationId xmlns:a16="http://schemas.microsoft.com/office/drawing/2014/main" id="{F8C4638A-E518-4D5A-99CA-9871B233FE1C}"/>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1053" name="Text Box 226">
          <a:extLst>
            <a:ext uri="{FF2B5EF4-FFF2-40B4-BE49-F238E27FC236}">
              <a16:creationId xmlns:a16="http://schemas.microsoft.com/office/drawing/2014/main" id="{C08A058A-6170-4B07-8835-75E14EC57A35}"/>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1054" name="Text Box 227">
          <a:extLst>
            <a:ext uri="{FF2B5EF4-FFF2-40B4-BE49-F238E27FC236}">
              <a16:creationId xmlns:a16="http://schemas.microsoft.com/office/drawing/2014/main" id="{9CAD4D60-25FC-40F6-9D2C-A45CC460D762}"/>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1055" name="Text Box 228">
          <a:extLst>
            <a:ext uri="{FF2B5EF4-FFF2-40B4-BE49-F238E27FC236}">
              <a16:creationId xmlns:a16="http://schemas.microsoft.com/office/drawing/2014/main" id="{4C3CA7AD-44AB-49E6-AA09-8A6CEF82120C}"/>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1056" name="Text Box 229">
          <a:extLst>
            <a:ext uri="{FF2B5EF4-FFF2-40B4-BE49-F238E27FC236}">
              <a16:creationId xmlns:a16="http://schemas.microsoft.com/office/drawing/2014/main" id="{A2F46208-765C-46BA-887A-A103E2E4178A}"/>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1057" name="Text Box 230">
          <a:extLst>
            <a:ext uri="{FF2B5EF4-FFF2-40B4-BE49-F238E27FC236}">
              <a16:creationId xmlns:a16="http://schemas.microsoft.com/office/drawing/2014/main" id="{5F5C3731-0CB9-4417-8281-B2C2D5A57785}"/>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1058" name="Text Box 231">
          <a:extLst>
            <a:ext uri="{FF2B5EF4-FFF2-40B4-BE49-F238E27FC236}">
              <a16:creationId xmlns:a16="http://schemas.microsoft.com/office/drawing/2014/main" id="{DC81B5A0-FBD6-4C5B-8090-5F106C6B0BA0}"/>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1059" name="Text Box 232">
          <a:extLst>
            <a:ext uri="{FF2B5EF4-FFF2-40B4-BE49-F238E27FC236}">
              <a16:creationId xmlns:a16="http://schemas.microsoft.com/office/drawing/2014/main" id="{0EB06A6E-AF64-417F-9E08-6F29BC182892}"/>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1060" name="Text Box 233">
          <a:extLst>
            <a:ext uri="{FF2B5EF4-FFF2-40B4-BE49-F238E27FC236}">
              <a16:creationId xmlns:a16="http://schemas.microsoft.com/office/drawing/2014/main" id="{C6C03C1A-AF09-46F4-A756-20F12746D081}"/>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1061" name="Text Box 234">
          <a:extLst>
            <a:ext uri="{FF2B5EF4-FFF2-40B4-BE49-F238E27FC236}">
              <a16:creationId xmlns:a16="http://schemas.microsoft.com/office/drawing/2014/main" id="{5B673BEE-B99E-40DF-A13C-45A84B76DEE5}"/>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1062" name="Text Box 235">
          <a:extLst>
            <a:ext uri="{FF2B5EF4-FFF2-40B4-BE49-F238E27FC236}">
              <a16:creationId xmlns:a16="http://schemas.microsoft.com/office/drawing/2014/main" id="{4A1A3140-5655-44BD-85D3-6B61EB84CD6C}"/>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1063" name="Text Box 237">
          <a:extLst>
            <a:ext uri="{FF2B5EF4-FFF2-40B4-BE49-F238E27FC236}">
              <a16:creationId xmlns:a16="http://schemas.microsoft.com/office/drawing/2014/main" id="{0F600F81-FAA5-4723-B67E-534AE98762C5}"/>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1064" name="Text Box 238">
          <a:extLst>
            <a:ext uri="{FF2B5EF4-FFF2-40B4-BE49-F238E27FC236}">
              <a16:creationId xmlns:a16="http://schemas.microsoft.com/office/drawing/2014/main" id="{F4F443C2-E061-428C-AA18-32379CF5F153}"/>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1065" name="Text Box 239">
          <a:extLst>
            <a:ext uri="{FF2B5EF4-FFF2-40B4-BE49-F238E27FC236}">
              <a16:creationId xmlns:a16="http://schemas.microsoft.com/office/drawing/2014/main" id="{EA802F81-59C6-41AB-82DD-88050A92CD27}"/>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1066" name="Text Box 240">
          <a:extLst>
            <a:ext uri="{FF2B5EF4-FFF2-40B4-BE49-F238E27FC236}">
              <a16:creationId xmlns:a16="http://schemas.microsoft.com/office/drawing/2014/main" id="{53E611BB-403B-48ED-9524-EB7A70DF1DC9}"/>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35</xdr:row>
      <xdr:rowOff>0</xdr:rowOff>
    </xdr:from>
    <xdr:to>
      <xdr:col>4</xdr:col>
      <xdr:colOff>52388</xdr:colOff>
      <xdr:row>36</xdr:row>
      <xdr:rowOff>19050</xdr:rowOff>
    </xdr:to>
    <xdr:sp macro="" textlink="">
      <xdr:nvSpPr>
        <xdr:cNvPr id="1067" name="Text Box 241">
          <a:extLst>
            <a:ext uri="{FF2B5EF4-FFF2-40B4-BE49-F238E27FC236}">
              <a16:creationId xmlns:a16="http://schemas.microsoft.com/office/drawing/2014/main" id="{4CD70922-B8F5-42FC-98E0-D9F42F14AA51}"/>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26</xdr:row>
      <xdr:rowOff>0</xdr:rowOff>
    </xdr:from>
    <xdr:to>
      <xdr:col>4</xdr:col>
      <xdr:colOff>71438</xdr:colOff>
      <xdr:row>26</xdr:row>
      <xdr:rowOff>285750</xdr:rowOff>
    </xdr:to>
    <xdr:sp macro="" textlink="">
      <xdr:nvSpPr>
        <xdr:cNvPr id="1069" name="Text Box 187">
          <a:extLst>
            <a:ext uri="{FF2B5EF4-FFF2-40B4-BE49-F238E27FC236}">
              <a16:creationId xmlns:a16="http://schemas.microsoft.com/office/drawing/2014/main" id="{F92074F1-10B3-4F1B-B0FA-EF8E7276C7EF}"/>
            </a:ext>
          </a:extLst>
        </xdr:cNvPr>
        <xdr:cNvSpPr txBox="1">
          <a:spLocks noChangeArrowheads="1"/>
        </xdr:cNvSpPr>
      </xdr:nvSpPr>
      <xdr:spPr bwMode="auto">
        <a:xfrm>
          <a:off x="4733926" y="3743325"/>
          <a:ext cx="142875"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34</xdr:row>
      <xdr:rowOff>19050</xdr:rowOff>
    </xdr:from>
    <xdr:to>
      <xdr:col>4</xdr:col>
      <xdr:colOff>71438</xdr:colOff>
      <xdr:row>35</xdr:row>
      <xdr:rowOff>38100</xdr:rowOff>
    </xdr:to>
    <xdr:sp macro="" textlink="">
      <xdr:nvSpPr>
        <xdr:cNvPr id="1070" name="Text Box 188">
          <a:extLst>
            <a:ext uri="{FF2B5EF4-FFF2-40B4-BE49-F238E27FC236}">
              <a16:creationId xmlns:a16="http://schemas.microsoft.com/office/drawing/2014/main" id="{F2B7CF61-284D-4BE3-80B5-3F770A7FCA05}"/>
            </a:ext>
          </a:extLst>
        </xdr:cNvPr>
        <xdr:cNvSpPr txBox="1">
          <a:spLocks noChangeArrowheads="1"/>
        </xdr:cNvSpPr>
      </xdr:nvSpPr>
      <xdr:spPr bwMode="auto">
        <a:xfrm>
          <a:off x="4733926" y="5195888"/>
          <a:ext cx="142875" cy="14763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35</xdr:row>
      <xdr:rowOff>0</xdr:rowOff>
    </xdr:from>
    <xdr:to>
      <xdr:col>4</xdr:col>
      <xdr:colOff>71438</xdr:colOff>
      <xdr:row>36</xdr:row>
      <xdr:rowOff>38100</xdr:rowOff>
    </xdr:to>
    <xdr:sp macro="" textlink="">
      <xdr:nvSpPr>
        <xdr:cNvPr id="1071" name="Text Box 189">
          <a:extLst>
            <a:ext uri="{FF2B5EF4-FFF2-40B4-BE49-F238E27FC236}">
              <a16:creationId xmlns:a16="http://schemas.microsoft.com/office/drawing/2014/main" id="{B77F8402-0202-4A51-A91D-11B04A0425C5}"/>
            </a:ext>
          </a:extLst>
        </xdr:cNvPr>
        <xdr:cNvSpPr txBox="1">
          <a:spLocks noChangeArrowheads="1"/>
        </xdr:cNvSpPr>
      </xdr:nvSpPr>
      <xdr:spPr bwMode="auto">
        <a:xfrm>
          <a:off x="4733926" y="5305425"/>
          <a:ext cx="142875" cy="1666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35</xdr:row>
      <xdr:rowOff>0</xdr:rowOff>
    </xdr:from>
    <xdr:to>
      <xdr:col>4</xdr:col>
      <xdr:colOff>71438</xdr:colOff>
      <xdr:row>36</xdr:row>
      <xdr:rowOff>38100</xdr:rowOff>
    </xdr:to>
    <xdr:sp macro="" textlink="">
      <xdr:nvSpPr>
        <xdr:cNvPr id="1072" name="Text Box 190">
          <a:extLst>
            <a:ext uri="{FF2B5EF4-FFF2-40B4-BE49-F238E27FC236}">
              <a16:creationId xmlns:a16="http://schemas.microsoft.com/office/drawing/2014/main" id="{FECC3CEF-7766-4001-AD6E-7E455308586D}"/>
            </a:ext>
          </a:extLst>
        </xdr:cNvPr>
        <xdr:cNvSpPr txBox="1">
          <a:spLocks noChangeArrowheads="1"/>
        </xdr:cNvSpPr>
      </xdr:nvSpPr>
      <xdr:spPr bwMode="auto">
        <a:xfrm>
          <a:off x="4733926" y="5305425"/>
          <a:ext cx="142875" cy="1666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35</xdr:row>
      <xdr:rowOff>0</xdr:rowOff>
    </xdr:from>
    <xdr:to>
      <xdr:col>4</xdr:col>
      <xdr:colOff>71438</xdr:colOff>
      <xdr:row>36</xdr:row>
      <xdr:rowOff>38100</xdr:rowOff>
    </xdr:to>
    <xdr:sp macro="" textlink="">
      <xdr:nvSpPr>
        <xdr:cNvPr id="1073" name="Text Box 191">
          <a:extLst>
            <a:ext uri="{FF2B5EF4-FFF2-40B4-BE49-F238E27FC236}">
              <a16:creationId xmlns:a16="http://schemas.microsoft.com/office/drawing/2014/main" id="{35D4D7C4-EF5D-4BE9-BD22-798F80D7B3D6}"/>
            </a:ext>
          </a:extLst>
        </xdr:cNvPr>
        <xdr:cNvSpPr txBox="1">
          <a:spLocks noChangeArrowheads="1"/>
        </xdr:cNvSpPr>
      </xdr:nvSpPr>
      <xdr:spPr bwMode="auto">
        <a:xfrm>
          <a:off x="4733926" y="5305425"/>
          <a:ext cx="142875" cy="1666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35</xdr:row>
      <xdr:rowOff>0</xdr:rowOff>
    </xdr:from>
    <xdr:to>
      <xdr:col>4</xdr:col>
      <xdr:colOff>71438</xdr:colOff>
      <xdr:row>36</xdr:row>
      <xdr:rowOff>38100</xdr:rowOff>
    </xdr:to>
    <xdr:sp macro="" textlink="">
      <xdr:nvSpPr>
        <xdr:cNvPr id="1074" name="Text Box 192">
          <a:extLst>
            <a:ext uri="{FF2B5EF4-FFF2-40B4-BE49-F238E27FC236}">
              <a16:creationId xmlns:a16="http://schemas.microsoft.com/office/drawing/2014/main" id="{FD5C9B1A-C2C1-4D1C-8DEB-4186B0B28621}"/>
            </a:ext>
          </a:extLst>
        </xdr:cNvPr>
        <xdr:cNvSpPr txBox="1">
          <a:spLocks noChangeArrowheads="1"/>
        </xdr:cNvSpPr>
      </xdr:nvSpPr>
      <xdr:spPr bwMode="auto">
        <a:xfrm>
          <a:off x="4733926" y="5305425"/>
          <a:ext cx="142875" cy="1666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36</xdr:row>
      <xdr:rowOff>19050</xdr:rowOff>
    </xdr:from>
    <xdr:to>
      <xdr:col>4</xdr:col>
      <xdr:colOff>71438</xdr:colOff>
      <xdr:row>37</xdr:row>
      <xdr:rowOff>19050</xdr:rowOff>
    </xdr:to>
    <xdr:sp macro="" textlink="">
      <xdr:nvSpPr>
        <xdr:cNvPr id="1075" name="Text Box 193">
          <a:extLst>
            <a:ext uri="{FF2B5EF4-FFF2-40B4-BE49-F238E27FC236}">
              <a16:creationId xmlns:a16="http://schemas.microsoft.com/office/drawing/2014/main" id="{50A28D78-D0ED-49E0-861D-233FA8361418}"/>
            </a:ext>
          </a:extLst>
        </xdr:cNvPr>
        <xdr:cNvSpPr txBox="1">
          <a:spLocks noChangeArrowheads="1"/>
        </xdr:cNvSpPr>
      </xdr:nvSpPr>
      <xdr:spPr bwMode="auto">
        <a:xfrm>
          <a:off x="4733926" y="5453063"/>
          <a:ext cx="142875" cy="12858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36</xdr:row>
      <xdr:rowOff>19050</xdr:rowOff>
    </xdr:from>
    <xdr:to>
      <xdr:col>4</xdr:col>
      <xdr:colOff>71438</xdr:colOff>
      <xdr:row>37</xdr:row>
      <xdr:rowOff>19050</xdr:rowOff>
    </xdr:to>
    <xdr:sp macro="" textlink="">
      <xdr:nvSpPr>
        <xdr:cNvPr id="1076" name="Text Box 194">
          <a:extLst>
            <a:ext uri="{FF2B5EF4-FFF2-40B4-BE49-F238E27FC236}">
              <a16:creationId xmlns:a16="http://schemas.microsoft.com/office/drawing/2014/main" id="{F2E68689-9D66-44EF-A5E4-DE53423E6890}"/>
            </a:ext>
          </a:extLst>
        </xdr:cNvPr>
        <xdr:cNvSpPr txBox="1">
          <a:spLocks noChangeArrowheads="1"/>
        </xdr:cNvSpPr>
      </xdr:nvSpPr>
      <xdr:spPr bwMode="auto">
        <a:xfrm>
          <a:off x="4733926" y="5453063"/>
          <a:ext cx="142875" cy="12858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36</xdr:row>
      <xdr:rowOff>19050</xdr:rowOff>
    </xdr:from>
    <xdr:to>
      <xdr:col>4</xdr:col>
      <xdr:colOff>71438</xdr:colOff>
      <xdr:row>37</xdr:row>
      <xdr:rowOff>19050</xdr:rowOff>
    </xdr:to>
    <xdr:sp macro="" textlink="">
      <xdr:nvSpPr>
        <xdr:cNvPr id="1077" name="Text Box 195">
          <a:extLst>
            <a:ext uri="{FF2B5EF4-FFF2-40B4-BE49-F238E27FC236}">
              <a16:creationId xmlns:a16="http://schemas.microsoft.com/office/drawing/2014/main" id="{5D27964E-0F4E-4BDC-8B14-F1123F667117}"/>
            </a:ext>
          </a:extLst>
        </xdr:cNvPr>
        <xdr:cNvSpPr txBox="1">
          <a:spLocks noChangeArrowheads="1"/>
        </xdr:cNvSpPr>
      </xdr:nvSpPr>
      <xdr:spPr bwMode="auto">
        <a:xfrm>
          <a:off x="4733926" y="5453063"/>
          <a:ext cx="142875" cy="12858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26</xdr:row>
      <xdr:rowOff>0</xdr:rowOff>
    </xdr:from>
    <xdr:to>
      <xdr:col>4</xdr:col>
      <xdr:colOff>71438</xdr:colOff>
      <xdr:row>26</xdr:row>
      <xdr:rowOff>285750</xdr:rowOff>
    </xdr:to>
    <xdr:sp macro="" textlink="">
      <xdr:nvSpPr>
        <xdr:cNvPr id="1078" name="Text Box 193">
          <a:extLst>
            <a:ext uri="{FF2B5EF4-FFF2-40B4-BE49-F238E27FC236}">
              <a16:creationId xmlns:a16="http://schemas.microsoft.com/office/drawing/2014/main" id="{37DF467E-CBBB-4D51-9ABD-EDBC6586520C}"/>
            </a:ext>
          </a:extLst>
        </xdr:cNvPr>
        <xdr:cNvSpPr txBox="1">
          <a:spLocks noChangeArrowheads="1"/>
        </xdr:cNvSpPr>
      </xdr:nvSpPr>
      <xdr:spPr bwMode="auto">
        <a:xfrm>
          <a:off x="4733926" y="3743325"/>
          <a:ext cx="142875"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26</xdr:row>
      <xdr:rowOff>0</xdr:rowOff>
    </xdr:from>
    <xdr:to>
      <xdr:col>4</xdr:col>
      <xdr:colOff>71438</xdr:colOff>
      <xdr:row>26</xdr:row>
      <xdr:rowOff>285750</xdr:rowOff>
    </xdr:to>
    <xdr:sp macro="" textlink="">
      <xdr:nvSpPr>
        <xdr:cNvPr id="1079" name="Text Box 194">
          <a:extLst>
            <a:ext uri="{FF2B5EF4-FFF2-40B4-BE49-F238E27FC236}">
              <a16:creationId xmlns:a16="http://schemas.microsoft.com/office/drawing/2014/main" id="{5FFBA05E-73D8-405B-BFF9-4E7A93177491}"/>
            </a:ext>
          </a:extLst>
        </xdr:cNvPr>
        <xdr:cNvSpPr txBox="1">
          <a:spLocks noChangeArrowheads="1"/>
        </xdr:cNvSpPr>
      </xdr:nvSpPr>
      <xdr:spPr bwMode="auto">
        <a:xfrm>
          <a:off x="4733926" y="3743325"/>
          <a:ext cx="142875"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26</xdr:row>
      <xdr:rowOff>0</xdr:rowOff>
    </xdr:from>
    <xdr:to>
      <xdr:col>4</xdr:col>
      <xdr:colOff>71438</xdr:colOff>
      <xdr:row>26</xdr:row>
      <xdr:rowOff>285750</xdr:rowOff>
    </xdr:to>
    <xdr:sp macro="" textlink="">
      <xdr:nvSpPr>
        <xdr:cNvPr id="1080" name="Text Box 195">
          <a:extLst>
            <a:ext uri="{FF2B5EF4-FFF2-40B4-BE49-F238E27FC236}">
              <a16:creationId xmlns:a16="http://schemas.microsoft.com/office/drawing/2014/main" id="{06E5CE6A-0DC7-4CD8-9EA2-D58869B033FA}"/>
            </a:ext>
          </a:extLst>
        </xdr:cNvPr>
        <xdr:cNvSpPr txBox="1">
          <a:spLocks noChangeArrowheads="1"/>
        </xdr:cNvSpPr>
      </xdr:nvSpPr>
      <xdr:spPr bwMode="auto">
        <a:xfrm>
          <a:off x="4733926" y="3743325"/>
          <a:ext cx="142875"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23</xdr:row>
      <xdr:rowOff>0</xdr:rowOff>
    </xdr:from>
    <xdr:to>
      <xdr:col>4</xdr:col>
      <xdr:colOff>71438</xdr:colOff>
      <xdr:row>24</xdr:row>
      <xdr:rowOff>57150</xdr:rowOff>
    </xdr:to>
    <xdr:sp macro="" textlink="">
      <xdr:nvSpPr>
        <xdr:cNvPr id="1081" name="Text Box 193">
          <a:extLst>
            <a:ext uri="{FF2B5EF4-FFF2-40B4-BE49-F238E27FC236}">
              <a16:creationId xmlns:a16="http://schemas.microsoft.com/office/drawing/2014/main" id="{00D420CE-CD03-42CD-AE57-E4BDB0206DE1}"/>
            </a:ext>
          </a:extLst>
        </xdr:cNvPr>
        <xdr:cNvSpPr txBox="1">
          <a:spLocks noChangeArrowheads="1"/>
        </xdr:cNvSpPr>
      </xdr:nvSpPr>
      <xdr:spPr bwMode="auto">
        <a:xfrm>
          <a:off x="4733926" y="3228975"/>
          <a:ext cx="142875" cy="1857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23</xdr:row>
      <xdr:rowOff>0</xdr:rowOff>
    </xdr:from>
    <xdr:to>
      <xdr:col>4</xdr:col>
      <xdr:colOff>71438</xdr:colOff>
      <xdr:row>24</xdr:row>
      <xdr:rowOff>57150</xdr:rowOff>
    </xdr:to>
    <xdr:sp macro="" textlink="">
      <xdr:nvSpPr>
        <xdr:cNvPr id="1082" name="Text Box 194">
          <a:extLst>
            <a:ext uri="{FF2B5EF4-FFF2-40B4-BE49-F238E27FC236}">
              <a16:creationId xmlns:a16="http://schemas.microsoft.com/office/drawing/2014/main" id="{A1A0D184-325B-47F4-AE96-FA021C2689A9}"/>
            </a:ext>
          </a:extLst>
        </xdr:cNvPr>
        <xdr:cNvSpPr txBox="1">
          <a:spLocks noChangeArrowheads="1"/>
        </xdr:cNvSpPr>
      </xdr:nvSpPr>
      <xdr:spPr bwMode="auto">
        <a:xfrm>
          <a:off x="4733926" y="3228975"/>
          <a:ext cx="142875" cy="1857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23</xdr:row>
      <xdr:rowOff>0</xdr:rowOff>
    </xdr:from>
    <xdr:to>
      <xdr:col>4</xdr:col>
      <xdr:colOff>71438</xdr:colOff>
      <xdr:row>24</xdr:row>
      <xdr:rowOff>57150</xdr:rowOff>
    </xdr:to>
    <xdr:sp macro="" textlink="">
      <xdr:nvSpPr>
        <xdr:cNvPr id="1083" name="Text Box 195">
          <a:extLst>
            <a:ext uri="{FF2B5EF4-FFF2-40B4-BE49-F238E27FC236}">
              <a16:creationId xmlns:a16="http://schemas.microsoft.com/office/drawing/2014/main" id="{46062258-612F-4A3F-919C-AC2C060D79B9}"/>
            </a:ext>
          </a:extLst>
        </xdr:cNvPr>
        <xdr:cNvSpPr txBox="1">
          <a:spLocks noChangeArrowheads="1"/>
        </xdr:cNvSpPr>
      </xdr:nvSpPr>
      <xdr:spPr bwMode="auto">
        <a:xfrm>
          <a:off x="4733926" y="3228975"/>
          <a:ext cx="142875" cy="1857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36</xdr:row>
      <xdr:rowOff>19050</xdr:rowOff>
    </xdr:from>
    <xdr:to>
      <xdr:col>4</xdr:col>
      <xdr:colOff>71438</xdr:colOff>
      <xdr:row>37</xdr:row>
      <xdr:rowOff>19050</xdr:rowOff>
    </xdr:to>
    <xdr:sp macro="" textlink="">
      <xdr:nvSpPr>
        <xdr:cNvPr id="1084" name="Text Box 193">
          <a:extLst>
            <a:ext uri="{FF2B5EF4-FFF2-40B4-BE49-F238E27FC236}">
              <a16:creationId xmlns:a16="http://schemas.microsoft.com/office/drawing/2014/main" id="{D3A42F06-344A-4C22-AA68-E8D821CDFAE7}"/>
            </a:ext>
          </a:extLst>
        </xdr:cNvPr>
        <xdr:cNvSpPr txBox="1">
          <a:spLocks noChangeArrowheads="1"/>
        </xdr:cNvSpPr>
      </xdr:nvSpPr>
      <xdr:spPr bwMode="auto">
        <a:xfrm>
          <a:off x="4733926" y="5453063"/>
          <a:ext cx="142875" cy="12858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36</xdr:row>
      <xdr:rowOff>19050</xdr:rowOff>
    </xdr:from>
    <xdr:to>
      <xdr:col>4</xdr:col>
      <xdr:colOff>71438</xdr:colOff>
      <xdr:row>37</xdr:row>
      <xdr:rowOff>19050</xdr:rowOff>
    </xdr:to>
    <xdr:sp macro="" textlink="">
      <xdr:nvSpPr>
        <xdr:cNvPr id="1085" name="Text Box 194">
          <a:extLst>
            <a:ext uri="{FF2B5EF4-FFF2-40B4-BE49-F238E27FC236}">
              <a16:creationId xmlns:a16="http://schemas.microsoft.com/office/drawing/2014/main" id="{949D10AF-C27D-4BC3-BDA5-936F9FA77B73}"/>
            </a:ext>
          </a:extLst>
        </xdr:cNvPr>
        <xdr:cNvSpPr txBox="1">
          <a:spLocks noChangeArrowheads="1"/>
        </xdr:cNvSpPr>
      </xdr:nvSpPr>
      <xdr:spPr bwMode="auto">
        <a:xfrm>
          <a:off x="4733926" y="5453063"/>
          <a:ext cx="142875" cy="12858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36</xdr:row>
      <xdr:rowOff>19050</xdr:rowOff>
    </xdr:from>
    <xdr:to>
      <xdr:col>4</xdr:col>
      <xdr:colOff>71438</xdr:colOff>
      <xdr:row>37</xdr:row>
      <xdr:rowOff>19050</xdr:rowOff>
    </xdr:to>
    <xdr:sp macro="" textlink="">
      <xdr:nvSpPr>
        <xdr:cNvPr id="1086" name="Text Box 195">
          <a:extLst>
            <a:ext uri="{FF2B5EF4-FFF2-40B4-BE49-F238E27FC236}">
              <a16:creationId xmlns:a16="http://schemas.microsoft.com/office/drawing/2014/main" id="{EEB95854-7C8D-4EB7-AF9B-137C824AF90B}"/>
            </a:ext>
          </a:extLst>
        </xdr:cNvPr>
        <xdr:cNvSpPr txBox="1">
          <a:spLocks noChangeArrowheads="1"/>
        </xdr:cNvSpPr>
      </xdr:nvSpPr>
      <xdr:spPr bwMode="auto">
        <a:xfrm>
          <a:off x="4733926" y="5453063"/>
          <a:ext cx="142875" cy="12858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37</xdr:row>
      <xdr:rowOff>9525</xdr:rowOff>
    </xdr:from>
    <xdr:to>
      <xdr:col>4</xdr:col>
      <xdr:colOff>71438</xdr:colOff>
      <xdr:row>38</xdr:row>
      <xdr:rowOff>285750</xdr:rowOff>
    </xdr:to>
    <xdr:sp macro="" textlink="">
      <xdr:nvSpPr>
        <xdr:cNvPr id="1087" name="Text Box 193">
          <a:extLst>
            <a:ext uri="{FF2B5EF4-FFF2-40B4-BE49-F238E27FC236}">
              <a16:creationId xmlns:a16="http://schemas.microsoft.com/office/drawing/2014/main" id="{3B20EE13-D31F-4A09-B565-BB41190352E4}"/>
            </a:ext>
          </a:extLst>
        </xdr:cNvPr>
        <xdr:cNvSpPr txBox="1">
          <a:spLocks noChangeArrowheads="1"/>
        </xdr:cNvSpPr>
      </xdr:nvSpPr>
      <xdr:spPr bwMode="auto">
        <a:xfrm>
          <a:off x="4733926" y="5572125"/>
          <a:ext cx="142875" cy="24765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37</xdr:row>
      <xdr:rowOff>9525</xdr:rowOff>
    </xdr:from>
    <xdr:to>
      <xdr:col>4</xdr:col>
      <xdr:colOff>71438</xdr:colOff>
      <xdr:row>38</xdr:row>
      <xdr:rowOff>285750</xdr:rowOff>
    </xdr:to>
    <xdr:sp macro="" textlink="">
      <xdr:nvSpPr>
        <xdr:cNvPr id="1088" name="Text Box 194">
          <a:extLst>
            <a:ext uri="{FF2B5EF4-FFF2-40B4-BE49-F238E27FC236}">
              <a16:creationId xmlns:a16="http://schemas.microsoft.com/office/drawing/2014/main" id="{AA37956F-E82D-49A8-9199-203F81CCE728}"/>
            </a:ext>
          </a:extLst>
        </xdr:cNvPr>
        <xdr:cNvSpPr txBox="1">
          <a:spLocks noChangeArrowheads="1"/>
        </xdr:cNvSpPr>
      </xdr:nvSpPr>
      <xdr:spPr bwMode="auto">
        <a:xfrm>
          <a:off x="4733926" y="5572125"/>
          <a:ext cx="142875" cy="24765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37</xdr:row>
      <xdr:rowOff>9525</xdr:rowOff>
    </xdr:from>
    <xdr:to>
      <xdr:col>4</xdr:col>
      <xdr:colOff>71438</xdr:colOff>
      <xdr:row>38</xdr:row>
      <xdr:rowOff>285750</xdr:rowOff>
    </xdr:to>
    <xdr:sp macro="" textlink="">
      <xdr:nvSpPr>
        <xdr:cNvPr id="1089" name="Text Box 195">
          <a:extLst>
            <a:ext uri="{FF2B5EF4-FFF2-40B4-BE49-F238E27FC236}">
              <a16:creationId xmlns:a16="http://schemas.microsoft.com/office/drawing/2014/main" id="{33F181C4-215A-4ACF-83D4-D54C230E2FCB}"/>
            </a:ext>
          </a:extLst>
        </xdr:cNvPr>
        <xdr:cNvSpPr txBox="1">
          <a:spLocks noChangeArrowheads="1"/>
        </xdr:cNvSpPr>
      </xdr:nvSpPr>
      <xdr:spPr bwMode="auto">
        <a:xfrm>
          <a:off x="4733926" y="5572125"/>
          <a:ext cx="142875" cy="24765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25</xdr:row>
      <xdr:rowOff>0</xdr:rowOff>
    </xdr:from>
    <xdr:to>
      <xdr:col>4</xdr:col>
      <xdr:colOff>71438</xdr:colOff>
      <xdr:row>25</xdr:row>
      <xdr:rowOff>285750</xdr:rowOff>
    </xdr:to>
    <xdr:sp macro="" textlink="">
      <xdr:nvSpPr>
        <xdr:cNvPr id="1090" name="Text Box 187">
          <a:extLst>
            <a:ext uri="{FF2B5EF4-FFF2-40B4-BE49-F238E27FC236}">
              <a16:creationId xmlns:a16="http://schemas.microsoft.com/office/drawing/2014/main" id="{8CDE6388-3A32-4E53-8E1D-220B4F9E9D95}"/>
            </a:ext>
          </a:extLst>
        </xdr:cNvPr>
        <xdr:cNvSpPr txBox="1">
          <a:spLocks noChangeArrowheads="1"/>
        </xdr:cNvSpPr>
      </xdr:nvSpPr>
      <xdr:spPr bwMode="auto">
        <a:xfrm>
          <a:off x="4733926" y="3486150"/>
          <a:ext cx="142875"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25</xdr:row>
      <xdr:rowOff>0</xdr:rowOff>
    </xdr:from>
    <xdr:to>
      <xdr:col>4</xdr:col>
      <xdr:colOff>71438</xdr:colOff>
      <xdr:row>25</xdr:row>
      <xdr:rowOff>285750</xdr:rowOff>
    </xdr:to>
    <xdr:sp macro="" textlink="">
      <xdr:nvSpPr>
        <xdr:cNvPr id="1091" name="Text Box 193">
          <a:extLst>
            <a:ext uri="{FF2B5EF4-FFF2-40B4-BE49-F238E27FC236}">
              <a16:creationId xmlns:a16="http://schemas.microsoft.com/office/drawing/2014/main" id="{2E9A1CB6-F9BC-49DF-A941-DFA2A6EA2509}"/>
            </a:ext>
          </a:extLst>
        </xdr:cNvPr>
        <xdr:cNvSpPr txBox="1">
          <a:spLocks noChangeArrowheads="1"/>
        </xdr:cNvSpPr>
      </xdr:nvSpPr>
      <xdr:spPr bwMode="auto">
        <a:xfrm>
          <a:off x="4733926" y="3486150"/>
          <a:ext cx="142875"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25</xdr:row>
      <xdr:rowOff>0</xdr:rowOff>
    </xdr:from>
    <xdr:to>
      <xdr:col>4</xdr:col>
      <xdr:colOff>71438</xdr:colOff>
      <xdr:row>25</xdr:row>
      <xdr:rowOff>285750</xdr:rowOff>
    </xdr:to>
    <xdr:sp macro="" textlink="">
      <xdr:nvSpPr>
        <xdr:cNvPr id="1092" name="Text Box 194">
          <a:extLst>
            <a:ext uri="{FF2B5EF4-FFF2-40B4-BE49-F238E27FC236}">
              <a16:creationId xmlns:a16="http://schemas.microsoft.com/office/drawing/2014/main" id="{3881F361-9514-4400-8637-09B031B858D3}"/>
            </a:ext>
          </a:extLst>
        </xdr:cNvPr>
        <xdr:cNvSpPr txBox="1">
          <a:spLocks noChangeArrowheads="1"/>
        </xdr:cNvSpPr>
      </xdr:nvSpPr>
      <xdr:spPr bwMode="auto">
        <a:xfrm>
          <a:off x="4733926" y="3486150"/>
          <a:ext cx="142875"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25</xdr:row>
      <xdr:rowOff>0</xdr:rowOff>
    </xdr:from>
    <xdr:to>
      <xdr:col>4</xdr:col>
      <xdr:colOff>71438</xdr:colOff>
      <xdr:row>25</xdr:row>
      <xdr:rowOff>285750</xdr:rowOff>
    </xdr:to>
    <xdr:sp macro="" textlink="">
      <xdr:nvSpPr>
        <xdr:cNvPr id="1093" name="Text Box 195">
          <a:extLst>
            <a:ext uri="{FF2B5EF4-FFF2-40B4-BE49-F238E27FC236}">
              <a16:creationId xmlns:a16="http://schemas.microsoft.com/office/drawing/2014/main" id="{BDD4AD72-D474-4674-8814-C33B5D528344}"/>
            </a:ext>
          </a:extLst>
        </xdr:cNvPr>
        <xdr:cNvSpPr txBox="1">
          <a:spLocks noChangeArrowheads="1"/>
        </xdr:cNvSpPr>
      </xdr:nvSpPr>
      <xdr:spPr bwMode="auto">
        <a:xfrm>
          <a:off x="4733926" y="3486150"/>
          <a:ext cx="142875"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24</xdr:row>
      <xdr:rowOff>0</xdr:rowOff>
    </xdr:from>
    <xdr:to>
      <xdr:col>4</xdr:col>
      <xdr:colOff>71438</xdr:colOff>
      <xdr:row>25</xdr:row>
      <xdr:rowOff>57150</xdr:rowOff>
    </xdr:to>
    <xdr:sp macro="" textlink="">
      <xdr:nvSpPr>
        <xdr:cNvPr id="1094" name="Text Box 193">
          <a:extLst>
            <a:ext uri="{FF2B5EF4-FFF2-40B4-BE49-F238E27FC236}">
              <a16:creationId xmlns:a16="http://schemas.microsoft.com/office/drawing/2014/main" id="{684DBBCC-C630-4BD9-9C12-9AECE3413E1F}"/>
            </a:ext>
          </a:extLst>
        </xdr:cNvPr>
        <xdr:cNvSpPr txBox="1">
          <a:spLocks noChangeArrowheads="1"/>
        </xdr:cNvSpPr>
      </xdr:nvSpPr>
      <xdr:spPr bwMode="auto">
        <a:xfrm>
          <a:off x="4733926" y="3357563"/>
          <a:ext cx="142875" cy="18573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24</xdr:row>
      <xdr:rowOff>0</xdr:rowOff>
    </xdr:from>
    <xdr:to>
      <xdr:col>4</xdr:col>
      <xdr:colOff>71438</xdr:colOff>
      <xdr:row>25</xdr:row>
      <xdr:rowOff>57150</xdr:rowOff>
    </xdr:to>
    <xdr:sp macro="" textlink="">
      <xdr:nvSpPr>
        <xdr:cNvPr id="1095" name="Text Box 194">
          <a:extLst>
            <a:ext uri="{FF2B5EF4-FFF2-40B4-BE49-F238E27FC236}">
              <a16:creationId xmlns:a16="http://schemas.microsoft.com/office/drawing/2014/main" id="{F7FF4AD1-BD9B-4183-9604-2647202D65CC}"/>
            </a:ext>
          </a:extLst>
        </xdr:cNvPr>
        <xdr:cNvSpPr txBox="1">
          <a:spLocks noChangeArrowheads="1"/>
        </xdr:cNvSpPr>
      </xdr:nvSpPr>
      <xdr:spPr bwMode="auto">
        <a:xfrm>
          <a:off x="4733926" y="3357563"/>
          <a:ext cx="142875" cy="18573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24</xdr:row>
      <xdr:rowOff>0</xdr:rowOff>
    </xdr:from>
    <xdr:to>
      <xdr:col>4</xdr:col>
      <xdr:colOff>71438</xdr:colOff>
      <xdr:row>25</xdr:row>
      <xdr:rowOff>57150</xdr:rowOff>
    </xdr:to>
    <xdr:sp macro="" textlink="">
      <xdr:nvSpPr>
        <xdr:cNvPr id="1096" name="Text Box 195">
          <a:extLst>
            <a:ext uri="{FF2B5EF4-FFF2-40B4-BE49-F238E27FC236}">
              <a16:creationId xmlns:a16="http://schemas.microsoft.com/office/drawing/2014/main" id="{29B26B28-C4A3-48A3-AD7A-D121A5633755}"/>
            </a:ext>
          </a:extLst>
        </xdr:cNvPr>
        <xdr:cNvSpPr txBox="1">
          <a:spLocks noChangeArrowheads="1"/>
        </xdr:cNvSpPr>
      </xdr:nvSpPr>
      <xdr:spPr bwMode="auto">
        <a:xfrm>
          <a:off x="4733926" y="3357563"/>
          <a:ext cx="142875" cy="18573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9525</xdr:colOff>
      <xdr:row>40</xdr:row>
      <xdr:rowOff>0</xdr:rowOff>
    </xdr:from>
    <xdr:to>
      <xdr:col>4</xdr:col>
      <xdr:colOff>90488</xdr:colOff>
      <xdr:row>41</xdr:row>
      <xdr:rowOff>45741</xdr:rowOff>
    </xdr:to>
    <xdr:sp macro="" textlink="">
      <xdr:nvSpPr>
        <xdr:cNvPr id="1097" name="Text Box 71">
          <a:extLst>
            <a:ext uri="{FF2B5EF4-FFF2-40B4-BE49-F238E27FC236}">
              <a16:creationId xmlns:a16="http://schemas.microsoft.com/office/drawing/2014/main" id="{CB1DE532-F5E5-440A-8940-9BD22ED54DDC}"/>
            </a:ext>
          </a:extLst>
        </xdr:cNvPr>
        <xdr:cNvSpPr txBox="1">
          <a:spLocks noChangeArrowheads="1"/>
        </xdr:cNvSpPr>
      </xdr:nvSpPr>
      <xdr:spPr bwMode="auto">
        <a:xfrm>
          <a:off x="4814888" y="6076950"/>
          <a:ext cx="80963"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40</xdr:row>
      <xdr:rowOff>0</xdr:rowOff>
    </xdr:from>
    <xdr:to>
      <xdr:col>4</xdr:col>
      <xdr:colOff>90488</xdr:colOff>
      <xdr:row>41</xdr:row>
      <xdr:rowOff>45741</xdr:rowOff>
    </xdr:to>
    <xdr:sp macro="" textlink="">
      <xdr:nvSpPr>
        <xdr:cNvPr id="1098" name="Text Box 175">
          <a:extLst>
            <a:ext uri="{FF2B5EF4-FFF2-40B4-BE49-F238E27FC236}">
              <a16:creationId xmlns:a16="http://schemas.microsoft.com/office/drawing/2014/main" id="{249DF1CD-75C2-4460-9DD4-261F5031D2C2}"/>
            </a:ext>
          </a:extLst>
        </xdr:cNvPr>
        <xdr:cNvSpPr txBox="1">
          <a:spLocks noChangeArrowheads="1"/>
        </xdr:cNvSpPr>
      </xdr:nvSpPr>
      <xdr:spPr bwMode="auto">
        <a:xfrm>
          <a:off x="4814888" y="6076950"/>
          <a:ext cx="80963"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099" name="Text Box 1">
          <a:extLst>
            <a:ext uri="{FF2B5EF4-FFF2-40B4-BE49-F238E27FC236}">
              <a16:creationId xmlns:a16="http://schemas.microsoft.com/office/drawing/2014/main" id="{76A7B7E3-2302-47C0-9404-A4F5BDC915C9}"/>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00" name="Text Box 23">
          <a:extLst>
            <a:ext uri="{FF2B5EF4-FFF2-40B4-BE49-F238E27FC236}">
              <a16:creationId xmlns:a16="http://schemas.microsoft.com/office/drawing/2014/main" id="{74736A4C-6FA6-4F62-96FB-C5A09EE41E88}"/>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01" name="Text Box 24">
          <a:extLst>
            <a:ext uri="{FF2B5EF4-FFF2-40B4-BE49-F238E27FC236}">
              <a16:creationId xmlns:a16="http://schemas.microsoft.com/office/drawing/2014/main" id="{9531CCC5-1EBE-4C5F-8D52-740A899CFF09}"/>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02" name="Text Box 25">
          <a:extLst>
            <a:ext uri="{FF2B5EF4-FFF2-40B4-BE49-F238E27FC236}">
              <a16:creationId xmlns:a16="http://schemas.microsoft.com/office/drawing/2014/main" id="{B1615CC4-F81A-4EA3-A4F4-19D80A698323}"/>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03" name="Text Box 26">
          <a:extLst>
            <a:ext uri="{FF2B5EF4-FFF2-40B4-BE49-F238E27FC236}">
              <a16:creationId xmlns:a16="http://schemas.microsoft.com/office/drawing/2014/main" id="{6D11D269-A5CF-4E31-B519-A1803A8EBD45}"/>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04" name="Text Box 27">
          <a:extLst>
            <a:ext uri="{FF2B5EF4-FFF2-40B4-BE49-F238E27FC236}">
              <a16:creationId xmlns:a16="http://schemas.microsoft.com/office/drawing/2014/main" id="{6DAEF1F9-02A6-4113-BE33-8D54B4064675}"/>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05" name="Text Box 28">
          <a:extLst>
            <a:ext uri="{FF2B5EF4-FFF2-40B4-BE49-F238E27FC236}">
              <a16:creationId xmlns:a16="http://schemas.microsoft.com/office/drawing/2014/main" id="{15AECAB4-6371-4AA2-BA67-49B4B7822309}"/>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06" name="Text Box 29">
          <a:extLst>
            <a:ext uri="{FF2B5EF4-FFF2-40B4-BE49-F238E27FC236}">
              <a16:creationId xmlns:a16="http://schemas.microsoft.com/office/drawing/2014/main" id="{19C1E9CC-3C02-4A6B-9E96-76CB62772DD7}"/>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07" name="Text Box 30">
          <a:extLst>
            <a:ext uri="{FF2B5EF4-FFF2-40B4-BE49-F238E27FC236}">
              <a16:creationId xmlns:a16="http://schemas.microsoft.com/office/drawing/2014/main" id="{59000F7C-E309-40B5-9F36-3951B2FF9615}"/>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08" name="Text Box 31">
          <a:extLst>
            <a:ext uri="{FF2B5EF4-FFF2-40B4-BE49-F238E27FC236}">
              <a16:creationId xmlns:a16="http://schemas.microsoft.com/office/drawing/2014/main" id="{0E8D2B17-978A-40F0-941F-7DCAEBBCD4DE}"/>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09" name="Text Box 32">
          <a:extLst>
            <a:ext uri="{FF2B5EF4-FFF2-40B4-BE49-F238E27FC236}">
              <a16:creationId xmlns:a16="http://schemas.microsoft.com/office/drawing/2014/main" id="{D961BFF5-B681-49F5-8C84-B83A7D7F2A1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10" name="Text Box 33">
          <a:extLst>
            <a:ext uri="{FF2B5EF4-FFF2-40B4-BE49-F238E27FC236}">
              <a16:creationId xmlns:a16="http://schemas.microsoft.com/office/drawing/2014/main" id="{54000C5A-4F75-4AE4-AB43-7D5ED6A21A1B}"/>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11" name="Text Box 34">
          <a:extLst>
            <a:ext uri="{FF2B5EF4-FFF2-40B4-BE49-F238E27FC236}">
              <a16:creationId xmlns:a16="http://schemas.microsoft.com/office/drawing/2014/main" id="{2F64C411-7F0F-4499-AE83-6B9B0D3CF0D6}"/>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12" name="Text Box 35">
          <a:extLst>
            <a:ext uri="{FF2B5EF4-FFF2-40B4-BE49-F238E27FC236}">
              <a16:creationId xmlns:a16="http://schemas.microsoft.com/office/drawing/2014/main" id="{3CABBF5E-21B5-44A6-ABE7-79AB3C612639}"/>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13" name="Text Box 36">
          <a:extLst>
            <a:ext uri="{FF2B5EF4-FFF2-40B4-BE49-F238E27FC236}">
              <a16:creationId xmlns:a16="http://schemas.microsoft.com/office/drawing/2014/main" id="{53CDB86C-CC37-41CC-998B-168A0137593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14" name="Text Box 37">
          <a:extLst>
            <a:ext uri="{FF2B5EF4-FFF2-40B4-BE49-F238E27FC236}">
              <a16:creationId xmlns:a16="http://schemas.microsoft.com/office/drawing/2014/main" id="{09E79495-E4BC-4AD4-A4B8-2176B6B7D2F3}"/>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15" name="Text Box 38">
          <a:extLst>
            <a:ext uri="{FF2B5EF4-FFF2-40B4-BE49-F238E27FC236}">
              <a16:creationId xmlns:a16="http://schemas.microsoft.com/office/drawing/2014/main" id="{3C471609-AE97-4380-89F1-046D98CC0C56}"/>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16" name="Text Box 39">
          <a:extLst>
            <a:ext uri="{FF2B5EF4-FFF2-40B4-BE49-F238E27FC236}">
              <a16:creationId xmlns:a16="http://schemas.microsoft.com/office/drawing/2014/main" id="{8DCF17E1-771E-47C0-AEBE-792F33FCB06B}"/>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17" name="Text Box 40">
          <a:extLst>
            <a:ext uri="{FF2B5EF4-FFF2-40B4-BE49-F238E27FC236}">
              <a16:creationId xmlns:a16="http://schemas.microsoft.com/office/drawing/2014/main" id="{F4E9EA3A-1A1F-4518-ADAA-9D0D58436B4C}"/>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18" name="Text Box 41">
          <a:extLst>
            <a:ext uri="{FF2B5EF4-FFF2-40B4-BE49-F238E27FC236}">
              <a16:creationId xmlns:a16="http://schemas.microsoft.com/office/drawing/2014/main" id="{616B9062-4158-4AC5-B723-2AA52763895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19" name="Text Box 42">
          <a:extLst>
            <a:ext uri="{FF2B5EF4-FFF2-40B4-BE49-F238E27FC236}">
              <a16:creationId xmlns:a16="http://schemas.microsoft.com/office/drawing/2014/main" id="{92FB9C5E-95E7-4976-9A1C-C81000FDBD66}"/>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20" name="Text Box 43">
          <a:extLst>
            <a:ext uri="{FF2B5EF4-FFF2-40B4-BE49-F238E27FC236}">
              <a16:creationId xmlns:a16="http://schemas.microsoft.com/office/drawing/2014/main" id="{148F9F50-7481-47DC-AAA4-50E83B062B6F}"/>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21" name="Text Box 44">
          <a:extLst>
            <a:ext uri="{FF2B5EF4-FFF2-40B4-BE49-F238E27FC236}">
              <a16:creationId xmlns:a16="http://schemas.microsoft.com/office/drawing/2014/main" id="{FEA348E9-9BF8-4E25-A05F-76B4A72568C8}"/>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22" name="Text Box 45">
          <a:extLst>
            <a:ext uri="{FF2B5EF4-FFF2-40B4-BE49-F238E27FC236}">
              <a16:creationId xmlns:a16="http://schemas.microsoft.com/office/drawing/2014/main" id="{5EB9102A-D6EB-4D38-83A2-05F5A50784AC}"/>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23" name="Text Box 46">
          <a:extLst>
            <a:ext uri="{FF2B5EF4-FFF2-40B4-BE49-F238E27FC236}">
              <a16:creationId xmlns:a16="http://schemas.microsoft.com/office/drawing/2014/main" id="{7109B37B-5A6F-49E1-BFE4-5437659B8905}"/>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24" name="Text Box 47">
          <a:extLst>
            <a:ext uri="{FF2B5EF4-FFF2-40B4-BE49-F238E27FC236}">
              <a16:creationId xmlns:a16="http://schemas.microsoft.com/office/drawing/2014/main" id="{78C65BA3-2EE4-41EB-A5DA-AF73FECCDE78}"/>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25" name="Text Box 48">
          <a:extLst>
            <a:ext uri="{FF2B5EF4-FFF2-40B4-BE49-F238E27FC236}">
              <a16:creationId xmlns:a16="http://schemas.microsoft.com/office/drawing/2014/main" id="{7FDB508F-64A4-4A16-92A6-1F35110D396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26" name="Text Box 49">
          <a:extLst>
            <a:ext uri="{FF2B5EF4-FFF2-40B4-BE49-F238E27FC236}">
              <a16:creationId xmlns:a16="http://schemas.microsoft.com/office/drawing/2014/main" id="{786C905E-B7D3-45AB-9546-8577809AD8FE}"/>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27" name="Text Box 50">
          <a:extLst>
            <a:ext uri="{FF2B5EF4-FFF2-40B4-BE49-F238E27FC236}">
              <a16:creationId xmlns:a16="http://schemas.microsoft.com/office/drawing/2014/main" id="{B3D8FA54-6A51-48D0-A64B-943CD9A3E0E8}"/>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28" name="Text Box 51">
          <a:extLst>
            <a:ext uri="{FF2B5EF4-FFF2-40B4-BE49-F238E27FC236}">
              <a16:creationId xmlns:a16="http://schemas.microsoft.com/office/drawing/2014/main" id="{23F35B0A-E6B1-4302-A4C9-7E864DF4E06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29" name="Text Box 52">
          <a:extLst>
            <a:ext uri="{FF2B5EF4-FFF2-40B4-BE49-F238E27FC236}">
              <a16:creationId xmlns:a16="http://schemas.microsoft.com/office/drawing/2014/main" id="{528EC021-51B9-4969-B062-E8D6667F55A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30" name="Text Box 53">
          <a:extLst>
            <a:ext uri="{FF2B5EF4-FFF2-40B4-BE49-F238E27FC236}">
              <a16:creationId xmlns:a16="http://schemas.microsoft.com/office/drawing/2014/main" id="{D5368AB3-15D1-43E0-AD8F-7F453079BA6C}"/>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31" name="Text Box 54">
          <a:extLst>
            <a:ext uri="{FF2B5EF4-FFF2-40B4-BE49-F238E27FC236}">
              <a16:creationId xmlns:a16="http://schemas.microsoft.com/office/drawing/2014/main" id="{8EF2F6DE-8DB7-4EF7-BB29-74012789771C}"/>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32" name="Text Box 55">
          <a:extLst>
            <a:ext uri="{FF2B5EF4-FFF2-40B4-BE49-F238E27FC236}">
              <a16:creationId xmlns:a16="http://schemas.microsoft.com/office/drawing/2014/main" id="{3A87FC87-D154-460D-B400-4EDDDDD94896}"/>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33" name="Text Box 56">
          <a:extLst>
            <a:ext uri="{FF2B5EF4-FFF2-40B4-BE49-F238E27FC236}">
              <a16:creationId xmlns:a16="http://schemas.microsoft.com/office/drawing/2014/main" id="{6A35395B-68D6-47EA-918E-68DD261A7BB6}"/>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34" name="Text Box 57">
          <a:extLst>
            <a:ext uri="{FF2B5EF4-FFF2-40B4-BE49-F238E27FC236}">
              <a16:creationId xmlns:a16="http://schemas.microsoft.com/office/drawing/2014/main" id="{37E51502-66F9-4D1E-8D9B-A1EFAFB4A528}"/>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35" name="Text Box 58">
          <a:extLst>
            <a:ext uri="{FF2B5EF4-FFF2-40B4-BE49-F238E27FC236}">
              <a16:creationId xmlns:a16="http://schemas.microsoft.com/office/drawing/2014/main" id="{A30EB9DF-617B-4275-BC27-0975DB3A24C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36" name="Text Box 59">
          <a:extLst>
            <a:ext uri="{FF2B5EF4-FFF2-40B4-BE49-F238E27FC236}">
              <a16:creationId xmlns:a16="http://schemas.microsoft.com/office/drawing/2014/main" id="{EBBF99D7-3DE3-415C-8F0B-92BF73545CF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37" name="Text Box 60">
          <a:extLst>
            <a:ext uri="{FF2B5EF4-FFF2-40B4-BE49-F238E27FC236}">
              <a16:creationId xmlns:a16="http://schemas.microsoft.com/office/drawing/2014/main" id="{5EDD939C-DF8B-45D1-B739-421BE23EBD1E}"/>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38" name="Text Box 61">
          <a:extLst>
            <a:ext uri="{FF2B5EF4-FFF2-40B4-BE49-F238E27FC236}">
              <a16:creationId xmlns:a16="http://schemas.microsoft.com/office/drawing/2014/main" id="{32999745-8987-48C0-9990-D738C257EDA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39" name="Text Box 62">
          <a:extLst>
            <a:ext uri="{FF2B5EF4-FFF2-40B4-BE49-F238E27FC236}">
              <a16:creationId xmlns:a16="http://schemas.microsoft.com/office/drawing/2014/main" id="{B593F975-3760-440A-A612-5EEF89250E73}"/>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40" name="Text Box 63">
          <a:extLst>
            <a:ext uri="{FF2B5EF4-FFF2-40B4-BE49-F238E27FC236}">
              <a16:creationId xmlns:a16="http://schemas.microsoft.com/office/drawing/2014/main" id="{4D9B37C4-4A2F-4E18-92B4-4F34E004F00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41" name="Text Box 64">
          <a:extLst>
            <a:ext uri="{FF2B5EF4-FFF2-40B4-BE49-F238E27FC236}">
              <a16:creationId xmlns:a16="http://schemas.microsoft.com/office/drawing/2014/main" id="{7D18444C-563B-4E35-8273-8EFF24DF8FA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42" name="Text Box 65">
          <a:extLst>
            <a:ext uri="{FF2B5EF4-FFF2-40B4-BE49-F238E27FC236}">
              <a16:creationId xmlns:a16="http://schemas.microsoft.com/office/drawing/2014/main" id="{898E2ECF-FB33-410C-819C-F7821D835583}"/>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43" name="Text Box 66">
          <a:extLst>
            <a:ext uri="{FF2B5EF4-FFF2-40B4-BE49-F238E27FC236}">
              <a16:creationId xmlns:a16="http://schemas.microsoft.com/office/drawing/2014/main" id="{DE28A238-0D1F-4CE4-AE68-38B9FA0E0639}"/>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44" name="Text Box 67">
          <a:extLst>
            <a:ext uri="{FF2B5EF4-FFF2-40B4-BE49-F238E27FC236}">
              <a16:creationId xmlns:a16="http://schemas.microsoft.com/office/drawing/2014/main" id="{9A620D59-F603-4A5D-AE94-0C2AF0A47C7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45" name="Text Box 68">
          <a:extLst>
            <a:ext uri="{FF2B5EF4-FFF2-40B4-BE49-F238E27FC236}">
              <a16:creationId xmlns:a16="http://schemas.microsoft.com/office/drawing/2014/main" id="{53892278-2F9E-4ACC-9692-8FE4B6888933}"/>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46" name="Text Box 69">
          <a:extLst>
            <a:ext uri="{FF2B5EF4-FFF2-40B4-BE49-F238E27FC236}">
              <a16:creationId xmlns:a16="http://schemas.microsoft.com/office/drawing/2014/main" id="{70155AD8-4CAA-4841-B7AB-76F6371FD630}"/>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47" name="Text Box 70">
          <a:extLst>
            <a:ext uri="{FF2B5EF4-FFF2-40B4-BE49-F238E27FC236}">
              <a16:creationId xmlns:a16="http://schemas.microsoft.com/office/drawing/2014/main" id="{50F4A3F5-E8A6-4D75-974E-3FC2E62C0D3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48" name="Text Box 72">
          <a:extLst>
            <a:ext uri="{FF2B5EF4-FFF2-40B4-BE49-F238E27FC236}">
              <a16:creationId xmlns:a16="http://schemas.microsoft.com/office/drawing/2014/main" id="{CE916A2A-6280-4161-9212-B70E72C34ED6}"/>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49" name="Text Box 73">
          <a:extLst>
            <a:ext uri="{FF2B5EF4-FFF2-40B4-BE49-F238E27FC236}">
              <a16:creationId xmlns:a16="http://schemas.microsoft.com/office/drawing/2014/main" id="{79AFA0D7-B7E9-45DA-8A29-DE9053E9506C}"/>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50" name="Text Box 77">
          <a:extLst>
            <a:ext uri="{FF2B5EF4-FFF2-40B4-BE49-F238E27FC236}">
              <a16:creationId xmlns:a16="http://schemas.microsoft.com/office/drawing/2014/main" id="{2759AA91-56C6-4808-89E5-6329504ED173}"/>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51" name="Text Box 78">
          <a:extLst>
            <a:ext uri="{FF2B5EF4-FFF2-40B4-BE49-F238E27FC236}">
              <a16:creationId xmlns:a16="http://schemas.microsoft.com/office/drawing/2014/main" id="{C9E62171-89ED-4424-B404-54CE1982FEF9}"/>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52" name="Text Box 79">
          <a:extLst>
            <a:ext uri="{FF2B5EF4-FFF2-40B4-BE49-F238E27FC236}">
              <a16:creationId xmlns:a16="http://schemas.microsoft.com/office/drawing/2014/main" id="{A1B59815-A3CF-4D20-BD2C-7ADBFF58FA29}"/>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53" name="Text Box 80">
          <a:extLst>
            <a:ext uri="{FF2B5EF4-FFF2-40B4-BE49-F238E27FC236}">
              <a16:creationId xmlns:a16="http://schemas.microsoft.com/office/drawing/2014/main" id="{A1CF4FB8-8AEB-4D44-8124-618D00453A55}"/>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54" name="Text Box 81">
          <a:extLst>
            <a:ext uri="{FF2B5EF4-FFF2-40B4-BE49-F238E27FC236}">
              <a16:creationId xmlns:a16="http://schemas.microsoft.com/office/drawing/2014/main" id="{5509CFA0-BED5-439F-9DC9-FAF356055485}"/>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55" name="Text Box 82">
          <a:extLst>
            <a:ext uri="{FF2B5EF4-FFF2-40B4-BE49-F238E27FC236}">
              <a16:creationId xmlns:a16="http://schemas.microsoft.com/office/drawing/2014/main" id="{0D10AA5F-7B37-4246-8A6C-D7787095B4A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56" name="Text Box 84">
          <a:extLst>
            <a:ext uri="{FF2B5EF4-FFF2-40B4-BE49-F238E27FC236}">
              <a16:creationId xmlns:a16="http://schemas.microsoft.com/office/drawing/2014/main" id="{33BEC1C6-90BD-4204-94A1-A1E8248D442B}"/>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57" name="Text Box 85">
          <a:extLst>
            <a:ext uri="{FF2B5EF4-FFF2-40B4-BE49-F238E27FC236}">
              <a16:creationId xmlns:a16="http://schemas.microsoft.com/office/drawing/2014/main" id="{FEB240B7-A95A-4EE0-A377-1E5A3D16EC26}"/>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58" name="Text Box 89">
          <a:extLst>
            <a:ext uri="{FF2B5EF4-FFF2-40B4-BE49-F238E27FC236}">
              <a16:creationId xmlns:a16="http://schemas.microsoft.com/office/drawing/2014/main" id="{D70FABB9-74BC-4977-9812-436272BF11C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59" name="Text Box 90">
          <a:extLst>
            <a:ext uri="{FF2B5EF4-FFF2-40B4-BE49-F238E27FC236}">
              <a16:creationId xmlns:a16="http://schemas.microsoft.com/office/drawing/2014/main" id="{738A33AF-A2B6-4104-82B9-F518B232A9D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60" name="Text Box 91">
          <a:extLst>
            <a:ext uri="{FF2B5EF4-FFF2-40B4-BE49-F238E27FC236}">
              <a16:creationId xmlns:a16="http://schemas.microsoft.com/office/drawing/2014/main" id="{2B5CF21B-2177-4C60-A81F-B2A00CC42437}"/>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61" name="Text Box 92">
          <a:extLst>
            <a:ext uri="{FF2B5EF4-FFF2-40B4-BE49-F238E27FC236}">
              <a16:creationId xmlns:a16="http://schemas.microsoft.com/office/drawing/2014/main" id="{8F98B4A8-BD1A-4AC8-9C1F-A36305B359D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62" name="Text Box 93">
          <a:extLst>
            <a:ext uri="{FF2B5EF4-FFF2-40B4-BE49-F238E27FC236}">
              <a16:creationId xmlns:a16="http://schemas.microsoft.com/office/drawing/2014/main" id="{56E8F9DD-8A9B-41A0-9BEF-8E58C70011BF}"/>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63" name="Text Box 94">
          <a:extLst>
            <a:ext uri="{FF2B5EF4-FFF2-40B4-BE49-F238E27FC236}">
              <a16:creationId xmlns:a16="http://schemas.microsoft.com/office/drawing/2014/main" id="{0B010511-EBEC-4DFF-9F4E-0069DFF200E8}"/>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64" name="Text Box 95">
          <a:extLst>
            <a:ext uri="{FF2B5EF4-FFF2-40B4-BE49-F238E27FC236}">
              <a16:creationId xmlns:a16="http://schemas.microsoft.com/office/drawing/2014/main" id="{493E9656-9A5B-4AA5-A59B-4922A4D70F3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65" name="Text Box 96">
          <a:extLst>
            <a:ext uri="{FF2B5EF4-FFF2-40B4-BE49-F238E27FC236}">
              <a16:creationId xmlns:a16="http://schemas.microsoft.com/office/drawing/2014/main" id="{5E1C0DDA-6B8D-4843-A4A8-A7EB2E3A28A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66" name="Text Box 97">
          <a:extLst>
            <a:ext uri="{FF2B5EF4-FFF2-40B4-BE49-F238E27FC236}">
              <a16:creationId xmlns:a16="http://schemas.microsoft.com/office/drawing/2014/main" id="{1CFAF149-FA37-4486-A700-516FE57E4C6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67" name="Text Box 101">
          <a:extLst>
            <a:ext uri="{FF2B5EF4-FFF2-40B4-BE49-F238E27FC236}">
              <a16:creationId xmlns:a16="http://schemas.microsoft.com/office/drawing/2014/main" id="{81628B9C-C265-49FD-BED5-6B12E79C7A0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68" name="Text Box 102">
          <a:extLst>
            <a:ext uri="{FF2B5EF4-FFF2-40B4-BE49-F238E27FC236}">
              <a16:creationId xmlns:a16="http://schemas.microsoft.com/office/drawing/2014/main" id="{1BAF6714-97BC-4FEC-8A0F-1BDDBF8922C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69" name="Text Box 103">
          <a:extLst>
            <a:ext uri="{FF2B5EF4-FFF2-40B4-BE49-F238E27FC236}">
              <a16:creationId xmlns:a16="http://schemas.microsoft.com/office/drawing/2014/main" id="{2A6567A8-1D54-4BC8-B93D-74C9E4B9D537}"/>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70" name="Text Box 104">
          <a:extLst>
            <a:ext uri="{FF2B5EF4-FFF2-40B4-BE49-F238E27FC236}">
              <a16:creationId xmlns:a16="http://schemas.microsoft.com/office/drawing/2014/main" id="{E1B10C9F-1B92-4EB7-8C77-A787E4D5ED59}"/>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71" name="Text Box 105">
          <a:extLst>
            <a:ext uri="{FF2B5EF4-FFF2-40B4-BE49-F238E27FC236}">
              <a16:creationId xmlns:a16="http://schemas.microsoft.com/office/drawing/2014/main" id="{5006008B-8D5E-4D11-B8D3-22A2AEDAFE4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72" name="Text Box 106">
          <a:extLst>
            <a:ext uri="{FF2B5EF4-FFF2-40B4-BE49-F238E27FC236}">
              <a16:creationId xmlns:a16="http://schemas.microsoft.com/office/drawing/2014/main" id="{21B9CB8C-39B1-4115-9D79-0E7A38258055}"/>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73" name="Text Box 107">
          <a:extLst>
            <a:ext uri="{FF2B5EF4-FFF2-40B4-BE49-F238E27FC236}">
              <a16:creationId xmlns:a16="http://schemas.microsoft.com/office/drawing/2014/main" id="{E7C7A622-CE51-49DC-8B37-1A8C683F58CE}"/>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74" name="Text Box 108">
          <a:extLst>
            <a:ext uri="{FF2B5EF4-FFF2-40B4-BE49-F238E27FC236}">
              <a16:creationId xmlns:a16="http://schemas.microsoft.com/office/drawing/2014/main" id="{1D2F4699-ECEC-4A1A-940A-AB84977C4748}"/>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75" name="Text Box 109">
          <a:extLst>
            <a:ext uri="{FF2B5EF4-FFF2-40B4-BE49-F238E27FC236}">
              <a16:creationId xmlns:a16="http://schemas.microsoft.com/office/drawing/2014/main" id="{4FBF97C6-AB6C-4C26-AC67-3A30DF3E3940}"/>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76" name="Text Box 113">
          <a:extLst>
            <a:ext uri="{FF2B5EF4-FFF2-40B4-BE49-F238E27FC236}">
              <a16:creationId xmlns:a16="http://schemas.microsoft.com/office/drawing/2014/main" id="{09AB5BA8-D98C-41C4-8F11-12B5EC7897FE}"/>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77" name="Text Box 114">
          <a:extLst>
            <a:ext uri="{FF2B5EF4-FFF2-40B4-BE49-F238E27FC236}">
              <a16:creationId xmlns:a16="http://schemas.microsoft.com/office/drawing/2014/main" id="{065C06E8-B879-4690-B2A1-8F08E2F8F5CC}"/>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78" name="Text Box 115">
          <a:extLst>
            <a:ext uri="{FF2B5EF4-FFF2-40B4-BE49-F238E27FC236}">
              <a16:creationId xmlns:a16="http://schemas.microsoft.com/office/drawing/2014/main" id="{8FD5313A-5499-4BEF-BC1C-6C72952AE1C5}"/>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79" name="Text Box 116">
          <a:extLst>
            <a:ext uri="{FF2B5EF4-FFF2-40B4-BE49-F238E27FC236}">
              <a16:creationId xmlns:a16="http://schemas.microsoft.com/office/drawing/2014/main" id="{72186137-3D6E-4801-9934-1AB511C4DD5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80" name="Text Box 117">
          <a:extLst>
            <a:ext uri="{FF2B5EF4-FFF2-40B4-BE49-F238E27FC236}">
              <a16:creationId xmlns:a16="http://schemas.microsoft.com/office/drawing/2014/main" id="{A2A03954-23FD-4A41-8B9A-803F347C9330}"/>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81" name="Text Box 118">
          <a:extLst>
            <a:ext uri="{FF2B5EF4-FFF2-40B4-BE49-F238E27FC236}">
              <a16:creationId xmlns:a16="http://schemas.microsoft.com/office/drawing/2014/main" id="{B367BD1C-2915-48EC-A94C-F7984DE09C4B}"/>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82" name="Text Box 119">
          <a:extLst>
            <a:ext uri="{FF2B5EF4-FFF2-40B4-BE49-F238E27FC236}">
              <a16:creationId xmlns:a16="http://schemas.microsoft.com/office/drawing/2014/main" id="{8E5A097C-4B12-4425-8B48-E5F4360B0170}"/>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83" name="Text Box 120">
          <a:extLst>
            <a:ext uri="{FF2B5EF4-FFF2-40B4-BE49-F238E27FC236}">
              <a16:creationId xmlns:a16="http://schemas.microsoft.com/office/drawing/2014/main" id="{1AE26774-7A74-49A1-8128-A4F88D0EFDE6}"/>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84" name="Text Box 121">
          <a:extLst>
            <a:ext uri="{FF2B5EF4-FFF2-40B4-BE49-F238E27FC236}">
              <a16:creationId xmlns:a16="http://schemas.microsoft.com/office/drawing/2014/main" id="{3B4A63F6-6F95-4114-9C8F-7D44DDD11AFE}"/>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85" name="Text Box 125">
          <a:extLst>
            <a:ext uri="{FF2B5EF4-FFF2-40B4-BE49-F238E27FC236}">
              <a16:creationId xmlns:a16="http://schemas.microsoft.com/office/drawing/2014/main" id="{8D5B5650-7EB5-4040-86E5-DCD71722E96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86" name="Text Box 126">
          <a:extLst>
            <a:ext uri="{FF2B5EF4-FFF2-40B4-BE49-F238E27FC236}">
              <a16:creationId xmlns:a16="http://schemas.microsoft.com/office/drawing/2014/main" id="{2D17682C-B45F-4566-8CC3-35A5667682D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87" name="Text Box 127">
          <a:extLst>
            <a:ext uri="{FF2B5EF4-FFF2-40B4-BE49-F238E27FC236}">
              <a16:creationId xmlns:a16="http://schemas.microsoft.com/office/drawing/2014/main" id="{AAE5A2B8-2077-4891-842B-1BE17D5A6CA9}"/>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88" name="Text Box 128">
          <a:extLst>
            <a:ext uri="{FF2B5EF4-FFF2-40B4-BE49-F238E27FC236}">
              <a16:creationId xmlns:a16="http://schemas.microsoft.com/office/drawing/2014/main" id="{7817D235-74EC-4EBD-9D49-A567EF92FBA0}"/>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89" name="Text Box 129">
          <a:extLst>
            <a:ext uri="{FF2B5EF4-FFF2-40B4-BE49-F238E27FC236}">
              <a16:creationId xmlns:a16="http://schemas.microsoft.com/office/drawing/2014/main" id="{E1AEE281-1B20-4DA1-B5F9-AFCD7B414A4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90" name="Text Box 130">
          <a:extLst>
            <a:ext uri="{FF2B5EF4-FFF2-40B4-BE49-F238E27FC236}">
              <a16:creationId xmlns:a16="http://schemas.microsoft.com/office/drawing/2014/main" id="{5B2B8748-3DFF-4341-A386-49850C0CC1F3}"/>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91" name="Text Box 131">
          <a:extLst>
            <a:ext uri="{FF2B5EF4-FFF2-40B4-BE49-F238E27FC236}">
              <a16:creationId xmlns:a16="http://schemas.microsoft.com/office/drawing/2014/main" id="{0882A491-C6FF-468B-9D28-D7665ACFB22E}"/>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92" name="Text Box 132">
          <a:extLst>
            <a:ext uri="{FF2B5EF4-FFF2-40B4-BE49-F238E27FC236}">
              <a16:creationId xmlns:a16="http://schemas.microsoft.com/office/drawing/2014/main" id="{55BC4157-9BFA-46FE-B313-129437B0F289}"/>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93" name="Text Box 133">
          <a:extLst>
            <a:ext uri="{FF2B5EF4-FFF2-40B4-BE49-F238E27FC236}">
              <a16:creationId xmlns:a16="http://schemas.microsoft.com/office/drawing/2014/main" id="{B3D57C51-FA8E-49EF-8A98-51A2A667D789}"/>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94" name="Text Box 137">
          <a:extLst>
            <a:ext uri="{FF2B5EF4-FFF2-40B4-BE49-F238E27FC236}">
              <a16:creationId xmlns:a16="http://schemas.microsoft.com/office/drawing/2014/main" id="{DE9AB5DA-4E6C-479E-9FDF-C3682F03637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95" name="Text Box 138">
          <a:extLst>
            <a:ext uri="{FF2B5EF4-FFF2-40B4-BE49-F238E27FC236}">
              <a16:creationId xmlns:a16="http://schemas.microsoft.com/office/drawing/2014/main" id="{3B28239F-1826-4359-8563-97E95524D82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96" name="Text Box 139">
          <a:extLst>
            <a:ext uri="{FF2B5EF4-FFF2-40B4-BE49-F238E27FC236}">
              <a16:creationId xmlns:a16="http://schemas.microsoft.com/office/drawing/2014/main" id="{F220316F-7AE2-453D-862E-361FDC1CF5F3}"/>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97" name="Text Box 140">
          <a:extLst>
            <a:ext uri="{FF2B5EF4-FFF2-40B4-BE49-F238E27FC236}">
              <a16:creationId xmlns:a16="http://schemas.microsoft.com/office/drawing/2014/main" id="{141B9A0E-21EC-4E70-9E02-C9E3C62D62AF}"/>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98" name="Text Box 141">
          <a:extLst>
            <a:ext uri="{FF2B5EF4-FFF2-40B4-BE49-F238E27FC236}">
              <a16:creationId xmlns:a16="http://schemas.microsoft.com/office/drawing/2014/main" id="{04DCD609-3605-46ED-882E-569C9EB14988}"/>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199" name="Text Box 142">
          <a:extLst>
            <a:ext uri="{FF2B5EF4-FFF2-40B4-BE49-F238E27FC236}">
              <a16:creationId xmlns:a16="http://schemas.microsoft.com/office/drawing/2014/main" id="{E35E9725-1B18-4D42-BD6A-88FD259119C2}"/>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00" name="Text Box 143">
          <a:extLst>
            <a:ext uri="{FF2B5EF4-FFF2-40B4-BE49-F238E27FC236}">
              <a16:creationId xmlns:a16="http://schemas.microsoft.com/office/drawing/2014/main" id="{3F5D9C9B-97D9-4C4C-AC42-D5F322993336}"/>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01" name="Text Box 144">
          <a:extLst>
            <a:ext uri="{FF2B5EF4-FFF2-40B4-BE49-F238E27FC236}">
              <a16:creationId xmlns:a16="http://schemas.microsoft.com/office/drawing/2014/main" id="{F7F6EDA1-D13A-4511-9AB2-1F421055D06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02" name="Text Box 145">
          <a:extLst>
            <a:ext uri="{FF2B5EF4-FFF2-40B4-BE49-F238E27FC236}">
              <a16:creationId xmlns:a16="http://schemas.microsoft.com/office/drawing/2014/main" id="{CDA4F28C-1479-4CAE-A392-549BE96FF0D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03" name="Text Box 149">
          <a:extLst>
            <a:ext uri="{FF2B5EF4-FFF2-40B4-BE49-F238E27FC236}">
              <a16:creationId xmlns:a16="http://schemas.microsoft.com/office/drawing/2014/main" id="{CA8B3DB2-542E-481D-921A-4E8D67CC37A3}"/>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04" name="Text Box 150">
          <a:extLst>
            <a:ext uri="{FF2B5EF4-FFF2-40B4-BE49-F238E27FC236}">
              <a16:creationId xmlns:a16="http://schemas.microsoft.com/office/drawing/2014/main" id="{8168C4E3-1EAC-442C-9631-523F64A2FDBB}"/>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05" name="Text Box 151">
          <a:extLst>
            <a:ext uri="{FF2B5EF4-FFF2-40B4-BE49-F238E27FC236}">
              <a16:creationId xmlns:a16="http://schemas.microsoft.com/office/drawing/2014/main" id="{BE2C9A43-BF1A-40C7-82F5-D0FA2361BDB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06" name="Text Box 152">
          <a:extLst>
            <a:ext uri="{FF2B5EF4-FFF2-40B4-BE49-F238E27FC236}">
              <a16:creationId xmlns:a16="http://schemas.microsoft.com/office/drawing/2014/main" id="{EF2BC019-7B43-4517-9E1A-5BFA78299E4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07" name="Text Box 153">
          <a:extLst>
            <a:ext uri="{FF2B5EF4-FFF2-40B4-BE49-F238E27FC236}">
              <a16:creationId xmlns:a16="http://schemas.microsoft.com/office/drawing/2014/main" id="{1239F905-1808-42FC-A5A4-9CCE86815F48}"/>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08" name="Text Box 154">
          <a:extLst>
            <a:ext uri="{FF2B5EF4-FFF2-40B4-BE49-F238E27FC236}">
              <a16:creationId xmlns:a16="http://schemas.microsoft.com/office/drawing/2014/main" id="{B6161E45-6C1C-425F-8CE4-82E8B50884D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09" name="Text Box 155">
          <a:extLst>
            <a:ext uri="{FF2B5EF4-FFF2-40B4-BE49-F238E27FC236}">
              <a16:creationId xmlns:a16="http://schemas.microsoft.com/office/drawing/2014/main" id="{F056988C-9712-4562-957E-7059B6F2FF70}"/>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10" name="Text Box 156">
          <a:extLst>
            <a:ext uri="{FF2B5EF4-FFF2-40B4-BE49-F238E27FC236}">
              <a16:creationId xmlns:a16="http://schemas.microsoft.com/office/drawing/2014/main" id="{AC10A8EE-56B2-4DC1-94BC-EBAE3AA8F46F}"/>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11" name="Text Box 157">
          <a:extLst>
            <a:ext uri="{FF2B5EF4-FFF2-40B4-BE49-F238E27FC236}">
              <a16:creationId xmlns:a16="http://schemas.microsoft.com/office/drawing/2014/main" id="{897EC394-6AB9-4305-BD02-B3408A17E889}"/>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12" name="Text Box 161">
          <a:extLst>
            <a:ext uri="{FF2B5EF4-FFF2-40B4-BE49-F238E27FC236}">
              <a16:creationId xmlns:a16="http://schemas.microsoft.com/office/drawing/2014/main" id="{E3C2BF14-AD91-4687-9BA3-71BE3E1AA81E}"/>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13" name="Text Box 162">
          <a:extLst>
            <a:ext uri="{FF2B5EF4-FFF2-40B4-BE49-F238E27FC236}">
              <a16:creationId xmlns:a16="http://schemas.microsoft.com/office/drawing/2014/main" id="{1C22450C-9C13-4446-A70E-66D67E604DDC}"/>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14" name="Text Box 163">
          <a:extLst>
            <a:ext uri="{FF2B5EF4-FFF2-40B4-BE49-F238E27FC236}">
              <a16:creationId xmlns:a16="http://schemas.microsoft.com/office/drawing/2014/main" id="{42D9F749-DD75-4909-BD61-0853844C537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15" name="Text Box 164">
          <a:extLst>
            <a:ext uri="{FF2B5EF4-FFF2-40B4-BE49-F238E27FC236}">
              <a16:creationId xmlns:a16="http://schemas.microsoft.com/office/drawing/2014/main" id="{A9DF310D-3309-44B6-821D-5B5E81010F8E}"/>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16" name="Text Box 165">
          <a:extLst>
            <a:ext uri="{FF2B5EF4-FFF2-40B4-BE49-F238E27FC236}">
              <a16:creationId xmlns:a16="http://schemas.microsoft.com/office/drawing/2014/main" id="{BC5350A8-5067-48FE-824E-B951EB7FF4B2}"/>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17" name="Text Box 166">
          <a:extLst>
            <a:ext uri="{FF2B5EF4-FFF2-40B4-BE49-F238E27FC236}">
              <a16:creationId xmlns:a16="http://schemas.microsoft.com/office/drawing/2014/main" id="{0584A063-682A-4B00-8E43-22C6558D0833}"/>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18" name="Text Box 167">
          <a:extLst>
            <a:ext uri="{FF2B5EF4-FFF2-40B4-BE49-F238E27FC236}">
              <a16:creationId xmlns:a16="http://schemas.microsoft.com/office/drawing/2014/main" id="{C4912399-4BB3-4E26-8FF6-4D2DC08DB2A2}"/>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19" name="Text Box 168">
          <a:extLst>
            <a:ext uri="{FF2B5EF4-FFF2-40B4-BE49-F238E27FC236}">
              <a16:creationId xmlns:a16="http://schemas.microsoft.com/office/drawing/2014/main" id="{F6E48E77-9A04-469B-A612-1AA65DB8AEB6}"/>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20" name="Text Box 169">
          <a:extLst>
            <a:ext uri="{FF2B5EF4-FFF2-40B4-BE49-F238E27FC236}">
              <a16:creationId xmlns:a16="http://schemas.microsoft.com/office/drawing/2014/main" id="{F1402EE0-6759-4617-B984-C04BEDF6101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21" name="Text Box 170">
          <a:extLst>
            <a:ext uri="{FF2B5EF4-FFF2-40B4-BE49-F238E27FC236}">
              <a16:creationId xmlns:a16="http://schemas.microsoft.com/office/drawing/2014/main" id="{41494A8D-6092-469B-B4E0-802669F5364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22" name="Text Box 171">
          <a:extLst>
            <a:ext uri="{FF2B5EF4-FFF2-40B4-BE49-F238E27FC236}">
              <a16:creationId xmlns:a16="http://schemas.microsoft.com/office/drawing/2014/main" id="{22DF666A-CEE4-4CB2-9EB9-0CF7DD9A0187}"/>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23" name="Text Box 172">
          <a:extLst>
            <a:ext uri="{FF2B5EF4-FFF2-40B4-BE49-F238E27FC236}">
              <a16:creationId xmlns:a16="http://schemas.microsoft.com/office/drawing/2014/main" id="{884F77DF-691B-454B-98E3-565A99348D0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24" name="Text Box 173">
          <a:extLst>
            <a:ext uri="{FF2B5EF4-FFF2-40B4-BE49-F238E27FC236}">
              <a16:creationId xmlns:a16="http://schemas.microsoft.com/office/drawing/2014/main" id="{7013650D-69A8-45BC-AB4A-D7AC9DA40EEE}"/>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25" name="Text Box 174">
          <a:extLst>
            <a:ext uri="{FF2B5EF4-FFF2-40B4-BE49-F238E27FC236}">
              <a16:creationId xmlns:a16="http://schemas.microsoft.com/office/drawing/2014/main" id="{5383838C-43DE-428E-8260-E46A7D480D7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26" name="Text Box 176">
          <a:extLst>
            <a:ext uri="{FF2B5EF4-FFF2-40B4-BE49-F238E27FC236}">
              <a16:creationId xmlns:a16="http://schemas.microsoft.com/office/drawing/2014/main" id="{F44ABC8D-CC26-4FA5-9E22-9CC5E83F9F0B}"/>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27" name="Text Box 178">
          <a:extLst>
            <a:ext uri="{FF2B5EF4-FFF2-40B4-BE49-F238E27FC236}">
              <a16:creationId xmlns:a16="http://schemas.microsoft.com/office/drawing/2014/main" id="{D1D71781-0E55-4D8F-9D3B-B65FF751379F}"/>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28" name="Text Box 179">
          <a:extLst>
            <a:ext uri="{FF2B5EF4-FFF2-40B4-BE49-F238E27FC236}">
              <a16:creationId xmlns:a16="http://schemas.microsoft.com/office/drawing/2014/main" id="{60051BB2-4BE6-41DE-AF7A-453EE85A600B}"/>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29" name="Text Box 180">
          <a:extLst>
            <a:ext uri="{FF2B5EF4-FFF2-40B4-BE49-F238E27FC236}">
              <a16:creationId xmlns:a16="http://schemas.microsoft.com/office/drawing/2014/main" id="{6379D366-C59C-431F-A072-A486B4948C4F}"/>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30" name="Text Box 181">
          <a:extLst>
            <a:ext uri="{FF2B5EF4-FFF2-40B4-BE49-F238E27FC236}">
              <a16:creationId xmlns:a16="http://schemas.microsoft.com/office/drawing/2014/main" id="{BB3B55B6-61E7-409E-A385-C637E045DAAF}"/>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31" name="Text Box 182">
          <a:extLst>
            <a:ext uri="{FF2B5EF4-FFF2-40B4-BE49-F238E27FC236}">
              <a16:creationId xmlns:a16="http://schemas.microsoft.com/office/drawing/2014/main" id="{863E4C18-ED5D-413C-B2F2-AEF6BC2367DB}"/>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32" name="Text Box 183">
          <a:extLst>
            <a:ext uri="{FF2B5EF4-FFF2-40B4-BE49-F238E27FC236}">
              <a16:creationId xmlns:a16="http://schemas.microsoft.com/office/drawing/2014/main" id="{B28D6FC7-86EF-4800-BA03-0CCDB42166FC}"/>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33" name="Text Box 184">
          <a:extLst>
            <a:ext uri="{FF2B5EF4-FFF2-40B4-BE49-F238E27FC236}">
              <a16:creationId xmlns:a16="http://schemas.microsoft.com/office/drawing/2014/main" id="{A8FB3477-6AA9-471A-A0B4-FDA53AB52188}"/>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34" name="Text Box 185">
          <a:extLst>
            <a:ext uri="{FF2B5EF4-FFF2-40B4-BE49-F238E27FC236}">
              <a16:creationId xmlns:a16="http://schemas.microsoft.com/office/drawing/2014/main" id="{44999F43-7B20-4801-BB45-12A90978B809}"/>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35" name="Text Box 186">
          <a:extLst>
            <a:ext uri="{FF2B5EF4-FFF2-40B4-BE49-F238E27FC236}">
              <a16:creationId xmlns:a16="http://schemas.microsoft.com/office/drawing/2014/main" id="{F720FAE3-F4F4-449C-A57C-DF664D0ABB7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36" name="Text Box 187">
          <a:extLst>
            <a:ext uri="{FF2B5EF4-FFF2-40B4-BE49-F238E27FC236}">
              <a16:creationId xmlns:a16="http://schemas.microsoft.com/office/drawing/2014/main" id="{CCD53D31-160B-416D-9F8F-7D2D40FBF7FC}"/>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37" name="Text Box 188">
          <a:extLst>
            <a:ext uri="{FF2B5EF4-FFF2-40B4-BE49-F238E27FC236}">
              <a16:creationId xmlns:a16="http://schemas.microsoft.com/office/drawing/2014/main" id="{02ABA8EA-3A91-44BA-94AE-6D223606D09E}"/>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38" name="Text Box 189">
          <a:extLst>
            <a:ext uri="{FF2B5EF4-FFF2-40B4-BE49-F238E27FC236}">
              <a16:creationId xmlns:a16="http://schemas.microsoft.com/office/drawing/2014/main" id="{8F85E18C-69E3-4C34-964B-CDFC3F2854B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39" name="Text Box 190">
          <a:extLst>
            <a:ext uri="{FF2B5EF4-FFF2-40B4-BE49-F238E27FC236}">
              <a16:creationId xmlns:a16="http://schemas.microsoft.com/office/drawing/2014/main" id="{C0D756F5-1298-4C81-9BF7-6966D90C6003}"/>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40" name="Text Box 191">
          <a:extLst>
            <a:ext uri="{FF2B5EF4-FFF2-40B4-BE49-F238E27FC236}">
              <a16:creationId xmlns:a16="http://schemas.microsoft.com/office/drawing/2014/main" id="{05285829-EA4B-461A-911F-9FD36586014B}"/>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41" name="Text Box 192">
          <a:extLst>
            <a:ext uri="{FF2B5EF4-FFF2-40B4-BE49-F238E27FC236}">
              <a16:creationId xmlns:a16="http://schemas.microsoft.com/office/drawing/2014/main" id="{70447259-84ED-4301-B63F-92BA8EAA948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42" name="Text Box 193">
          <a:extLst>
            <a:ext uri="{FF2B5EF4-FFF2-40B4-BE49-F238E27FC236}">
              <a16:creationId xmlns:a16="http://schemas.microsoft.com/office/drawing/2014/main" id="{FE08F0EA-2AE4-40B5-B04F-321B4849F51F}"/>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43" name="Text Box 194">
          <a:extLst>
            <a:ext uri="{FF2B5EF4-FFF2-40B4-BE49-F238E27FC236}">
              <a16:creationId xmlns:a16="http://schemas.microsoft.com/office/drawing/2014/main" id="{17B64387-E007-410D-9414-1EEB39957C27}"/>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44" name="Text Box 195">
          <a:extLst>
            <a:ext uri="{FF2B5EF4-FFF2-40B4-BE49-F238E27FC236}">
              <a16:creationId xmlns:a16="http://schemas.microsoft.com/office/drawing/2014/main" id="{C6ECD37D-9748-464F-8BA6-40E7152AE516}"/>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45" name="Text Box 196">
          <a:extLst>
            <a:ext uri="{FF2B5EF4-FFF2-40B4-BE49-F238E27FC236}">
              <a16:creationId xmlns:a16="http://schemas.microsoft.com/office/drawing/2014/main" id="{4C22936E-D845-45BE-8FE4-E755F5E60193}"/>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46" name="Text Box 197">
          <a:extLst>
            <a:ext uri="{FF2B5EF4-FFF2-40B4-BE49-F238E27FC236}">
              <a16:creationId xmlns:a16="http://schemas.microsoft.com/office/drawing/2014/main" id="{F76939E1-5429-4766-9F4D-9C56F4ED8285}"/>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47" name="Text Box 198">
          <a:extLst>
            <a:ext uri="{FF2B5EF4-FFF2-40B4-BE49-F238E27FC236}">
              <a16:creationId xmlns:a16="http://schemas.microsoft.com/office/drawing/2014/main" id="{CC533573-AF93-4A9C-B5AF-1A85BBF23629}"/>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48" name="Text Box 199">
          <a:extLst>
            <a:ext uri="{FF2B5EF4-FFF2-40B4-BE49-F238E27FC236}">
              <a16:creationId xmlns:a16="http://schemas.microsoft.com/office/drawing/2014/main" id="{6BC86590-D6CA-47F5-ACBA-C6B65AAB45BF}"/>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49" name="Text Box 200">
          <a:extLst>
            <a:ext uri="{FF2B5EF4-FFF2-40B4-BE49-F238E27FC236}">
              <a16:creationId xmlns:a16="http://schemas.microsoft.com/office/drawing/2014/main" id="{95AC2FB1-EDDE-44E7-AFC7-58EF28C754AB}"/>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50" name="Text Box 201">
          <a:extLst>
            <a:ext uri="{FF2B5EF4-FFF2-40B4-BE49-F238E27FC236}">
              <a16:creationId xmlns:a16="http://schemas.microsoft.com/office/drawing/2014/main" id="{A0971F8E-A542-4C47-8DE8-B312B0F3BE08}"/>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51" name="Text Box 202">
          <a:extLst>
            <a:ext uri="{FF2B5EF4-FFF2-40B4-BE49-F238E27FC236}">
              <a16:creationId xmlns:a16="http://schemas.microsoft.com/office/drawing/2014/main" id="{F18CD119-299D-4E02-AE0C-7CC0C01599DB}"/>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52" name="Text Box 203">
          <a:extLst>
            <a:ext uri="{FF2B5EF4-FFF2-40B4-BE49-F238E27FC236}">
              <a16:creationId xmlns:a16="http://schemas.microsoft.com/office/drawing/2014/main" id="{B8964634-277A-429B-9AD5-FA3D7F49829B}"/>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53" name="Text Box 204">
          <a:extLst>
            <a:ext uri="{FF2B5EF4-FFF2-40B4-BE49-F238E27FC236}">
              <a16:creationId xmlns:a16="http://schemas.microsoft.com/office/drawing/2014/main" id="{F806234D-67F6-49C8-A582-A69B00AF0A0C}"/>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54" name="Text Box 206">
          <a:extLst>
            <a:ext uri="{FF2B5EF4-FFF2-40B4-BE49-F238E27FC236}">
              <a16:creationId xmlns:a16="http://schemas.microsoft.com/office/drawing/2014/main" id="{0D4F2299-3D84-4F43-8B7C-CE1420ADEEE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55" name="Text Box 207">
          <a:extLst>
            <a:ext uri="{FF2B5EF4-FFF2-40B4-BE49-F238E27FC236}">
              <a16:creationId xmlns:a16="http://schemas.microsoft.com/office/drawing/2014/main" id="{6F1441CF-15DB-4F42-A299-A198594853D6}"/>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56" name="Text Box 208">
          <a:extLst>
            <a:ext uri="{FF2B5EF4-FFF2-40B4-BE49-F238E27FC236}">
              <a16:creationId xmlns:a16="http://schemas.microsoft.com/office/drawing/2014/main" id="{FFBB6E14-6845-437F-8BBF-16FA38F2A00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57" name="Text Box 209">
          <a:extLst>
            <a:ext uri="{FF2B5EF4-FFF2-40B4-BE49-F238E27FC236}">
              <a16:creationId xmlns:a16="http://schemas.microsoft.com/office/drawing/2014/main" id="{EFDF2507-CCA9-4F17-AA9D-0483D506846E}"/>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58" name="Text Box 210">
          <a:extLst>
            <a:ext uri="{FF2B5EF4-FFF2-40B4-BE49-F238E27FC236}">
              <a16:creationId xmlns:a16="http://schemas.microsoft.com/office/drawing/2014/main" id="{08FF9811-3D86-4BA6-81BE-1D4BF46EA35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59" name="Text Box 211">
          <a:extLst>
            <a:ext uri="{FF2B5EF4-FFF2-40B4-BE49-F238E27FC236}">
              <a16:creationId xmlns:a16="http://schemas.microsoft.com/office/drawing/2014/main" id="{1276A579-B1C1-4E8B-A988-A1618E6054F0}"/>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60" name="Text Box 212">
          <a:extLst>
            <a:ext uri="{FF2B5EF4-FFF2-40B4-BE49-F238E27FC236}">
              <a16:creationId xmlns:a16="http://schemas.microsoft.com/office/drawing/2014/main" id="{B2F98567-1B74-440F-A47F-BDD86098CDA6}"/>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61" name="Text Box 213">
          <a:extLst>
            <a:ext uri="{FF2B5EF4-FFF2-40B4-BE49-F238E27FC236}">
              <a16:creationId xmlns:a16="http://schemas.microsoft.com/office/drawing/2014/main" id="{0B4FD403-8C43-457B-A49D-16599815D7CF}"/>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45741</xdr:rowOff>
    </xdr:to>
    <xdr:sp macro="" textlink="">
      <xdr:nvSpPr>
        <xdr:cNvPr id="1262" name="Text Box 214">
          <a:extLst>
            <a:ext uri="{FF2B5EF4-FFF2-40B4-BE49-F238E27FC236}">
              <a16:creationId xmlns:a16="http://schemas.microsoft.com/office/drawing/2014/main" id="{6B5DC440-C8C3-4693-9439-58F1E5F3FEA5}"/>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1263" name="Text Box 216">
          <a:extLst>
            <a:ext uri="{FF2B5EF4-FFF2-40B4-BE49-F238E27FC236}">
              <a16:creationId xmlns:a16="http://schemas.microsoft.com/office/drawing/2014/main" id="{60E4979C-CF51-40AA-9E3F-836808CAB829}"/>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1264" name="Text Box 217">
          <a:extLst>
            <a:ext uri="{FF2B5EF4-FFF2-40B4-BE49-F238E27FC236}">
              <a16:creationId xmlns:a16="http://schemas.microsoft.com/office/drawing/2014/main" id="{4EF65CA4-BD8D-43E1-AA96-A6E1D2311E4C}"/>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1265" name="Text Box 218">
          <a:extLst>
            <a:ext uri="{FF2B5EF4-FFF2-40B4-BE49-F238E27FC236}">
              <a16:creationId xmlns:a16="http://schemas.microsoft.com/office/drawing/2014/main" id="{E99E8A7D-AB12-4521-AAEF-95FB15195E5A}"/>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1266" name="Text Box 219">
          <a:extLst>
            <a:ext uri="{FF2B5EF4-FFF2-40B4-BE49-F238E27FC236}">
              <a16:creationId xmlns:a16="http://schemas.microsoft.com/office/drawing/2014/main" id="{EC178C16-9BEA-4022-9406-5C810D5CD2DD}"/>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1267" name="Text Box 220">
          <a:extLst>
            <a:ext uri="{FF2B5EF4-FFF2-40B4-BE49-F238E27FC236}">
              <a16:creationId xmlns:a16="http://schemas.microsoft.com/office/drawing/2014/main" id="{A8DA41DB-AAAC-4C61-8D2F-75BAE71AC9B0}"/>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1268" name="Text Box 221">
          <a:extLst>
            <a:ext uri="{FF2B5EF4-FFF2-40B4-BE49-F238E27FC236}">
              <a16:creationId xmlns:a16="http://schemas.microsoft.com/office/drawing/2014/main" id="{73AB59C2-6021-4A49-B615-34B695059CCB}"/>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1269" name="Text Box 222">
          <a:extLst>
            <a:ext uri="{FF2B5EF4-FFF2-40B4-BE49-F238E27FC236}">
              <a16:creationId xmlns:a16="http://schemas.microsoft.com/office/drawing/2014/main" id="{F52AB282-742B-429B-AB8A-4C638627FDB7}"/>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1270" name="Text Box 223">
          <a:extLst>
            <a:ext uri="{FF2B5EF4-FFF2-40B4-BE49-F238E27FC236}">
              <a16:creationId xmlns:a16="http://schemas.microsoft.com/office/drawing/2014/main" id="{2EF08F22-7D70-4A02-824A-B430FF1C952F}"/>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1271" name="Text Box 224">
          <a:extLst>
            <a:ext uri="{FF2B5EF4-FFF2-40B4-BE49-F238E27FC236}">
              <a16:creationId xmlns:a16="http://schemas.microsoft.com/office/drawing/2014/main" id="{2A04A47C-C1D6-4451-BC2E-51E86D11D1E7}"/>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1272" name="Text Box 225">
          <a:extLst>
            <a:ext uri="{FF2B5EF4-FFF2-40B4-BE49-F238E27FC236}">
              <a16:creationId xmlns:a16="http://schemas.microsoft.com/office/drawing/2014/main" id="{847D5E51-1E52-46E7-9FB5-C7CE9AF9DC1D}"/>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1273" name="Text Box 226">
          <a:extLst>
            <a:ext uri="{FF2B5EF4-FFF2-40B4-BE49-F238E27FC236}">
              <a16:creationId xmlns:a16="http://schemas.microsoft.com/office/drawing/2014/main" id="{8DC2DF8F-4157-41EE-A6A4-26C474C9D308}"/>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1274" name="Text Box 227">
          <a:extLst>
            <a:ext uri="{FF2B5EF4-FFF2-40B4-BE49-F238E27FC236}">
              <a16:creationId xmlns:a16="http://schemas.microsoft.com/office/drawing/2014/main" id="{DE03E873-FEA6-46CD-A121-D5CFEAFE6CF4}"/>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1275" name="Text Box 228">
          <a:extLst>
            <a:ext uri="{FF2B5EF4-FFF2-40B4-BE49-F238E27FC236}">
              <a16:creationId xmlns:a16="http://schemas.microsoft.com/office/drawing/2014/main" id="{F0852B14-D6AE-45B0-857C-620F72D623A8}"/>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1276" name="Text Box 229">
          <a:extLst>
            <a:ext uri="{FF2B5EF4-FFF2-40B4-BE49-F238E27FC236}">
              <a16:creationId xmlns:a16="http://schemas.microsoft.com/office/drawing/2014/main" id="{348428CA-5360-40BD-96F4-4447344CC143}"/>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1277" name="Text Box 230">
          <a:extLst>
            <a:ext uri="{FF2B5EF4-FFF2-40B4-BE49-F238E27FC236}">
              <a16:creationId xmlns:a16="http://schemas.microsoft.com/office/drawing/2014/main" id="{ED560B3F-42D9-4E4A-96B3-77146503472B}"/>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1278" name="Text Box 231">
          <a:extLst>
            <a:ext uri="{FF2B5EF4-FFF2-40B4-BE49-F238E27FC236}">
              <a16:creationId xmlns:a16="http://schemas.microsoft.com/office/drawing/2014/main" id="{C64A7CB4-ADC7-4CBF-888C-CF85117902BE}"/>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1279" name="Text Box 232">
          <a:extLst>
            <a:ext uri="{FF2B5EF4-FFF2-40B4-BE49-F238E27FC236}">
              <a16:creationId xmlns:a16="http://schemas.microsoft.com/office/drawing/2014/main" id="{94ECD5A5-23F2-4834-8F67-EF644AB53430}"/>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1280" name="Text Box 233">
          <a:extLst>
            <a:ext uri="{FF2B5EF4-FFF2-40B4-BE49-F238E27FC236}">
              <a16:creationId xmlns:a16="http://schemas.microsoft.com/office/drawing/2014/main" id="{5BC1A24E-98ED-4828-922F-D8A1D37AB0FA}"/>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1281" name="Text Box 234">
          <a:extLst>
            <a:ext uri="{FF2B5EF4-FFF2-40B4-BE49-F238E27FC236}">
              <a16:creationId xmlns:a16="http://schemas.microsoft.com/office/drawing/2014/main" id="{DCF3DAA8-71B6-41E1-A27C-BCCF5CE473E8}"/>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1282" name="Text Box 235">
          <a:extLst>
            <a:ext uri="{FF2B5EF4-FFF2-40B4-BE49-F238E27FC236}">
              <a16:creationId xmlns:a16="http://schemas.microsoft.com/office/drawing/2014/main" id="{30512376-676F-4574-BD74-27892F292495}"/>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1283" name="Text Box 237">
          <a:extLst>
            <a:ext uri="{FF2B5EF4-FFF2-40B4-BE49-F238E27FC236}">
              <a16:creationId xmlns:a16="http://schemas.microsoft.com/office/drawing/2014/main" id="{92C5C505-CFB9-443C-89D9-8BE72F2F1E9C}"/>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1284" name="Text Box 238">
          <a:extLst>
            <a:ext uri="{FF2B5EF4-FFF2-40B4-BE49-F238E27FC236}">
              <a16:creationId xmlns:a16="http://schemas.microsoft.com/office/drawing/2014/main" id="{E310E25E-94CB-467C-96CA-CE8DB4AD25F7}"/>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1285" name="Text Box 239">
          <a:extLst>
            <a:ext uri="{FF2B5EF4-FFF2-40B4-BE49-F238E27FC236}">
              <a16:creationId xmlns:a16="http://schemas.microsoft.com/office/drawing/2014/main" id="{DFDA3051-D252-4B46-9DFB-0C29AB7EB9D1}"/>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1286" name="Text Box 240">
          <a:extLst>
            <a:ext uri="{FF2B5EF4-FFF2-40B4-BE49-F238E27FC236}">
              <a16:creationId xmlns:a16="http://schemas.microsoft.com/office/drawing/2014/main" id="{86F5C0C7-B363-4234-9A55-688493D64458}"/>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35</xdr:row>
      <xdr:rowOff>0</xdr:rowOff>
    </xdr:from>
    <xdr:to>
      <xdr:col>4</xdr:col>
      <xdr:colOff>0</xdr:colOff>
      <xdr:row>36</xdr:row>
      <xdr:rowOff>45690</xdr:rowOff>
    </xdr:to>
    <xdr:sp macro="" textlink="">
      <xdr:nvSpPr>
        <xdr:cNvPr id="1287" name="Text Box 241">
          <a:extLst>
            <a:ext uri="{FF2B5EF4-FFF2-40B4-BE49-F238E27FC236}">
              <a16:creationId xmlns:a16="http://schemas.microsoft.com/office/drawing/2014/main" id="{5E589321-523C-4998-BB44-70DC44907C59}"/>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347663</xdr:colOff>
      <xdr:row>40</xdr:row>
      <xdr:rowOff>0</xdr:rowOff>
    </xdr:from>
    <xdr:to>
      <xdr:col>4</xdr:col>
      <xdr:colOff>3463</xdr:colOff>
      <xdr:row>41</xdr:row>
      <xdr:rowOff>45741</xdr:rowOff>
    </xdr:to>
    <xdr:sp macro="" textlink="">
      <xdr:nvSpPr>
        <xdr:cNvPr id="1288" name="Text Box 246">
          <a:extLst>
            <a:ext uri="{FF2B5EF4-FFF2-40B4-BE49-F238E27FC236}">
              <a16:creationId xmlns:a16="http://schemas.microsoft.com/office/drawing/2014/main" id="{9989B517-6AFB-460B-93FB-940FE02C2AF0}"/>
            </a:ext>
          </a:extLst>
        </xdr:cNvPr>
        <xdr:cNvSpPr txBox="1">
          <a:spLocks noChangeArrowheads="1"/>
        </xdr:cNvSpPr>
      </xdr:nvSpPr>
      <xdr:spPr bwMode="auto">
        <a:xfrm>
          <a:off x="4743451" y="6076950"/>
          <a:ext cx="71437"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26</xdr:row>
      <xdr:rowOff>0</xdr:rowOff>
    </xdr:from>
    <xdr:to>
      <xdr:col>4</xdr:col>
      <xdr:colOff>3463</xdr:colOff>
      <xdr:row>26</xdr:row>
      <xdr:rowOff>279100</xdr:rowOff>
    </xdr:to>
    <xdr:sp macro="" textlink="">
      <xdr:nvSpPr>
        <xdr:cNvPr id="1289" name="Text Box 187">
          <a:extLst>
            <a:ext uri="{FF2B5EF4-FFF2-40B4-BE49-F238E27FC236}">
              <a16:creationId xmlns:a16="http://schemas.microsoft.com/office/drawing/2014/main" id="{B2DC9A7B-4C57-452D-A024-115E6595C762}"/>
            </a:ext>
          </a:extLst>
        </xdr:cNvPr>
        <xdr:cNvSpPr txBox="1">
          <a:spLocks noChangeArrowheads="1"/>
        </xdr:cNvSpPr>
      </xdr:nvSpPr>
      <xdr:spPr bwMode="auto">
        <a:xfrm>
          <a:off x="4733926" y="3743325"/>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34</xdr:row>
      <xdr:rowOff>0</xdr:rowOff>
    </xdr:from>
    <xdr:to>
      <xdr:col>4</xdr:col>
      <xdr:colOff>3463</xdr:colOff>
      <xdr:row>35</xdr:row>
      <xdr:rowOff>140185</xdr:rowOff>
    </xdr:to>
    <xdr:sp macro="" textlink="">
      <xdr:nvSpPr>
        <xdr:cNvPr id="1290" name="Text Box 188">
          <a:extLst>
            <a:ext uri="{FF2B5EF4-FFF2-40B4-BE49-F238E27FC236}">
              <a16:creationId xmlns:a16="http://schemas.microsoft.com/office/drawing/2014/main" id="{A0739FAB-631C-47EB-895E-2BCC3F84D6B0}"/>
            </a:ext>
          </a:extLst>
        </xdr:cNvPr>
        <xdr:cNvSpPr txBox="1">
          <a:spLocks noChangeArrowheads="1"/>
        </xdr:cNvSpPr>
      </xdr:nvSpPr>
      <xdr:spPr bwMode="auto">
        <a:xfrm>
          <a:off x="4733926" y="5176838"/>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35</xdr:row>
      <xdr:rowOff>0</xdr:rowOff>
    </xdr:from>
    <xdr:to>
      <xdr:col>4</xdr:col>
      <xdr:colOff>3463</xdr:colOff>
      <xdr:row>36</xdr:row>
      <xdr:rowOff>55215</xdr:rowOff>
    </xdr:to>
    <xdr:sp macro="" textlink="">
      <xdr:nvSpPr>
        <xdr:cNvPr id="1291" name="Text Box 189">
          <a:extLst>
            <a:ext uri="{FF2B5EF4-FFF2-40B4-BE49-F238E27FC236}">
              <a16:creationId xmlns:a16="http://schemas.microsoft.com/office/drawing/2014/main" id="{3C40B40B-C8C7-426E-A27D-CE25D30259C8}"/>
            </a:ext>
          </a:extLst>
        </xdr:cNvPr>
        <xdr:cNvSpPr txBox="1">
          <a:spLocks noChangeArrowheads="1"/>
        </xdr:cNvSpPr>
      </xdr:nvSpPr>
      <xdr:spPr bwMode="auto">
        <a:xfrm>
          <a:off x="4733926" y="5305425"/>
          <a:ext cx="80962"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35</xdr:row>
      <xdr:rowOff>0</xdr:rowOff>
    </xdr:from>
    <xdr:to>
      <xdr:col>4</xdr:col>
      <xdr:colOff>3463</xdr:colOff>
      <xdr:row>36</xdr:row>
      <xdr:rowOff>55215</xdr:rowOff>
    </xdr:to>
    <xdr:sp macro="" textlink="">
      <xdr:nvSpPr>
        <xdr:cNvPr id="1292" name="Text Box 190">
          <a:extLst>
            <a:ext uri="{FF2B5EF4-FFF2-40B4-BE49-F238E27FC236}">
              <a16:creationId xmlns:a16="http://schemas.microsoft.com/office/drawing/2014/main" id="{154956F3-0128-414C-9D1A-ED1317804314}"/>
            </a:ext>
          </a:extLst>
        </xdr:cNvPr>
        <xdr:cNvSpPr txBox="1">
          <a:spLocks noChangeArrowheads="1"/>
        </xdr:cNvSpPr>
      </xdr:nvSpPr>
      <xdr:spPr bwMode="auto">
        <a:xfrm>
          <a:off x="4733926" y="5305425"/>
          <a:ext cx="80962"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35</xdr:row>
      <xdr:rowOff>0</xdr:rowOff>
    </xdr:from>
    <xdr:to>
      <xdr:col>4</xdr:col>
      <xdr:colOff>3463</xdr:colOff>
      <xdr:row>36</xdr:row>
      <xdr:rowOff>55215</xdr:rowOff>
    </xdr:to>
    <xdr:sp macro="" textlink="">
      <xdr:nvSpPr>
        <xdr:cNvPr id="1293" name="Text Box 191">
          <a:extLst>
            <a:ext uri="{FF2B5EF4-FFF2-40B4-BE49-F238E27FC236}">
              <a16:creationId xmlns:a16="http://schemas.microsoft.com/office/drawing/2014/main" id="{F514D434-4B11-4B67-B6B6-2A6AE215C1B5}"/>
            </a:ext>
          </a:extLst>
        </xdr:cNvPr>
        <xdr:cNvSpPr txBox="1">
          <a:spLocks noChangeArrowheads="1"/>
        </xdr:cNvSpPr>
      </xdr:nvSpPr>
      <xdr:spPr bwMode="auto">
        <a:xfrm>
          <a:off x="4733926" y="5305425"/>
          <a:ext cx="80962"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35</xdr:row>
      <xdr:rowOff>0</xdr:rowOff>
    </xdr:from>
    <xdr:to>
      <xdr:col>4</xdr:col>
      <xdr:colOff>3463</xdr:colOff>
      <xdr:row>36</xdr:row>
      <xdr:rowOff>55215</xdr:rowOff>
    </xdr:to>
    <xdr:sp macro="" textlink="">
      <xdr:nvSpPr>
        <xdr:cNvPr id="1294" name="Text Box 192">
          <a:extLst>
            <a:ext uri="{FF2B5EF4-FFF2-40B4-BE49-F238E27FC236}">
              <a16:creationId xmlns:a16="http://schemas.microsoft.com/office/drawing/2014/main" id="{F73EB104-F020-4EB6-BAF8-05747A235CE8}"/>
            </a:ext>
          </a:extLst>
        </xdr:cNvPr>
        <xdr:cNvSpPr txBox="1">
          <a:spLocks noChangeArrowheads="1"/>
        </xdr:cNvSpPr>
      </xdr:nvSpPr>
      <xdr:spPr bwMode="auto">
        <a:xfrm>
          <a:off x="4733926" y="5305425"/>
          <a:ext cx="80962"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36</xdr:row>
      <xdr:rowOff>0</xdr:rowOff>
    </xdr:from>
    <xdr:to>
      <xdr:col>4</xdr:col>
      <xdr:colOff>3463</xdr:colOff>
      <xdr:row>37</xdr:row>
      <xdr:rowOff>40394</xdr:rowOff>
    </xdr:to>
    <xdr:sp macro="" textlink="">
      <xdr:nvSpPr>
        <xdr:cNvPr id="1295" name="Text Box 193">
          <a:extLst>
            <a:ext uri="{FF2B5EF4-FFF2-40B4-BE49-F238E27FC236}">
              <a16:creationId xmlns:a16="http://schemas.microsoft.com/office/drawing/2014/main" id="{EAD225B6-C247-4339-949A-FBE43444C356}"/>
            </a:ext>
          </a:extLst>
        </xdr:cNvPr>
        <xdr:cNvSpPr txBox="1">
          <a:spLocks noChangeArrowheads="1"/>
        </xdr:cNvSpPr>
      </xdr:nvSpPr>
      <xdr:spPr bwMode="auto">
        <a:xfrm>
          <a:off x="4733926" y="5434013"/>
          <a:ext cx="80962" cy="195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36</xdr:row>
      <xdr:rowOff>0</xdr:rowOff>
    </xdr:from>
    <xdr:to>
      <xdr:col>4</xdr:col>
      <xdr:colOff>3463</xdr:colOff>
      <xdr:row>37</xdr:row>
      <xdr:rowOff>40394</xdr:rowOff>
    </xdr:to>
    <xdr:sp macro="" textlink="">
      <xdr:nvSpPr>
        <xdr:cNvPr id="1296" name="Text Box 194">
          <a:extLst>
            <a:ext uri="{FF2B5EF4-FFF2-40B4-BE49-F238E27FC236}">
              <a16:creationId xmlns:a16="http://schemas.microsoft.com/office/drawing/2014/main" id="{B2E08974-89A6-4258-A22E-1D22DFD20A29}"/>
            </a:ext>
          </a:extLst>
        </xdr:cNvPr>
        <xdr:cNvSpPr txBox="1">
          <a:spLocks noChangeArrowheads="1"/>
        </xdr:cNvSpPr>
      </xdr:nvSpPr>
      <xdr:spPr bwMode="auto">
        <a:xfrm>
          <a:off x="4733926" y="5434013"/>
          <a:ext cx="80962" cy="195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36</xdr:row>
      <xdr:rowOff>0</xdr:rowOff>
    </xdr:from>
    <xdr:to>
      <xdr:col>4</xdr:col>
      <xdr:colOff>3463</xdr:colOff>
      <xdr:row>37</xdr:row>
      <xdr:rowOff>40394</xdr:rowOff>
    </xdr:to>
    <xdr:sp macro="" textlink="">
      <xdr:nvSpPr>
        <xdr:cNvPr id="1297" name="Text Box 195">
          <a:extLst>
            <a:ext uri="{FF2B5EF4-FFF2-40B4-BE49-F238E27FC236}">
              <a16:creationId xmlns:a16="http://schemas.microsoft.com/office/drawing/2014/main" id="{BF8F0B6D-B9E4-4AF7-945A-B22774BCCE82}"/>
            </a:ext>
          </a:extLst>
        </xdr:cNvPr>
        <xdr:cNvSpPr txBox="1">
          <a:spLocks noChangeArrowheads="1"/>
        </xdr:cNvSpPr>
      </xdr:nvSpPr>
      <xdr:spPr bwMode="auto">
        <a:xfrm>
          <a:off x="4733926" y="5434013"/>
          <a:ext cx="80962" cy="195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26</xdr:row>
      <xdr:rowOff>0</xdr:rowOff>
    </xdr:from>
    <xdr:to>
      <xdr:col>4</xdr:col>
      <xdr:colOff>3463</xdr:colOff>
      <xdr:row>26</xdr:row>
      <xdr:rowOff>279100</xdr:rowOff>
    </xdr:to>
    <xdr:sp macro="" textlink="">
      <xdr:nvSpPr>
        <xdr:cNvPr id="1298" name="Text Box 193">
          <a:extLst>
            <a:ext uri="{FF2B5EF4-FFF2-40B4-BE49-F238E27FC236}">
              <a16:creationId xmlns:a16="http://schemas.microsoft.com/office/drawing/2014/main" id="{9AC93472-49D4-4B35-91CC-E6C29B024ED3}"/>
            </a:ext>
          </a:extLst>
        </xdr:cNvPr>
        <xdr:cNvSpPr txBox="1">
          <a:spLocks noChangeArrowheads="1"/>
        </xdr:cNvSpPr>
      </xdr:nvSpPr>
      <xdr:spPr bwMode="auto">
        <a:xfrm>
          <a:off x="4733926" y="3743325"/>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26</xdr:row>
      <xdr:rowOff>0</xdr:rowOff>
    </xdr:from>
    <xdr:to>
      <xdr:col>4</xdr:col>
      <xdr:colOff>3463</xdr:colOff>
      <xdr:row>26</xdr:row>
      <xdr:rowOff>279100</xdr:rowOff>
    </xdr:to>
    <xdr:sp macro="" textlink="">
      <xdr:nvSpPr>
        <xdr:cNvPr id="1299" name="Text Box 194">
          <a:extLst>
            <a:ext uri="{FF2B5EF4-FFF2-40B4-BE49-F238E27FC236}">
              <a16:creationId xmlns:a16="http://schemas.microsoft.com/office/drawing/2014/main" id="{2EF2395B-C3F4-499C-B9C6-BF523670068A}"/>
            </a:ext>
          </a:extLst>
        </xdr:cNvPr>
        <xdr:cNvSpPr txBox="1">
          <a:spLocks noChangeArrowheads="1"/>
        </xdr:cNvSpPr>
      </xdr:nvSpPr>
      <xdr:spPr bwMode="auto">
        <a:xfrm>
          <a:off x="4733926" y="3743325"/>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26</xdr:row>
      <xdr:rowOff>0</xdr:rowOff>
    </xdr:from>
    <xdr:to>
      <xdr:col>4</xdr:col>
      <xdr:colOff>3463</xdr:colOff>
      <xdr:row>26</xdr:row>
      <xdr:rowOff>279100</xdr:rowOff>
    </xdr:to>
    <xdr:sp macro="" textlink="">
      <xdr:nvSpPr>
        <xdr:cNvPr id="1300" name="Text Box 195">
          <a:extLst>
            <a:ext uri="{FF2B5EF4-FFF2-40B4-BE49-F238E27FC236}">
              <a16:creationId xmlns:a16="http://schemas.microsoft.com/office/drawing/2014/main" id="{80C003EC-56AA-4DB3-BA51-96F9CB5EC738}"/>
            </a:ext>
          </a:extLst>
        </xdr:cNvPr>
        <xdr:cNvSpPr txBox="1">
          <a:spLocks noChangeArrowheads="1"/>
        </xdr:cNvSpPr>
      </xdr:nvSpPr>
      <xdr:spPr bwMode="auto">
        <a:xfrm>
          <a:off x="4733926" y="3743325"/>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23</xdr:row>
      <xdr:rowOff>0</xdr:rowOff>
    </xdr:from>
    <xdr:to>
      <xdr:col>4</xdr:col>
      <xdr:colOff>3463</xdr:colOff>
      <xdr:row>24</xdr:row>
      <xdr:rowOff>52841</xdr:rowOff>
    </xdr:to>
    <xdr:sp macro="" textlink="">
      <xdr:nvSpPr>
        <xdr:cNvPr id="1301" name="Text Box 193">
          <a:extLst>
            <a:ext uri="{FF2B5EF4-FFF2-40B4-BE49-F238E27FC236}">
              <a16:creationId xmlns:a16="http://schemas.microsoft.com/office/drawing/2014/main" id="{3EC24825-0DF0-44C1-80F0-2B0E5380D83A}"/>
            </a:ext>
          </a:extLst>
        </xdr:cNvPr>
        <xdr:cNvSpPr txBox="1">
          <a:spLocks noChangeArrowheads="1"/>
        </xdr:cNvSpPr>
      </xdr:nvSpPr>
      <xdr:spPr bwMode="auto">
        <a:xfrm>
          <a:off x="4733926" y="3228975"/>
          <a:ext cx="80962"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23</xdr:row>
      <xdr:rowOff>0</xdr:rowOff>
    </xdr:from>
    <xdr:to>
      <xdr:col>4</xdr:col>
      <xdr:colOff>3463</xdr:colOff>
      <xdr:row>24</xdr:row>
      <xdr:rowOff>52841</xdr:rowOff>
    </xdr:to>
    <xdr:sp macro="" textlink="">
      <xdr:nvSpPr>
        <xdr:cNvPr id="1302" name="Text Box 194">
          <a:extLst>
            <a:ext uri="{FF2B5EF4-FFF2-40B4-BE49-F238E27FC236}">
              <a16:creationId xmlns:a16="http://schemas.microsoft.com/office/drawing/2014/main" id="{BCBDCC42-C24F-4A5E-B1BF-F34F97A7081D}"/>
            </a:ext>
          </a:extLst>
        </xdr:cNvPr>
        <xdr:cNvSpPr txBox="1">
          <a:spLocks noChangeArrowheads="1"/>
        </xdr:cNvSpPr>
      </xdr:nvSpPr>
      <xdr:spPr bwMode="auto">
        <a:xfrm>
          <a:off x="4733926" y="3228975"/>
          <a:ext cx="80962"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23</xdr:row>
      <xdr:rowOff>0</xdr:rowOff>
    </xdr:from>
    <xdr:to>
      <xdr:col>4</xdr:col>
      <xdr:colOff>3463</xdr:colOff>
      <xdr:row>24</xdr:row>
      <xdr:rowOff>52841</xdr:rowOff>
    </xdr:to>
    <xdr:sp macro="" textlink="">
      <xdr:nvSpPr>
        <xdr:cNvPr id="1303" name="Text Box 195">
          <a:extLst>
            <a:ext uri="{FF2B5EF4-FFF2-40B4-BE49-F238E27FC236}">
              <a16:creationId xmlns:a16="http://schemas.microsoft.com/office/drawing/2014/main" id="{84C08D4F-1DB1-4405-A19D-391FF9E97D38}"/>
            </a:ext>
          </a:extLst>
        </xdr:cNvPr>
        <xdr:cNvSpPr txBox="1">
          <a:spLocks noChangeArrowheads="1"/>
        </xdr:cNvSpPr>
      </xdr:nvSpPr>
      <xdr:spPr bwMode="auto">
        <a:xfrm>
          <a:off x="4733926" y="3228975"/>
          <a:ext cx="80962"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36</xdr:row>
      <xdr:rowOff>0</xdr:rowOff>
    </xdr:from>
    <xdr:to>
      <xdr:col>4</xdr:col>
      <xdr:colOff>3463</xdr:colOff>
      <xdr:row>37</xdr:row>
      <xdr:rowOff>40394</xdr:rowOff>
    </xdr:to>
    <xdr:sp macro="" textlink="">
      <xdr:nvSpPr>
        <xdr:cNvPr id="1304" name="Text Box 193">
          <a:extLst>
            <a:ext uri="{FF2B5EF4-FFF2-40B4-BE49-F238E27FC236}">
              <a16:creationId xmlns:a16="http://schemas.microsoft.com/office/drawing/2014/main" id="{CE826B17-DE3D-412D-A04E-B85DA5F94EF7}"/>
            </a:ext>
          </a:extLst>
        </xdr:cNvPr>
        <xdr:cNvSpPr txBox="1">
          <a:spLocks noChangeArrowheads="1"/>
        </xdr:cNvSpPr>
      </xdr:nvSpPr>
      <xdr:spPr bwMode="auto">
        <a:xfrm>
          <a:off x="4733926" y="5434013"/>
          <a:ext cx="80962" cy="195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36</xdr:row>
      <xdr:rowOff>0</xdr:rowOff>
    </xdr:from>
    <xdr:to>
      <xdr:col>4</xdr:col>
      <xdr:colOff>3463</xdr:colOff>
      <xdr:row>37</xdr:row>
      <xdr:rowOff>40394</xdr:rowOff>
    </xdr:to>
    <xdr:sp macro="" textlink="">
      <xdr:nvSpPr>
        <xdr:cNvPr id="1305" name="Text Box 194">
          <a:extLst>
            <a:ext uri="{FF2B5EF4-FFF2-40B4-BE49-F238E27FC236}">
              <a16:creationId xmlns:a16="http://schemas.microsoft.com/office/drawing/2014/main" id="{7B7BC513-20AF-471F-A59F-4EC05A1D7E44}"/>
            </a:ext>
          </a:extLst>
        </xdr:cNvPr>
        <xdr:cNvSpPr txBox="1">
          <a:spLocks noChangeArrowheads="1"/>
        </xdr:cNvSpPr>
      </xdr:nvSpPr>
      <xdr:spPr bwMode="auto">
        <a:xfrm>
          <a:off x="4733926" y="5434013"/>
          <a:ext cx="80962" cy="195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36</xdr:row>
      <xdr:rowOff>0</xdr:rowOff>
    </xdr:from>
    <xdr:to>
      <xdr:col>4</xdr:col>
      <xdr:colOff>3463</xdr:colOff>
      <xdr:row>37</xdr:row>
      <xdr:rowOff>40394</xdr:rowOff>
    </xdr:to>
    <xdr:sp macro="" textlink="">
      <xdr:nvSpPr>
        <xdr:cNvPr id="1306" name="Text Box 195">
          <a:extLst>
            <a:ext uri="{FF2B5EF4-FFF2-40B4-BE49-F238E27FC236}">
              <a16:creationId xmlns:a16="http://schemas.microsoft.com/office/drawing/2014/main" id="{F686FA86-82C5-4A97-A9E8-A9D4F190C830}"/>
            </a:ext>
          </a:extLst>
        </xdr:cNvPr>
        <xdr:cNvSpPr txBox="1">
          <a:spLocks noChangeArrowheads="1"/>
        </xdr:cNvSpPr>
      </xdr:nvSpPr>
      <xdr:spPr bwMode="auto">
        <a:xfrm>
          <a:off x="4733926" y="5434013"/>
          <a:ext cx="80962" cy="195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37</xdr:row>
      <xdr:rowOff>0</xdr:rowOff>
    </xdr:from>
    <xdr:to>
      <xdr:col>4</xdr:col>
      <xdr:colOff>3463</xdr:colOff>
      <xdr:row>38</xdr:row>
      <xdr:rowOff>172845</xdr:rowOff>
    </xdr:to>
    <xdr:sp macro="" textlink="">
      <xdr:nvSpPr>
        <xdr:cNvPr id="1307" name="Text Box 193">
          <a:extLst>
            <a:ext uri="{FF2B5EF4-FFF2-40B4-BE49-F238E27FC236}">
              <a16:creationId xmlns:a16="http://schemas.microsoft.com/office/drawing/2014/main" id="{676CCE03-C699-44E3-B956-ACF579AB9B92}"/>
            </a:ext>
          </a:extLst>
        </xdr:cNvPr>
        <xdr:cNvSpPr txBox="1">
          <a:spLocks noChangeArrowheads="1"/>
        </xdr:cNvSpPr>
      </xdr:nvSpPr>
      <xdr:spPr bwMode="auto">
        <a:xfrm>
          <a:off x="4733926" y="5562600"/>
          <a:ext cx="80962" cy="385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37</xdr:row>
      <xdr:rowOff>0</xdr:rowOff>
    </xdr:from>
    <xdr:to>
      <xdr:col>4</xdr:col>
      <xdr:colOff>3463</xdr:colOff>
      <xdr:row>38</xdr:row>
      <xdr:rowOff>172845</xdr:rowOff>
    </xdr:to>
    <xdr:sp macro="" textlink="">
      <xdr:nvSpPr>
        <xdr:cNvPr id="1308" name="Text Box 194">
          <a:extLst>
            <a:ext uri="{FF2B5EF4-FFF2-40B4-BE49-F238E27FC236}">
              <a16:creationId xmlns:a16="http://schemas.microsoft.com/office/drawing/2014/main" id="{B62B5C4D-6CA6-49F0-BC30-20F8A901A563}"/>
            </a:ext>
          </a:extLst>
        </xdr:cNvPr>
        <xdr:cNvSpPr txBox="1">
          <a:spLocks noChangeArrowheads="1"/>
        </xdr:cNvSpPr>
      </xdr:nvSpPr>
      <xdr:spPr bwMode="auto">
        <a:xfrm>
          <a:off x="4733926" y="5562600"/>
          <a:ext cx="80962" cy="385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37</xdr:row>
      <xdr:rowOff>0</xdr:rowOff>
    </xdr:from>
    <xdr:to>
      <xdr:col>4</xdr:col>
      <xdr:colOff>3463</xdr:colOff>
      <xdr:row>38</xdr:row>
      <xdr:rowOff>172845</xdr:rowOff>
    </xdr:to>
    <xdr:sp macro="" textlink="">
      <xdr:nvSpPr>
        <xdr:cNvPr id="1309" name="Text Box 195">
          <a:extLst>
            <a:ext uri="{FF2B5EF4-FFF2-40B4-BE49-F238E27FC236}">
              <a16:creationId xmlns:a16="http://schemas.microsoft.com/office/drawing/2014/main" id="{DF3DE445-2C91-47FD-ABDA-2FFA43FF4200}"/>
            </a:ext>
          </a:extLst>
        </xdr:cNvPr>
        <xdr:cNvSpPr txBox="1">
          <a:spLocks noChangeArrowheads="1"/>
        </xdr:cNvSpPr>
      </xdr:nvSpPr>
      <xdr:spPr bwMode="auto">
        <a:xfrm>
          <a:off x="4733926" y="5562600"/>
          <a:ext cx="80962" cy="385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25</xdr:row>
      <xdr:rowOff>0</xdr:rowOff>
    </xdr:from>
    <xdr:to>
      <xdr:col>4</xdr:col>
      <xdr:colOff>3463</xdr:colOff>
      <xdr:row>25</xdr:row>
      <xdr:rowOff>280765</xdr:rowOff>
    </xdr:to>
    <xdr:sp macro="" textlink="">
      <xdr:nvSpPr>
        <xdr:cNvPr id="1310" name="Text Box 187">
          <a:extLst>
            <a:ext uri="{FF2B5EF4-FFF2-40B4-BE49-F238E27FC236}">
              <a16:creationId xmlns:a16="http://schemas.microsoft.com/office/drawing/2014/main" id="{3D5276EA-6C15-4F76-948E-69DE211C7C9A}"/>
            </a:ext>
          </a:extLst>
        </xdr:cNvPr>
        <xdr:cNvSpPr txBox="1">
          <a:spLocks noChangeArrowheads="1"/>
        </xdr:cNvSpPr>
      </xdr:nvSpPr>
      <xdr:spPr bwMode="auto">
        <a:xfrm>
          <a:off x="4733926" y="3486150"/>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25</xdr:row>
      <xdr:rowOff>0</xdr:rowOff>
    </xdr:from>
    <xdr:to>
      <xdr:col>4</xdr:col>
      <xdr:colOff>3463</xdr:colOff>
      <xdr:row>25</xdr:row>
      <xdr:rowOff>280765</xdr:rowOff>
    </xdr:to>
    <xdr:sp macro="" textlink="">
      <xdr:nvSpPr>
        <xdr:cNvPr id="1311" name="Text Box 193">
          <a:extLst>
            <a:ext uri="{FF2B5EF4-FFF2-40B4-BE49-F238E27FC236}">
              <a16:creationId xmlns:a16="http://schemas.microsoft.com/office/drawing/2014/main" id="{F95516D5-CC85-4FF9-97F6-D794F3FC15A0}"/>
            </a:ext>
          </a:extLst>
        </xdr:cNvPr>
        <xdr:cNvSpPr txBox="1">
          <a:spLocks noChangeArrowheads="1"/>
        </xdr:cNvSpPr>
      </xdr:nvSpPr>
      <xdr:spPr bwMode="auto">
        <a:xfrm>
          <a:off x="4733926" y="3486150"/>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25</xdr:row>
      <xdr:rowOff>0</xdr:rowOff>
    </xdr:from>
    <xdr:to>
      <xdr:col>4</xdr:col>
      <xdr:colOff>3463</xdr:colOff>
      <xdr:row>25</xdr:row>
      <xdr:rowOff>280765</xdr:rowOff>
    </xdr:to>
    <xdr:sp macro="" textlink="">
      <xdr:nvSpPr>
        <xdr:cNvPr id="1312" name="Text Box 194">
          <a:extLst>
            <a:ext uri="{FF2B5EF4-FFF2-40B4-BE49-F238E27FC236}">
              <a16:creationId xmlns:a16="http://schemas.microsoft.com/office/drawing/2014/main" id="{B7D22546-2912-4FFC-835F-A0ABBFD5746A}"/>
            </a:ext>
          </a:extLst>
        </xdr:cNvPr>
        <xdr:cNvSpPr txBox="1">
          <a:spLocks noChangeArrowheads="1"/>
        </xdr:cNvSpPr>
      </xdr:nvSpPr>
      <xdr:spPr bwMode="auto">
        <a:xfrm>
          <a:off x="4733926" y="3486150"/>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25</xdr:row>
      <xdr:rowOff>0</xdr:rowOff>
    </xdr:from>
    <xdr:to>
      <xdr:col>4</xdr:col>
      <xdr:colOff>3463</xdr:colOff>
      <xdr:row>25</xdr:row>
      <xdr:rowOff>280765</xdr:rowOff>
    </xdr:to>
    <xdr:sp macro="" textlink="">
      <xdr:nvSpPr>
        <xdr:cNvPr id="1313" name="Text Box 195">
          <a:extLst>
            <a:ext uri="{FF2B5EF4-FFF2-40B4-BE49-F238E27FC236}">
              <a16:creationId xmlns:a16="http://schemas.microsoft.com/office/drawing/2014/main" id="{D45F3956-A247-4675-A52B-DBE687A96AD4}"/>
            </a:ext>
          </a:extLst>
        </xdr:cNvPr>
        <xdr:cNvSpPr txBox="1">
          <a:spLocks noChangeArrowheads="1"/>
        </xdr:cNvSpPr>
      </xdr:nvSpPr>
      <xdr:spPr bwMode="auto">
        <a:xfrm>
          <a:off x="4733926" y="3486150"/>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24</xdr:row>
      <xdr:rowOff>0</xdr:rowOff>
    </xdr:from>
    <xdr:to>
      <xdr:col>4</xdr:col>
      <xdr:colOff>3463</xdr:colOff>
      <xdr:row>24</xdr:row>
      <xdr:rowOff>279097</xdr:rowOff>
    </xdr:to>
    <xdr:sp macro="" textlink="">
      <xdr:nvSpPr>
        <xdr:cNvPr id="1314" name="Text Box 193">
          <a:extLst>
            <a:ext uri="{FF2B5EF4-FFF2-40B4-BE49-F238E27FC236}">
              <a16:creationId xmlns:a16="http://schemas.microsoft.com/office/drawing/2014/main" id="{FF634CD4-3549-46E7-AA99-E8AF5074ED5F}"/>
            </a:ext>
          </a:extLst>
        </xdr:cNvPr>
        <xdr:cNvSpPr txBox="1">
          <a:spLocks noChangeArrowheads="1"/>
        </xdr:cNvSpPr>
      </xdr:nvSpPr>
      <xdr:spPr bwMode="auto">
        <a:xfrm>
          <a:off x="4733926" y="3357563"/>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24</xdr:row>
      <xdr:rowOff>0</xdr:rowOff>
    </xdr:from>
    <xdr:to>
      <xdr:col>4</xdr:col>
      <xdr:colOff>3463</xdr:colOff>
      <xdr:row>24</xdr:row>
      <xdr:rowOff>279097</xdr:rowOff>
    </xdr:to>
    <xdr:sp macro="" textlink="">
      <xdr:nvSpPr>
        <xdr:cNvPr id="1315" name="Text Box 194">
          <a:extLst>
            <a:ext uri="{FF2B5EF4-FFF2-40B4-BE49-F238E27FC236}">
              <a16:creationId xmlns:a16="http://schemas.microsoft.com/office/drawing/2014/main" id="{BCBC2D68-21EC-4798-980C-DE09BD189506}"/>
            </a:ext>
          </a:extLst>
        </xdr:cNvPr>
        <xdr:cNvSpPr txBox="1">
          <a:spLocks noChangeArrowheads="1"/>
        </xdr:cNvSpPr>
      </xdr:nvSpPr>
      <xdr:spPr bwMode="auto">
        <a:xfrm>
          <a:off x="4733926" y="3357563"/>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24</xdr:row>
      <xdr:rowOff>0</xdr:rowOff>
    </xdr:from>
    <xdr:to>
      <xdr:col>4</xdr:col>
      <xdr:colOff>3463</xdr:colOff>
      <xdr:row>24</xdr:row>
      <xdr:rowOff>279097</xdr:rowOff>
    </xdr:to>
    <xdr:sp macro="" textlink="">
      <xdr:nvSpPr>
        <xdr:cNvPr id="1316" name="Text Box 195">
          <a:extLst>
            <a:ext uri="{FF2B5EF4-FFF2-40B4-BE49-F238E27FC236}">
              <a16:creationId xmlns:a16="http://schemas.microsoft.com/office/drawing/2014/main" id="{E7D32BC5-2F60-4F3E-BFF3-655488048332}"/>
            </a:ext>
          </a:extLst>
        </xdr:cNvPr>
        <xdr:cNvSpPr txBox="1">
          <a:spLocks noChangeArrowheads="1"/>
        </xdr:cNvSpPr>
      </xdr:nvSpPr>
      <xdr:spPr bwMode="auto">
        <a:xfrm>
          <a:off x="4733926" y="3357563"/>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40</xdr:row>
      <xdr:rowOff>0</xdr:rowOff>
    </xdr:from>
    <xdr:to>
      <xdr:col>4</xdr:col>
      <xdr:colOff>90488</xdr:colOff>
      <xdr:row>41</xdr:row>
      <xdr:rowOff>41879</xdr:rowOff>
    </xdr:to>
    <xdr:sp macro="" textlink="">
      <xdr:nvSpPr>
        <xdr:cNvPr id="1317" name="Text Box 71">
          <a:extLst>
            <a:ext uri="{FF2B5EF4-FFF2-40B4-BE49-F238E27FC236}">
              <a16:creationId xmlns:a16="http://schemas.microsoft.com/office/drawing/2014/main" id="{7C0E90F2-6966-441D-9152-8B8B373B2FD1}"/>
            </a:ext>
          </a:extLst>
        </xdr:cNvPr>
        <xdr:cNvSpPr txBox="1">
          <a:spLocks noChangeArrowheads="1"/>
        </xdr:cNvSpPr>
      </xdr:nvSpPr>
      <xdr:spPr bwMode="auto">
        <a:xfrm>
          <a:off x="4814888" y="6205538"/>
          <a:ext cx="80963"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40</xdr:row>
      <xdr:rowOff>0</xdr:rowOff>
    </xdr:from>
    <xdr:to>
      <xdr:col>4</xdr:col>
      <xdr:colOff>90488</xdr:colOff>
      <xdr:row>41</xdr:row>
      <xdr:rowOff>41879</xdr:rowOff>
    </xdr:to>
    <xdr:sp macro="" textlink="">
      <xdr:nvSpPr>
        <xdr:cNvPr id="1318" name="Text Box 175">
          <a:extLst>
            <a:ext uri="{FF2B5EF4-FFF2-40B4-BE49-F238E27FC236}">
              <a16:creationId xmlns:a16="http://schemas.microsoft.com/office/drawing/2014/main" id="{A3248893-3334-4781-8F4B-E22BC45063D5}"/>
            </a:ext>
          </a:extLst>
        </xdr:cNvPr>
        <xdr:cNvSpPr txBox="1">
          <a:spLocks noChangeArrowheads="1"/>
        </xdr:cNvSpPr>
      </xdr:nvSpPr>
      <xdr:spPr bwMode="auto">
        <a:xfrm>
          <a:off x="4814888" y="6205538"/>
          <a:ext cx="80963"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19" name="Text Box 1">
          <a:extLst>
            <a:ext uri="{FF2B5EF4-FFF2-40B4-BE49-F238E27FC236}">
              <a16:creationId xmlns:a16="http://schemas.microsoft.com/office/drawing/2014/main" id="{6CDD1FBB-F69E-4E7A-9355-50ABAD17BA8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20" name="Text Box 23">
          <a:extLst>
            <a:ext uri="{FF2B5EF4-FFF2-40B4-BE49-F238E27FC236}">
              <a16:creationId xmlns:a16="http://schemas.microsoft.com/office/drawing/2014/main" id="{FE4C0028-3FF3-491F-8401-C6DA26819EEF}"/>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21" name="Text Box 24">
          <a:extLst>
            <a:ext uri="{FF2B5EF4-FFF2-40B4-BE49-F238E27FC236}">
              <a16:creationId xmlns:a16="http://schemas.microsoft.com/office/drawing/2014/main" id="{5A91B178-725D-4FE7-B91F-2E0047C330A7}"/>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22" name="Text Box 25">
          <a:extLst>
            <a:ext uri="{FF2B5EF4-FFF2-40B4-BE49-F238E27FC236}">
              <a16:creationId xmlns:a16="http://schemas.microsoft.com/office/drawing/2014/main" id="{3D1ACEDA-D1A4-449E-8C2E-7C1AD3128C87}"/>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23" name="Text Box 26">
          <a:extLst>
            <a:ext uri="{FF2B5EF4-FFF2-40B4-BE49-F238E27FC236}">
              <a16:creationId xmlns:a16="http://schemas.microsoft.com/office/drawing/2014/main" id="{4A89741F-A3CA-4586-8D72-8EFACD1CD1D6}"/>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24" name="Text Box 27">
          <a:extLst>
            <a:ext uri="{FF2B5EF4-FFF2-40B4-BE49-F238E27FC236}">
              <a16:creationId xmlns:a16="http://schemas.microsoft.com/office/drawing/2014/main" id="{427CD254-FB44-473C-9A1D-CB07FAF0D16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25" name="Text Box 28">
          <a:extLst>
            <a:ext uri="{FF2B5EF4-FFF2-40B4-BE49-F238E27FC236}">
              <a16:creationId xmlns:a16="http://schemas.microsoft.com/office/drawing/2014/main" id="{3BE92A2A-9A94-4460-B472-E8664BF8E163}"/>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26" name="Text Box 29">
          <a:extLst>
            <a:ext uri="{FF2B5EF4-FFF2-40B4-BE49-F238E27FC236}">
              <a16:creationId xmlns:a16="http://schemas.microsoft.com/office/drawing/2014/main" id="{A865596C-FF02-42A7-9DB2-FC02A089276D}"/>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27" name="Text Box 30">
          <a:extLst>
            <a:ext uri="{FF2B5EF4-FFF2-40B4-BE49-F238E27FC236}">
              <a16:creationId xmlns:a16="http://schemas.microsoft.com/office/drawing/2014/main" id="{1EAF191C-FEE4-46AD-8A0E-6E5EBCD08B9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28" name="Text Box 31">
          <a:extLst>
            <a:ext uri="{FF2B5EF4-FFF2-40B4-BE49-F238E27FC236}">
              <a16:creationId xmlns:a16="http://schemas.microsoft.com/office/drawing/2014/main" id="{0E5C5933-D9EB-445A-8E12-A73C3C2ED99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29" name="Text Box 32">
          <a:extLst>
            <a:ext uri="{FF2B5EF4-FFF2-40B4-BE49-F238E27FC236}">
              <a16:creationId xmlns:a16="http://schemas.microsoft.com/office/drawing/2014/main" id="{16BED3D4-2974-4D39-8EA5-3C78C598E21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30" name="Text Box 33">
          <a:extLst>
            <a:ext uri="{FF2B5EF4-FFF2-40B4-BE49-F238E27FC236}">
              <a16:creationId xmlns:a16="http://schemas.microsoft.com/office/drawing/2014/main" id="{76C7DCE1-9083-4397-941A-9122A0700E1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31" name="Text Box 34">
          <a:extLst>
            <a:ext uri="{FF2B5EF4-FFF2-40B4-BE49-F238E27FC236}">
              <a16:creationId xmlns:a16="http://schemas.microsoft.com/office/drawing/2014/main" id="{F6402495-4918-4CFD-89A3-DED6C412A57C}"/>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32" name="Text Box 35">
          <a:extLst>
            <a:ext uri="{FF2B5EF4-FFF2-40B4-BE49-F238E27FC236}">
              <a16:creationId xmlns:a16="http://schemas.microsoft.com/office/drawing/2014/main" id="{E67D5533-4C6F-49BB-AC88-C4D3DA41B3E7}"/>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33" name="Text Box 36">
          <a:extLst>
            <a:ext uri="{FF2B5EF4-FFF2-40B4-BE49-F238E27FC236}">
              <a16:creationId xmlns:a16="http://schemas.microsoft.com/office/drawing/2014/main" id="{943FC3B6-6CF4-4006-B161-BD30E3038B1F}"/>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34" name="Text Box 37">
          <a:extLst>
            <a:ext uri="{FF2B5EF4-FFF2-40B4-BE49-F238E27FC236}">
              <a16:creationId xmlns:a16="http://schemas.microsoft.com/office/drawing/2014/main" id="{19BACD85-9284-4973-B92C-15ECC34EC63D}"/>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35" name="Text Box 38">
          <a:extLst>
            <a:ext uri="{FF2B5EF4-FFF2-40B4-BE49-F238E27FC236}">
              <a16:creationId xmlns:a16="http://schemas.microsoft.com/office/drawing/2014/main" id="{FF63DCEE-54C2-49C4-BB76-978F3518E65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36" name="Text Box 39">
          <a:extLst>
            <a:ext uri="{FF2B5EF4-FFF2-40B4-BE49-F238E27FC236}">
              <a16:creationId xmlns:a16="http://schemas.microsoft.com/office/drawing/2014/main" id="{DF9DEC44-7AF0-48AD-843B-BB5219B53B65}"/>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37" name="Text Box 40">
          <a:extLst>
            <a:ext uri="{FF2B5EF4-FFF2-40B4-BE49-F238E27FC236}">
              <a16:creationId xmlns:a16="http://schemas.microsoft.com/office/drawing/2014/main" id="{82E9F8CC-8A27-44AA-A2A2-31D4A41A48DF}"/>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38" name="Text Box 41">
          <a:extLst>
            <a:ext uri="{FF2B5EF4-FFF2-40B4-BE49-F238E27FC236}">
              <a16:creationId xmlns:a16="http://schemas.microsoft.com/office/drawing/2014/main" id="{117D0AC2-7A35-42F9-83F2-25CFA956F6DC}"/>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39" name="Text Box 42">
          <a:extLst>
            <a:ext uri="{FF2B5EF4-FFF2-40B4-BE49-F238E27FC236}">
              <a16:creationId xmlns:a16="http://schemas.microsoft.com/office/drawing/2014/main" id="{F627A87E-3199-488D-80A4-287A962783C6}"/>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40" name="Text Box 43">
          <a:extLst>
            <a:ext uri="{FF2B5EF4-FFF2-40B4-BE49-F238E27FC236}">
              <a16:creationId xmlns:a16="http://schemas.microsoft.com/office/drawing/2014/main" id="{0C9E1ABC-8875-454A-B212-C8FD6F61891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41" name="Text Box 44">
          <a:extLst>
            <a:ext uri="{FF2B5EF4-FFF2-40B4-BE49-F238E27FC236}">
              <a16:creationId xmlns:a16="http://schemas.microsoft.com/office/drawing/2014/main" id="{3B3E1B85-1C8A-4AF2-8BD8-C6EDE2E90557}"/>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42" name="Text Box 45">
          <a:extLst>
            <a:ext uri="{FF2B5EF4-FFF2-40B4-BE49-F238E27FC236}">
              <a16:creationId xmlns:a16="http://schemas.microsoft.com/office/drawing/2014/main" id="{6E44FCEB-48A6-4FAB-BB16-727E1466F77B}"/>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43" name="Text Box 46">
          <a:extLst>
            <a:ext uri="{FF2B5EF4-FFF2-40B4-BE49-F238E27FC236}">
              <a16:creationId xmlns:a16="http://schemas.microsoft.com/office/drawing/2014/main" id="{70623F7C-086E-47AB-8124-CCC67E7B0BB3}"/>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44" name="Text Box 47">
          <a:extLst>
            <a:ext uri="{FF2B5EF4-FFF2-40B4-BE49-F238E27FC236}">
              <a16:creationId xmlns:a16="http://schemas.microsoft.com/office/drawing/2014/main" id="{BFB44943-D8CA-4EA5-92A4-61DD62AF19E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45" name="Text Box 48">
          <a:extLst>
            <a:ext uri="{FF2B5EF4-FFF2-40B4-BE49-F238E27FC236}">
              <a16:creationId xmlns:a16="http://schemas.microsoft.com/office/drawing/2014/main" id="{736DC503-3292-4C93-A472-1463188842B6}"/>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46" name="Text Box 49">
          <a:extLst>
            <a:ext uri="{FF2B5EF4-FFF2-40B4-BE49-F238E27FC236}">
              <a16:creationId xmlns:a16="http://schemas.microsoft.com/office/drawing/2014/main" id="{27E01450-ADC2-49EB-8037-9E0BD9C0EA5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47" name="Text Box 50">
          <a:extLst>
            <a:ext uri="{FF2B5EF4-FFF2-40B4-BE49-F238E27FC236}">
              <a16:creationId xmlns:a16="http://schemas.microsoft.com/office/drawing/2014/main" id="{617135FE-AA53-458D-8243-737AACF7EB23}"/>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48" name="Text Box 51">
          <a:extLst>
            <a:ext uri="{FF2B5EF4-FFF2-40B4-BE49-F238E27FC236}">
              <a16:creationId xmlns:a16="http://schemas.microsoft.com/office/drawing/2014/main" id="{35416EC7-4D06-48A6-964C-5F2BB6445B7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49" name="Text Box 52">
          <a:extLst>
            <a:ext uri="{FF2B5EF4-FFF2-40B4-BE49-F238E27FC236}">
              <a16:creationId xmlns:a16="http://schemas.microsoft.com/office/drawing/2014/main" id="{0D9DA609-F8ED-4B3D-BD23-EFD46A2CBC77}"/>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50" name="Text Box 53">
          <a:extLst>
            <a:ext uri="{FF2B5EF4-FFF2-40B4-BE49-F238E27FC236}">
              <a16:creationId xmlns:a16="http://schemas.microsoft.com/office/drawing/2014/main" id="{72A402C3-7965-46D9-A3CD-E53C7F1B3C14}"/>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51" name="Text Box 54">
          <a:extLst>
            <a:ext uri="{FF2B5EF4-FFF2-40B4-BE49-F238E27FC236}">
              <a16:creationId xmlns:a16="http://schemas.microsoft.com/office/drawing/2014/main" id="{445D764A-1DC1-4DBD-862F-E0305BBC822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52" name="Text Box 55">
          <a:extLst>
            <a:ext uri="{FF2B5EF4-FFF2-40B4-BE49-F238E27FC236}">
              <a16:creationId xmlns:a16="http://schemas.microsoft.com/office/drawing/2014/main" id="{0653E5C7-2CB7-4D74-B85C-AA0A45F3E98D}"/>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53" name="Text Box 56">
          <a:extLst>
            <a:ext uri="{FF2B5EF4-FFF2-40B4-BE49-F238E27FC236}">
              <a16:creationId xmlns:a16="http://schemas.microsoft.com/office/drawing/2014/main" id="{CE73FF6C-184A-48DA-95A0-24B6FD30715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54" name="Text Box 57">
          <a:extLst>
            <a:ext uri="{FF2B5EF4-FFF2-40B4-BE49-F238E27FC236}">
              <a16:creationId xmlns:a16="http://schemas.microsoft.com/office/drawing/2014/main" id="{196B8C52-F2AA-4D74-94C2-BAD01746C85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55" name="Text Box 58">
          <a:extLst>
            <a:ext uri="{FF2B5EF4-FFF2-40B4-BE49-F238E27FC236}">
              <a16:creationId xmlns:a16="http://schemas.microsoft.com/office/drawing/2014/main" id="{866A1E61-D426-4608-8D28-57292F045B5B}"/>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56" name="Text Box 59">
          <a:extLst>
            <a:ext uri="{FF2B5EF4-FFF2-40B4-BE49-F238E27FC236}">
              <a16:creationId xmlns:a16="http://schemas.microsoft.com/office/drawing/2014/main" id="{C4BFF201-24CC-4F0A-B6E6-E21A54F65C6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57" name="Text Box 60">
          <a:extLst>
            <a:ext uri="{FF2B5EF4-FFF2-40B4-BE49-F238E27FC236}">
              <a16:creationId xmlns:a16="http://schemas.microsoft.com/office/drawing/2014/main" id="{62D71CD7-5EEC-4AC4-8AD8-48EFB84906E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58" name="Text Box 61">
          <a:extLst>
            <a:ext uri="{FF2B5EF4-FFF2-40B4-BE49-F238E27FC236}">
              <a16:creationId xmlns:a16="http://schemas.microsoft.com/office/drawing/2014/main" id="{8E1D7026-395F-4850-B167-6DD957FF4B65}"/>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59" name="Text Box 62">
          <a:extLst>
            <a:ext uri="{FF2B5EF4-FFF2-40B4-BE49-F238E27FC236}">
              <a16:creationId xmlns:a16="http://schemas.microsoft.com/office/drawing/2014/main" id="{7BDA18E9-D7D6-48BD-B100-3ED817EAD098}"/>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60" name="Text Box 63">
          <a:extLst>
            <a:ext uri="{FF2B5EF4-FFF2-40B4-BE49-F238E27FC236}">
              <a16:creationId xmlns:a16="http://schemas.microsoft.com/office/drawing/2014/main" id="{ABA54DE5-60C6-4146-B9B6-3E471E1F9FCC}"/>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61" name="Text Box 64">
          <a:extLst>
            <a:ext uri="{FF2B5EF4-FFF2-40B4-BE49-F238E27FC236}">
              <a16:creationId xmlns:a16="http://schemas.microsoft.com/office/drawing/2014/main" id="{560A5826-4680-40EF-B902-C7DEA8BC845D}"/>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62" name="Text Box 65">
          <a:extLst>
            <a:ext uri="{FF2B5EF4-FFF2-40B4-BE49-F238E27FC236}">
              <a16:creationId xmlns:a16="http://schemas.microsoft.com/office/drawing/2014/main" id="{44CAFB48-CBD6-4CD7-9DCA-01E077C5F875}"/>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63" name="Text Box 66">
          <a:extLst>
            <a:ext uri="{FF2B5EF4-FFF2-40B4-BE49-F238E27FC236}">
              <a16:creationId xmlns:a16="http://schemas.microsoft.com/office/drawing/2014/main" id="{F0D30A49-9700-4984-B543-9364DD64C68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64" name="Text Box 67">
          <a:extLst>
            <a:ext uri="{FF2B5EF4-FFF2-40B4-BE49-F238E27FC236}">
              <a16:creationId xmlns:a16="http://schemas.microsoft.com/office/drawing/2014/main" id="{8512B9AE-23F4-4778-B949-8D7D054DD177}"/>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65" name="Text Box 68">
          <a:extLst>
            <a:ext uri="{FF2B5EF4-FFF2-40B4-BE49-F238E27FC236}">
              <a16:creationId xmlns:a16="http://schemas.microsoft.com/office/drawing/2014/main" id="{776CAA61-91CA-4273-AF29-03FA12059453}"/>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66" name="Text Box 69">
          <a:extLst>
            <a:ext uri="{FF2B5EF4-FFF2-40B4-BE49-F238E27FC236}">
              <a16:creationId xmlns:a16="http://schemas.microsoft.com/office/drawing/2014/main" id="{D0D0CF21-11B4-4AF2-848A-C521228E574D}"/>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67" name="Text Box 70">
          <a:extLst>
            <a:ext uri="{FF2B5EF4-FFF2-40B4-BE49-F238E27FC236}">
              <a16:creationId xmlns:a16="http://schemas.microsoft.com/office/drawing/2014/main" id="{2D3127D3-A4D7-4CB6-9119-8F386AE524FF}"/>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68" name="Text Box 72">
          <a:extLst>
            <a:ext uri="{FF2B5EF4-FFF2-40B4-BE49-F238E27FC236}">
              <a16:creationId xmlns:a16="http://schemas.microsoft.com/office/drawing/2014/main" id="{34E5052E-7374-4BD3-88ED-79243E133DCC}"/>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69" name="Text Box 73">
          <a:extLst>
            <a:ext uri="{FF2B5EF4-FFF2-40B4-BE49-F238E27FC236}">
              <a16:creationId xmlns:a16="http://schemas.microsoft.com/office/drawing/2014/main" id="{A77D6898-7655-43F9-A375-8FCAF70D3D8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70" name="Text Box 77">
          <a:extLst>
            <a:ext uri="{FF2B5EF4-FFF2-40B4-BE49-F238E27FC236}">
              <a16:creationId xmlns:a16="http://schemas.microsoft.com/office/drawing/2014/main" id="{D71BC69C-BD99-4B19-9E75-7D768970C15B}"/>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71" name="Text Box 78">
          <a:extLst>
            <a:ext uri="{FF2B5EF4-FFF2-40B4-BE49-F238E27FC236}">
              <a16:creationId xmlns:a16="http://schemas.microsoft.com/office/drawing/2014/main" id="{357CDC60-4191-4949-B2BF-070EE1FC9BB5}"/>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72" name="Text Box 79">
          <a:extLst>
            <a:ext uri="{FF2B5EF4-FFF2-40B4-BE49-F238E27FC236}">
              <a16:creationId xmlns:a16="http://schemas.microsoft.com/office/drawing/2014/main" id="{AE790DC0-3925-4D32-8C31-AE6B0BEB94E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73" name="Text Box 80">
          <a:extLst>
            <a:ext uri="{FF2B5EF4-FFF2-40B4-BE49-F238E27FC236}">
              <a16:creationId xmlns:a16="http://schemas.microsoft.com/office/drawing/2014/main" id="{2D26A4F7-B2B6-4C4E-8CA5-F43203266DB5}"/>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74" name="Text Box 81">
          <a:extLst>
            <a:ext uri="{FF2B5EF4-FFF2-40B4-BE49-F238E27FC236}">
              <a16:creationId xmlns:a16="http://schemas.microsoft.com/office/drawing/2014/main" id="{5B6CF500-5071-49E3-B163-F6CD72FDFFAB}"/>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75" name="Text Box 82">
          <a:extLst>
            <a:ext uri="{FF2B5EF4-FFF2-40B4-BE49-F238E27FC236}">
              <a16:creationId xmlns:a16="http://schemas.microsoft.com/office/drawing/2014/main" id="{1D55D382-1578-47C1-BCB6-FCE88D12B4D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76" name="Text Box 84">
          <a:extLst>
            <a:ext uri="{FF2B5EF4-FFF2-40B4-BE49-F238E27FC236}">
              <a16:creationId xmlns:a16="http://schemas.microsoft.com/office/drawing/2014/main" id="{39A788B3-6426-46CE-8A04-0912FD245E1B}"/>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77" name="Text Box 85">
          <a:extLst>
            <a:ext uri="{FF2B5EF4-FFF2-40B4-BE49-F238E27FC236}">
              <a16:creationId xmlns:a16="http://schemas.microsoft.com/office/drawing/2014/main" id="{FF385C78-4296-466D-B333-73E05AE50EB3}"/>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78" name="Text Box 89">
          <a:extLst>
            <a:ext uri="{FF2B5EF4-FFF2-40B4-BE49-F238E27FC236}">
              <a16:creationId xmlns:a16="http://schemas.microsoft.com/office/drawing/2014/main" id="{F24496F4-69CD-49F1-A98E-E18A7D2F991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79" name="Text Box 90">
          <a:extLst>
            <a:ext uri="{FF2B5EF4-FFF2-40B4-BE49-F238E27FC236}">
              <a16:creationId xmlns:a16="http://schemas.microsoft.com/office/drawing/2014/main" id="{684E4E1A-11FD-4E17-8ED5-EBA511E1D436}"/>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80" name="Text Box 91">
          <a:extLst>
            <a:ext uri="{FF2B5EF4-FFF2-40B4-BE49-F238E27FC236}">
              <a16:creationId xmlns:a16="http://schemas.microsoft.com/office/drawing/2014/main" id="{9DDE9B38-6486-41A6-92BA-6AB353475D3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81" name="Text Box 92">
          <a:extLst>
            <a:ext uri="{FF2B5EF4-FFF2-40B4-BE49-F238E27FC236}">
              <a16:creationId xmlns:a16="http://schemas.microsoft.com/office/drawing/2014/main" id="{77EFB0E1-BB01-4872-8AF1-11E03265C66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82" name="Text Box 93">
          <a:extLst>
            <a:ext uri="{FF2B5EF4-FFF2-40B4-BE49-F238E27FC236}">
              <a16:creationId xmlns:a16="http://schemas.microsoft.com/office/drawing/2014/main" id="{3D1BFEEC-FAFD-4618-9E11-A8AA386BB49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83" name="Text Box 94">
          <a:extLst>
            <a:ext uri="{FF2B5EF4-FFF2-40B4-BE49-F238E27FC236}">
              <a16:creationId xmlns:a16="http://schemas.microsoft.com/office/drawing/2014/main" id="{ADE8E47B-6A11-4EAC-94C8-2F46608866D3}"/>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84" name="Text Box 95">
          <a:extLst>
            <a:ext uri="{FF2B5EF4-FFF2-40B4-BE49-F238E27FC236}">
              <a16:creationId xmlns:a16="http://schemas.microsoft.com/office/drawing/2014/main" id="{8B766AE4-A4C7-4717-979A-C506B4D0722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85" name="Text Box 96">
          <a:extLst>
            <a:ext uri="{FF2B5EF4-FFF2-40B4-BE49-F238E27FC236}">
              <a16:creationId xmlns:a16="http://schemas.microsoft.com/office/drawing/2014/main" id="{04DFC2E5-DED7-46BB-9996-AB011FEAE34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86" name="Text Box 97">
          <a:extLst>
            <a:ext uri="{FF2B5EF4-FFF2-40B4-BE49-F238E27FC236}">
              <a16:creationId xmlns:a16="http://schemas.microsoft.com/office/drawing/2014/main" id="{2AE21762-40C4-4193-9A7D-FA5B67854B93}"/>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87" name="Text Box 101">
          <a:extLst>
            <a:ext uri="{FF2B5EF4-FFF2-40B4-BE49-F238E27FC236}">
              <a16:creationId xmlns:a16="http://schemas.microsoft.com/office/drawing/2014/main" id="{6CFD9E35-5C1A-4716-8DFB-D19FEC5E4EC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88" name="Text Box 102">
          <a:extLst>
            <a:ext uri="{FF2B5EF4-FFF2-40B4-BE49-F238E27FC236}">
              <a16:creationId xmlns:a16="http://schemas.microsoft.com/office/drawing/2014/main" id="{C7939A5B-9B4E-4C1D-B9D4-C233C08FCC77}"/>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89" name="Text Box 103">
          <a:extLst>
            <a:ext uri="{FF2B5EF4-FFF2-40B4-BE49-F238E27FC236}">
              <a16:creationId xmlns:a16="http://schemas.microsoft.com/office/drawing/2014/main" id="{3C418389-F5E6-4F03-AEF3-648A4B12D67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90" name="Text Box 104">
          <a:extLst>
            <a:ext uri="{FF2B5EF4-FFF2-40B4-BE49-F238E27FC236}">
              <a16:creationId xmlns:a16="http://schemas.microsoft.com/office/drawing/2014/main" id="{631775DE-47BB-4FFF-926F-530A9F1F61F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91" name="Text Box 105">
          <a:extLst>
            <a:ext uri="{FF2B5EF4-FFF2-40B4-BE49-F238E27FC236}">
              <a16:creationId xmlns:a16="http://schemas.microsoft.com/office/drawing/2014/main" id="{EF36D581-ABC8-40E4-A701-1335C210A5CB}"/>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92" name="Text Box 106">
          <a:extLst>
            <a:ext uri="{FF2B5EF4-FFF2-40B4-BE49-F238E27FC236}">
              <a16:creationId xmlns:a16="http://schemas.microsoft.com/office/drawing/2014/main" id="{C9DB1E04-C98A-48E6-994D-BBEB7C1AD0D8}"/>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93" name="Text Box 107">
          <a:extLst>
            <a:ext uri="{FF2B5EF4-FFF2-40B4-BE49-F238E27FC236}">
              <a16:creationId xmlns:a16="http://schemas.microsoft.com/office/drawing/2014/main" id="{C5C04F92-A69D-4001-B6E2-E79C91151153}"/>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94" name="Text Box 108">
          <a:extLst>
            <a:ext uri="{FF2B5EF4-FFF2-40B4-BE49-F238E27FC236}">
              <a16:creationId xmlns:a16="http://schemas.microsoft.com/office/drawing/2014/main" id="{D9AE126D-C9FC-431B-94EF-1A7ED07D2C4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95" name="Text Box 109">
          <a:extLst>
            <a:ext uri="{FF2B5EF4-FFF2-40B4-BE49-F238E27FC236}">
              <a16:creationId xmlns:a16="http://schemas.microsoft.com/office/drawing/2014/main" id="{8A1DA24D-B901-4BD3-935C-8BC66612ED7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96" name="Text Box 113">
          <a:extLst>
            <a:ext uri="{FF2B5EF4-FFF2-40B4-BE49-F238E27FC236}">
              <a16:creationId xmlns:a16="http://schemas.microsoft.com/office/drawing/2014/main" id="{33038B8C-1299-47F3-8E3A-BDDC319B32AC}"/>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97" name="Text Box 114">
          <a:extLst>
            <a:ext uri="{FF2B5EF4-FFF2-40B4-BE49-F238E27FC236}">
              <a16:creationId xmlns:a16="http://schemas.microsoft.com/office/drawing/2014/main" id="{86731058-13AB-41DC-9D1D-65C7154190D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98" name="Text Box 115">
          <a:extLst>
            <a:ext uri="{FF2B5EF4-FFF2-40B4-BE49-F238E27FC236}">
              <a16:creationId xmlns:a16="http://schemas.microsoft.com/office/drawing/2014/main" id="{E1043000-D9B7-443D-BBEB-61C45EC7E0F7}"/>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399" name="Text Box 116">
          <a:extLst>
            <a:ext uri="{FF2B5EF4-FFF2-40B4-BE49-F238E27FC236}">
              <a16:creationId xmlns:a16="http://schemas.microsoft.com/office/drawing/2014/main" id="{A0D5F479-9441-44AA-AFC9-039AA8B06D2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00" name="Text Box 117">
          <a:extLst>
            <a:ext uri="{FF2B5EF4-FFF2-40B4-BE49-F238E27FC236}">
              <a16:creationId xmlns:a16="http://schemas.microsoft.com/office/drawing/2014/main" id="{533C7E1E-9F69-4E51-9155-C1FC852FD97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01" name="Text Box 118">
          <a:extLst>
            <a:ext uri="{FF2B5EF4-FFF2-40B4-BE49-F238E27FC236}">
              <a16:creationId xmlns:a16="http://schemas.microsoft.com/office/drawing/2014/main" id="{C1181174-7D15-4881-824C-7F1E6BE4D0D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02" name="Text Box 119">
          <a:extLst>
            <a:ext uri="{FF2B5EF4-FFF2-40B4-BE49-F238E27FC236}">
              <a16:creationId xmlns:a16="http://schemas.microsoft.com/office/drawing/2014/main" id="{4847B421-695C-43AD-AF35-127128A81FC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03" name="Text Box 120">
          <a:extLst>
            <a:ext uri="{FF2B5EF4-FFF2-40B4-BE49-F238E27FC236}">
              <a16:creationId xmlns:a16="http://schemas.microsoft.com/office/drawing/2014/main" id="{AD3349FB-BF43-46C4-AAC1-FAD1634F26B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04" name="Text Box 121">
          <a:extLst>
            <a:ext uri="{FF2B5EF4-FFF2-40B4-BE49-F238E27FC236}">
              <a16:creationId xmlns:a16="http://schemas.microsoft.com/office/drawing/2014/main" id="{C996C9BC-DF69-47CC-B102-18BE6636B714}"/>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05" name="Text Box 125">
          <a:extLst>
            <a:ext uri="{FF2B5EF4-FFF2-40B4-BE49-F238E27FC236}">
              <a16:creationId xmlns:a16="http://schemas.microsoft.com/office/drawing/2014/main" id="{27002105-75C1-4CA2-895A-298DD5E6F01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06" name="Text Box 126">
          <a:extLst>
            <a:ext uri="{FF2B5EF4-FFF2-40B4-BE49-F238E27FC236}">
              <a16:creationId xmlns:a16="http://schemas.microsoft.com/office/drawing/2014/main" id="{FE7E2F96-DAB0-4CC6-ADB6-F286FFCD9DE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07" name="Text Box 127">
          <a:extLst>
            <a:ext uri="{FF2B5EF4-FFF2-40B4-BE49-F238E27FC236}">
              <a16:creationId xmlns:a16="http://schemas.microsoft.com/office/drawing/2014/main" id="{C4B9C5EE-52BB-4B57-AF48-A54F3CF2494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08" name="Text Box 128">
          <a:extLst>
            <a:ext uri="{FF2B5EF4-FFF2-40B4-BE49-F238E27FC236}">
              <a16:creationId xmlns:a16="http://schemas.microsoft.com/office/drawing/2014/main" id="{AA097668-5263-48AD-9655-B7F3B5BD9D7C}"/>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09" name="Text Box 129">
          <a:extLst>
            <a:ext uri="{FF2B5EF4-FFF2-40B4-BE49-F238E27FC236}">
              <a16:creationId xmlns:a16="http://schemas.microsoft.com/office/drawing/2014/main" id="{98C8EFBA-92C3-4681-AB11-E0A09CD2D90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10" name="Text Box 130">
          <a:extLst>
            <a:ext uri="{FF2B5EF4-FFF2-40B4-BE49-F238E27FC236}">
              <a16:creationId xmlns:a16="http://schemas.microsoft.com/office/drawing/2014/main" id="{B23F49E7-1EC2-4CEB-9A5F-6275C8409434}"/>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11" name="Text Box 131">
          <a:extLst>
            <a:ext uri="{FF2B5EF4-FFF2-40B4-BE49-F238E27FC236}">
              <a16:creationId xmlns:a16="http://schemas.microsoft.com/office/drawing/2014/main" id="{10014793-E5EB-41BE-B267-E0DA3B9CF3B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12" name="Text Box 132">
          <a:extLst>
            <a:ext uri="{FF2B5EF4-FFF2-40B4-BE49-F238E27FC236}">
              <a16:creationId xmlns:a16="http://schemas.microsoft.com/office/drawing/2014/main" id="{9B5DFEFB-C0EA-4570-9D81-1F060C9FE78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13" name="Text Box 133">
          <a:extLst>
            <a:ext uri="{FF2B5EF4-FFF2-40B4-BE49-F238E27FC236}">
              <a16:creationId xmlns:a16="http://schemas.microsoft.com/office/drawing/2014/main" id="{118FDC56-F961-4F81-A482-595FA1D8A16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14" name="Text Box 137">
          <a:extLst>
            <a:ext uri="{FF2B5EF4-FFF2-40B4-BE49-F238E27FC236}">
              <a16:creationId xmlns:a16="http://schemas.microsoft.com/office/drawing/2014/main" id="{8F1529FA-220D-453E-84DD-A3427158AAA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15" name="Text Box 138">
          <a:extLst>
            <a:ext uri="{FF2B5EF4-FFF2-40B4-BE49-F238E27FC236}">
              <a16:creationId xmlns:a16="http://schemas.microsoft.com/office/drawing/2014/main" id="{712CEAAF-4AA2-4427-8546-0FACBF3470C6}"/>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16" name="Text Box 139">
          <a:extLst>
            <a:ext uri="{FF2B5EF4-FFF2-40B4-BE49-F238E27FC236}">
              <a16:creationId xmlns:a16="http://schemas.microsoft.com/office/drawing/2014/main" id="{75C80888-467E-468E-A47A-49B11A1D3DC7}"/>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17" name="Text Box 140">
          <a:extLst>
            <a:ext uri="{FF2B5EF4-FFF2-40B4-BE49-F238E27FC236}">
              <a16:creationId xmlns:a16="http://schemas.microsoft.com/office/drawing/2014/main" id="{6FA8F095-5BCF-4A02-A47B-F89CE498856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18" name="Text Box 141">
          <a:extLst>
            <a:ext uri="{FF2B5EF4-FFF2-40B4-BE49-F238E27FC236}">
              <a16:creationId xmlns:a16="http://schemas.microsoft.com/office/drawing/2014/main" id="{A8A0762B-93ED-4B03-B0A6-A161C68E9F73}"/>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19" name="Text Box 142">
          <a:extLst>
            <a:ext uri="{FF2B5EF4-FFF2-40B4-BE49-F238E27FC236}">
              <a16:creationId xmlns:a16="http://schemas.microsoft.com/office/drawing/2014/main" id="{93673653-AC15-4865-BB97-1F5B1C7ADC2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20" name="Text Box 143">
          <a:extLst>
            <a:ext uri="{FF2B5EF4-FFF2-40B4-BE49-F238E27FC236}">
              <a16:creationId xmlns:a16="http://schemas.microsoft.com/office/drawing/2014/main" id="{07D89227-7AC2-44D0-8617-630C34BC2DEF}"/>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21" name="Text Box 144">
          <a:extLst>
            <a:ext uri="{FF2B5EF4-FFF2-40B4-BE49-F238E27FC236}">
              <a16:creationId xmlns:a16="http://schemas.microsoft.com/office/drawing/2014/main" id="{59DC09F0-CD26-4F32-A0AC-510512E5568F}"/>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22" name="Text Box 145">
          <a:extLst>
            <a:ext uri="{FF2B5EF4-FFF2-40B4-BE49-F238E27FC236}">
              <a16:creationId xmlns:a16="http://schemas.microsoft.com/office/drawing/2014/main" id="{1B427631-1869-49F2-8253-98F13FE81B77}"/>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23" name="Text Box 149">
          <a:extLst>
            <a:ext uri="{FF2B5EF4-FFF2-40B4-BE49-F238E27FC236}">
              <a16:creationId xmlns:a16="http://schemas.microsoft.com/office/drawing/2014/main" id="{67132512-7A6A-4193-A9A5-F892AC0FEF87}"/>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24" name="Text Box 150">
          <a:extLst>
            <a:ext uri="{FF2B5EF4-FFF2-40B4-BE49-F238E27FC236}">
              <a16:creationId xmlns:a16="http://schemas.microsoft.com/office/drawing/2014/main" id="{B8CC3339-019F-421D-8206-9BBA8B3D365C}"/>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25" name="Text Box 151">
          <a:extLst>
            <a:ext uri="{FF2B5EF4-FFF2-40B4-BE49-F238E27FC236}">
              <a16:creationId xmlns:a16="http://schemas.microsoft.com/office/drawing/2014/main" id="{BCBE98E0-A00C-47BB-B230-131641E6055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26" name="Text Box 152">
          <a:extLst>
            <a:ext uri="{FF2B5EF4-FFF2-40B4-BE49-F238E27FC236}">
              <a16:creationId xmlns:a16="http://schemas.microsoft.com/office/drawing/2014/main" id="{E64CBB92-E351-4D13-9E5F-B358CAE492C8}"/>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27" name="Text Box 153">
          <a:extLst>
            <a:ext uri="{FF2B5EF4-FFF2-40B4-BE49-F238E27FC236}">
              <a16:creationId xmlns:a16="http://schemas.microsoft.com/office/drawing/2014/main" id="{5941DB8B-7540-48D3-B8F3-3025857810A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28" name="Text Box 154">
          <a:extLst>
            <a:ext uri="{FF2B5EF4-FFF2-40B4-BE49-F238E27FC236}">
              <a16:creationId xmlns:a16="http://schemas.microsoft.com/office/drawing/2014/main" id="{BFE981EA-4C8C-4353-ADBA-49C5F8876D3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29" name="Text Box 155">
          <a:extLst>
            <a:ext uri="{FF2B5EF4-FFF2-40B4-BE49-F238E27FC236}">
              <a16:creationId xmlns:a16="http://schemas.microsoft.com/office/drawing/2014/main" id="{B69ED823-1AA4-4599-8D3E-F73E2C436B4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30" name="Text Box 156">
          <a:extLst>
            <a:ext uri="{FF2B5EF4-FFF2-40B4-BE49-F238E27FC236}">
              <a16:creationId xmlns:a16="http://schemas.microsoft.com/office/drawing/2014/main" id="{D1358225-DCD1-4C98-A706-57B61FEC72B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31" name="Text Box 157">
          <a:extLst>
            <a:ext uri="{FF2B5EF4-FFF2-40B4-BE49-F238E27FC236}">
              <a16:creationId xmlns:a16="http://schemas.microsoft.com/office/drawing/2014/main" id="{57378267-99A0-4725-BE34-0F3163E7817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32" name="Text Box 161">
          <a:extLst>
            <a:ext uri="{FF2B5EF4-FFF2-40B4-BE49-F238E27FC236}">
              <a16:creationId xmlns:a16="http://schemas.microsoft.com/office/drawing/2014/main" id="{EC17B3D6-312C-4DE1-89DE-D94C3848F62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33" name="Text Box 162">
          <a:extLst>
            <a:ext uri="{FF2B5EF4-FFF2-40B4-BE49-F238E27FC236}">
              <a16:creationId xmlns:a16="http://schemas.microsoft.com/office/drawing/2014/main" id="{0E9A1BDA-0549-46A7-9BA8-D63E29BDFDC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34" name="Text Box 163">
          <a:extLst>
            <a:ext uri="{FF2B5EF4-FFF2-40B4-BE49-F238E27FC236}">
              <a16:creationId xmlns:a16="http://schemas.microsoft.com/office/drawing/2014/main" id="{8594B29C-C82C-4886-B401-58DBA509730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35" name="Text Box 164">
          <a:extLst>
            <a:ext uri="{FF2B5EF4-FFF2-40B4-BE49-F238E27FC236}">
              <a16:creationId xmlns:a16="http://schemas.microsoft.com/office/drawing/2014/main" id="{C9CCD600-0634-4314-BE2F-764E99420A8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36" name="Text Box 165">
          <a:extLst>
            <a:ext uri="{FF2B5EF4-FFF2-40B4-BE49-F238E27FC236}">
              <a16:creationId xmlns:a16="http://schemas.microsoft.com/office/drawing/2014/main" id="{2DC45887-7304-4310-92E4-0CDE250953E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37" name="Text Box 166">
          <a:extLst>
            <a:ext uri="{FF2B5EF4-FFF2-40B4-BE49-F238E27FC236}">
              <a16:creationId xmlns:a16="http://schemas.microsoft.com/office/drawing/2014/main" id="{4FCE2551-F369-4F78-8848-0CE6F4DC1B83}"/>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38" name="Text Box 167">
          <a:extLst>
            <a:ext uri="{FF2B5EF4-FFF2-40B4-BE49-F238E27FC236}">
              <a16:creationId xmlns:a16="http://schemas.microsoft.com/office/drawing/2014/main" id="{C50BF887-C5E5-4F1F-9A96-F3E52BF91BF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39" name="Text Box 168">
          <a:extLst>
            <a:ext uri="{FF2B5EF4-FFF2-40B4-BE49-F238E27FC236}">
              <a16:creationId xmlns:a16="http://schemas.microsoft.com/office/drawing/2014/main" id="{DD60B0DA-31A9-4F38-B0ED-5AF768C0537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40" name="Text Box 169">
          <a:extLst>
            <a:ext uri="{FF2B5EF4-FFF2-40B4-BE49-F238E27FC236}">
              <a16:creationId xmlns:a16="http://schemas.microsoft.com/office/drawing/2014/main" id="{E5DB5919-0E0A-459A-96A8-D3EF9974ECD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41" name="Text Box 170">
          <a:extLst>
            <a:ext uri="{FF2B5EF4-FFF2-40B4-BE49-F238E27FC236}">
              <a16:creationId xmlns:a16="http://schemas.microsoft.com/office/drawing/2014/main" id="{67649ED4-5A7A-4018-9610-D793B37B81F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42" name="Text Box 171">
          <a:extLst>
            <a:ext uri="{FF2B5EF4-FFF2-40B4-BE49-F238E27FC236}">
              <a16:creationId xmlns:a16="http://schemas.microsoft.com/office/drawing/2014/main" id="{188B1CA5-89D3-480E-BF4C-5F9831A0ED75}"/>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43" name="Text Box 172">
          <a:extLst>
            <a:ext uri="{FF2B5EF4-FFF2-40B4-BE49-F238E27FC236}">
              <a16:creationId xmlns:a16="http://schemas.microsoft.com/office/drawing/2014/main" id="{8AD5AFE8-420D-42E3-9AA5-57CB86A405C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44" name="Text Box 173">
          <a:extLst>
            <a:ext uri="{FF2B5EF4-FFF2-40B4-BE49-F238E27FC236}">
              <a16:creationId xmlns:a16="http://schemas.microsoft.com/office/drawing/2014/main" id="{C44D55A5-6914-4C0E-8BFC-D6B1A40882BF}"/>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45" name="Text Box 174">
          <a:extLst>
            <a:ext uri="{FF2B5EF4-FFF2-40B4-BE49-F238E27FC236}">
              <a16:creationId xmlns:a16="http://schemas.microsoft.com/office/drawing/2014/main" id="{C1341018-F861-4F2D-8BB3-4CB39987F40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46" name="Text Box 176">
          <a:extLst>
            <a:ext uri="{FF2B5EF4-FFF2-40B4-BE49-F238E27FC236}">
              <a16:creationId xmlns:a16="http://schemas.microsoft.com/office/drawing/2014/main" id="{00F875E1-B14A-4AEE-8E16-73674339CF8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47" name="Text Box 178">
          <a:extLst>
            <a:ext uri="{FF2B5EF4-FFF2-40B4-BE49-F238E27FC236}">
              <a16:creationId xmlns:a16="http://schemas.microsoft.com/office/drawing/2014/main" id="{7E36777E-62AF-4828-99E1-FDC5CB0BD32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48" name="Text Box 179">
          <a:extLst>
            <a:ext uri="{FF2B5EF4-FFF2-40B4-BE49-F238E27FC236}">
              <a16:creationId xmlns:a16="http://schemas.microsoft.com/office/drawing/2014/main" id="{E9B5E651-9A80-43F3-8D3C-93BE816314C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49" name="Text Box 180">
          <a:extLst>
            <a:ext uri="{FF2B5EF4-FFF2-40B4-BE49-F238E27FC236}">
              <a16:creationId xmlns:a16="http://schemas.microsoft.com/office/drawing/2014/main" id="{D1DC9498-36B4-42A5-89F3-D583B9B88815}"/>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50" name="Text Box 181">
          <a:extLst>
            <a:ext uri="{FF2B5EF4-FFF2-40B4-BE49-F238E27FC236}">
              <a16:creationId xmlns:a16="http://schemas.microsoft.com/office/drawing/2014/main" id="{91F87B49-937F-477E-B538-5A1FB4F3EB3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51" name="Text Box 182">
          <a:extLst>
            <a:ext uri="{FF2B5EF4-FFF2-40B4-BE49-F238E27FC236}">
              <a16:creationId xmlns:a16="http://schemas.microsoft.com/office/drawing/2014/main" id="{FFD3C76D-7E04-4D7F-A1D2-33FAC03D25A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52" name="Text Box 183">
          <a:extLst>
            <a:ext uri="{FF2B5EF4-FFF2-40B4-BE49-F238E27FC236}">
              <a16:creationId xmlns:a16="http://schemas.microsoft.com/office/drawing/2014/main" id="{9237B309-EA69-424D-B5ED-0682F5DA6E0D}"/>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53" name="Text Box 184">
          <a:extLst>
            <a:ext uri="{FF2B5EF4-FFF2-40B4-BE49-F238E27FC236}">
              <a16:creationId xmlns:a16="http://schemas.microsoft.com/office/drawing/2014/main" id="{1359F57B-FA8A-4CF3-A83E-39D885C83CFF}"/>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54" name="Text Box 185">
          <a:extLst>
            <a:ext uri="{FF2B5EF4-FFF2-40B4-BE49-F238E27FC236}">
              <a16:creationId xmlns:a16="http://schemas.microsoft.com/office/drawing/2014/main" id="{B67552C1-79CD-4D58-9B20-269B8816E03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55" name="Text Box 186">
          <a:extLst>
            <a:ext uri="{FF2B5EF4-FFF2-40B4-BE49-F238E27FC236}">
              <a16:creationId xmlns:a16="http://schemas.microsoft.com/office/drawing/2014/main" id="{BA4151C4-695A-4F92-A0F7-BF9B985B544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56" name="Text Box 187">
          <a:extLst>
            <a:ext uri="{FF2B5EF4-FFF2-40B4-BE49-F238E27FC236}">
              <a16:creationId xmlns:a16="http://schemas.microsoft.com/office/drawing/2014/main" id="{936A71E2-3C7D-4473-9B51-97D548582967}"/>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57" name="Text Box 188">
          <a:extLst>
            <a:ext uri="{FF2B5EF4-FFF2-40B4-BE49-F238E27FC236}">
              <a16:creationId xmlns:a16="http://schemas.microsoft.com/office/drawing/2014/main" id="{8AA63659-AC9F-4C5C-A0E4-AC2442E7EA1C}"/>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58" name="Text Box 189">
          <a:extLst>
            <a:ext uri="{FF2B5EF4-FFF2-40B4-BE49-F238E27FC236}">
              <a16:creationId xmlns:a16="http://schemas.microsoft.com/office/drawing/2014/main" id="{483C0B8B-577B-4217-9D91-583B5C42613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59" name="Text Box 190">
          <a:extLst>
            <a:ext uri="{FF2B5EF4-FFF2-40B4-BE49-F238E27FC236}">
              <a16:creationId xmlns:a16="http://schemas.microsoft.com/office/drawing/2014/main" id="{3DB8E2E8-FA45-43E8-B82A-E271FF30058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60" name="Text Box 191">
          <a:extLst>
            <a:ext uri="{FF2B5EF4-FFF2-40B4-BE49-F238E27FC236}">
              <a16:creationId xmlns:a16="http://schemas.microsoft.com/office/drawing/2014/main" id="{59675022-4A90-4F25-AB25-1F5B0B8BD59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61" name="Text Box 192">
          <a:extLst>
            <a:ext uri="{FF2B5EF4-FFF2-40B4-BE49-F238E27FC236}">
              <a16:creationId xmlns:a16="http://schemas.microsoft.com/office/drawing/2014/main" id="{ED3FF248-730C-4B12-8D94-F52AE420FB5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62" name="Text Box 193">
          <a:extLst>
            <a:ext uri="{FF2B5EF4-FFF2-40B4-BE49-F238E27FC236}">
              <a16:creationId xmlns:a16="http://schemas.microsoft.com/office/drawing/2014/main" id="{357B5153-4ECE-441D-A857-4A7423191EA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63" name="Text Box 194">
          <a:extLst>
            <a:ext uri="{FF2B5EF4-FFF2-40B4-BE49-F238E27FC236}">
              <a16:creationId xmlns:a16="http://schemas.microsoft.com/office/drawing/2014/main" id="{7285E31B-F993-404A-8EDD-4529B8D91996}"/>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64" name="Text Box 195">
          <a:extLst>
            <a:ext uri="{FF2B5EF4-FFF2-40B4-BE49-F238E27FC236}">
              <a16:creationId xmlns:a16="http://schemas.microsoft.com/office/drawing/2014/main" id="{0CE6F4A6-EBDE-4468-B6AD-9C798E61089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65" name="Text Box 196">
          <a:extLst>
            <a:ext uri="{FF2B5EF4-FFF2-40B4-BE49-F238E27FC236}">
              <a16:creationId xmlns:a16="http://schemas.microsoft.com/office/drawing/2014/main" id="{21FC7BB5-7A7B-407D-B3AA-1F2D1578EFC5}"/>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66" name="Text Box 197">
          <a:extLst>
            <a:ext uri="{FF2B5EF4-FFF2-40B4-BE49-F238E27FC236}">
              <a16:creationId xmlns:a16="http://schemas.microsoft.com/office/drawing/2014/main" id="{AB6D4C0A-FFB2-4E24-88B5-5DE9C17D778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67" name="Text Box 198">
          <a:extLst>
            <a:ext uri="{FF2B5EF4-FFF2-40B4-BE49-F238E27FC236}">
              <a16:creationId xmlns:a16="http://schemas.microsoft.com/office/drawing/2014/main" id="{0C66368B-BECE-40CF-ABB3-D4FC9485ECF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68" name="Text Box 199">
          <a:extLst>
            <a:ext uri="{FF2B5EF4-FFF2-40B4-BE49-F238E27FC236}">
              <a16:creationId xmlns:a16="http://schemas.microsoft.com/office/drawing/2014/main" id="{82F36EE9-B8B7-4E88-A32F-B3FC618CF46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69" name="Text Box 200">
          <a:extLst>
            <a:ext uri="{FF2B5EF4-FFF2-40B4-BE49-F238E27FC236}">
              <a16:creationId xmlns:a16="http://schemas.microsoft.com/office/drawing/2014/main" id="{43E9C440-EFD0-4E7D-8C60-D746F747A4EF}"/>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70" name="Text Box 201">
          <a:extLst>
            <a:ext uri="{FF2B5EF4-FFF2-40B4-BE49-F238E27FC236}">
              <a16:creationId xmlns:a16="http://schemas.microsoft.com/office/drawing/2014/main" id="{6658F3AA-0CC7-422F-8CC1-2737609BBAAB}"/>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71" name="Text Box 202">
          <a:extLst>
            <a:ext uri="{FF2B5EF4-FFF2-40B4-BE49-F238E27FC236}">
              <a16:creationId xmlns:a16="http://schemas.microsoft.com/office/drawing/2014/main" id="{0E66F771-B5DC-42D1-8E4A-CB6D2F7DA5A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72" name="Text Box 203">
          <a:extLst>
            <a:ext uri="{FF2B5EF4-FFF2-40B4-BE49-F238E27FC236}">
              <a16:creationId xmlns:a16="http://schemas.microsoft.com/office/drawing/2014/main" id="{3616C9DF-27B9-4C64-96A4-35902777E21B}"/>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73" name="Text Box 204">
          <a:extLst>
            <a:ext uri="{FF2B5EF4-FFF2-40B4-BE49-F238E27FC236}">
              <a16:creationId xmlns:a16="http://schemas.microsoft.com/office/drawing/2014/main" id="{CC3C3A2C-BC02-470D-8CFB-C1DCDF5F581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74" name="Text Box 206">
          <a:extLst>
            <a:ext uri="{FF2B5EF4-FFF2-40B4-BE49-F238E27FC236}">
              <a16:creationId xmlns:a16="http://schemas.microsoft.com/office/drawing/2014/main" id="{B80E1C79-AB13-4424-8174-1FB5B174142D}"/>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75" name="Text Box 207">
          <a:extLst>
            <a:ext uri="{FF2B5EF4-FFF2-40B4-BE49-F238E27FC236}">
              <a16:creationId xmlns:a16="http://schemas.microsoft.com/office/drawing/2014/main" id="{9E227622-6571-49E7-925A-87657F005E7C}"/>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76" name="Text Box 208">
          <a:extLst>
            <a:ext uri="{FF2B5EF4-FFF2-40B4-BE49-F238E27FC236}">
              <a16:creationId xmlns:a16="http://schemas.microsoft.com/office/drawing/2014/main" id="{FEA636CB-B42E-4E42-947B-4C00051391AC}"/>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77" name="Text Box 209">
          <a:extLst>
            <a:ext uri="{FF2B5EF4-FFF2-40B4-BE49-F238E27FC236}">
              <a16:creationId xmlns:a16="http://schemas.microsoft.com/office/drawing/2014/main" id="{BD238F64-A210-4D4B-81CE-2D1D4456640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78" name="Text Box 210">
          <a:extLst>
            <a:ext uri="{FF2B5EF4-FFF2-40B4-BE49-F238E27FC236}">
              <a16:creationId xmlns:a16="http://schemas.microsoft.com/office/drawing/2014/main" id="{AC1191F9-619C-487B-8EE0-4F0F1238FFA4}"/>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79" name="Text Box 211">
          <a:extLst>
            <a:ext uri="{FF2B5EF4-FFF2-40B4-BE49-F238E27FC236}">
              <a16:creationId xmlns:a16="http://schemas.microsoft.com/office/drawing/2014/main" id="{760F7E88-619A-4961-BA61-9261790B1D1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80" name="Text Box 212">
          <a:extLst>
            <a:ext uri="{FF2B5EF4-FFF2-40B4-BE49-F238E27FC236}">
              <a16:creationId xmlns:a16="http://schemas.microsoft.com/office/drawing/2014/main" id="{88ECCDB8-7E7B-4B91-8200-69C8977727FF}"/>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81" name="Text Box 213">
          <a:extLst>
            <a:ext uri="{FF2B5EF4-FFF2-40B4-BE49-F238E27FC236}">
              <a16:creationId xmlns:a16="http://schemas.microsoft.com/office/drawing/2014/main" id="{CD145565-C246-4273-8C81-59691764DF87}"/>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82" name="Text Box 214">
          <a:extLst>
            <a:ext uri="{FF2B5EF4-FFF2-40B4-BE49-F238E27FC236}">
              <a16:creationId xmlns:a16="http://schemas.microsoft.com/office/drawing/2014/main" id="{57E4B70C-35C8-458B-81E4-AAB84ECCC59D}"/>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347663</xdr:colOff>
      <xdr:row>40</xdr:row>
      <xdr:rowOff>0</xdr:rowOff>
    </xdr:from>
    <xdr:to>
      <xdr:col>4</xdr:col>
      <xdr:colOff>3463</xdr:colOff>
      <xdr:row>41</xdr:row>
      <xdr:rowOff>41879</xdr:rowOff>
    </xdr:to>
    <xdr:sp macro="" textlink="">
      <xdr:nvSpPr>
        <xdr:cNvPr id="1483" name="Text Box 246">
          <a:extLst>
            <a:ext uri="{FF2B5EF4-FFF2-40B4-BE49-F238E27FC236}">
              <a16:creationId xmlns:a16="http://schemas.microsoft.com/office/drawing/2014/main" id="{ED7AC152-1A78-48C1-A79B-D259799F187E}"/>
            </a:ext>
          </a:extLst>
        </xdr:cNvPr>
        <xdr:cNvSpPr txBox="1">
          <a:spLocks noChangeArrowheads="1"/>
        </xdr:cNvSpPr>
      </xdr:nvSpPr>
      <xdr:spPr bwMode="auto">
        <a:xfrm>
          <a:off x="4743451" y="6205538"/>
          <a:ext cx="71437"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40</xdr:row>
      <xdr:rowOff>0</xdr:rowOff>
    </xdr:from>
    <xdr:to>
      <xdr:col>4</xdr:col>
      <xdr:colOff>90488</xdr:colOff>
      <xdr:row>41</xdr:row>
      <xdr:rowOff>41879</xdr:rowOff>
    </xdr:to>
    <xdr:sp macro="" textlink="">
      <xdr:nvSpPr>
        <xdr:cNvPr id="1484" name="Text Box 71">
          <a:extLst>
            <a:ext uri="{FF2B5EF4-FFF2-40B4-BE49-F238E27FC236}">
              <a16:creationId xmlns:a16="http://schemas.microsoft.com/office/drawing/2014/main" id="{1F69ECFC-613E-4E85-9E73-8AFA1CB98650}"/>
            </a:ext>
          </a:extLst>
        </xdr:cNvPr>
        <xdr:cNvSpPr txBox="1">
          <a:spLocks noChangeArrowheads="1"/>
        </xdr:cNvSpPr>
      </xdr:nvSpPr>
      <xdr:spPr bwMode="auto">
        <a:xfrm>
          <a:off x="4814888" y="6205538"/>
          <a:ext cx="80963"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40</xdr:row>
      <xdr:rowOff>0</xdr:rowOff>
    </xdr:from>
    <xdr:to>
      <xdr:col>4</xdr:col>
      <xdr:colOff>90488</xdr:colOff>
      <xdr:row>41</xdr:row>
      <xdr:rowOff>41879</xdr:rowOff>
    </xdr:to>
    <xdr:sp macro="" textlink="">
      <xdr:nvSpPr>
        <xdr:cNvPr id="1485" name="Text Box 175">
          <a:extLst>
            <a:ext uri="{FF2B5EF4-FFF2-40B4-BE49-F238E27FC236}">
              <a16:creationId xmlns:a16="http://schemas.microsoft.com/office/drawing/2014/main" id="{C0700BC2-FE52-472B-B8F1-BCFB30361EE9}"/>
            </a:ext>
          </a:extLst>
        </xdr:cNvPr>
        <xdr:cNvSpPr txBox="1">
          <a:spLocks noChangeArrowheads="1"/>
        </xdr:cNvSpPr>
      </xdr:nvSpPr>
      <xdr:spPr bwMode="auto">
        <a:xfrm>
          <a:off x="4814888" y="6205538"/>
          <a:ext cx="80963"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86" name="Text Box 1">
          <a:extLst>
            <a:ext uri="{FF2B5EF4-FFF2-40B4-BE49-F238E27FC236}">
              <a16:creationId xmlns:a16="http://schemas.microsoft.com/office/drawing/2014/main" id="{5E85E9FB-24BF-4AC3-89BC-BCC64B15F33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87" name="Text Box 23">
          <a:extLst>
            <a:ext uri="{FF2B5EF4-FFF2-40B4-BE49-F238E27FC236}">
              <a16:creationId xmlns:a16="http://schemas.microsoft.com/office/drawing/2014/main" id="{D4FAE535-D528-488A-A834-1E2DD776AED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88" name="Text Box 24">
          <a:extLst>
            <a:ext uri="{FF2B5EF4-FFF2-40B4-BE49-F238E27FC236}">
              <a16:creationId xmlns:a16="http://schemas.microsoft.com/office/drawing/2014/main" id="{83ECDA7F-BD4E-4766-8E6D-F7ADD877DB08}"/>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89" name="Text Box 25">
          <a:extLst>
            <a:ext uri="{FF2B5EF4-FFF2-40B4-BE49-F238E27FC236}">
              <a16:creationId xmlns:a16="http://schemas.microsoft.com/office/drawing/2014/main" id="{D0B19874-8CF2-4011-9DC3-2C93D334774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90" name="Text Box 26">
          <a:extLst>
            <a:ext uri="{FF2B5EF4-FFF2-40B4-BE49-F238E27FC236}">
              <a16:creationId xmlns:a16="http://schemas.microsoft.com/office/drawing/2014/main" id="{B9F0FE1B-18FE-4FB9-9918-C1DEA32CF0B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91" name="Text Box 27">
          <a:extLst>
            <a:ext uri="{FF2B5EF4-FFF2-40B4-BE49-F238E27FC236}">
              <a16:creationId xmlns:a16="http://schemas.microsoft.com/office/drawing/2014/main" id="{F6C52235-BF9C-486F-911F-726A001B1345}"/>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92" name="Text Box 28">
          <a:extLst>
            <a:ext uri="{FF2B5EF4-FFF2-40B4-BE49-F238E27FC236}">
              <a16:creationId xmlns:a16="http://schemas.microsoft.com/office/drawing/2014/main" id="{E45726AF-F073-4626-987C-8FE4A5AC88B6}"/>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93" name="Text Box 29">
          <a:extLst>
            <a:ext uri="{FF2B5EF4-FFF2-40B4-BE49-F238E27FC236}">
              <a16:creationId xmlns:a16="http://schemas.microsoft.com/office/drawing/2014/main" id="{73445DF9-C749-405D-9C55-FE05F2DBFC6B}"/>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94" name="Text Box 30">
          <a:extLst>
            <a:ext uri="{FF2B5EF4-FFF2-40B4-BE49-F238E27FC236}">
              <a16:creationId xmlns:a16="http://schemas.microsoft.com/office/drawing/2014/main" id="{D7115A32-1137-41A0-81C3-6DB5FB8E925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95" name="Text Box 31">
          <a:extLst>
            <a:ext uri="{FF2B5EF4-FFF2-40B4-BE49-F238E27FC236}">
              <a16:creationId xmlns:a16="http://schemas.microsoft.com/office/drawing/2014/main" id="{0FFB1895-FB52-40C1-A389-014CD72660CD}"/>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96" name="Text Box 32">
          <a:extLst>
            <a:ext uri="{FF2B5EF4-FFF2-40B4-BE49-F238E27FC236}">
              <a16:creationId xmlns:a16="http://schemas.microsoft.com/office/drawing/2014/main" id="{462BC5A6-00B3-4828-82F8-0A8EE55C990B}"/>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97" name="Text Box 33">
          <a:extLst>
            <a:ext uri="{FF2B5EF4-FFF2-40B4-BE49-F238E27FC236}">
              <a16:creationId xmlns:a16="http://schemas.microsoft.com/office/drawing/2014/main" id="{4F7861AE-5399-464B-87BA-674816AB41F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98" name="Text Box 34">
          <a:extLst>
            <a:ext uri="{FF2B5EF4-FFF2-40B4-BE49-F238E27FC236}">
              <a16:creationId xmlns:a16="http://schemas.microsoft.com/office/drawing/2014/main" id="{CF560959-E446-4782-8680-B87F7C900D0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499" name="Text Box 35">
          <a:extLst>
            <a:ext uri="{FF2B5EF4-FFF2-40B4-BE49-F238E27FC236}">
              <a16:creationId xmlns:a16="http://schemas.microsoft.com/office/drawing/2014/main" id="{7F05ABBB-33CA-4FD8-BDD1-83F8FDFB2C7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00" name="Text Box 36">
          <a:extLst>
            <a:ext uri="{FF2B5EF4-FFF2-40B4-BE49-F238E27FC236}">
              <a16:creationId xmlns:a16="http://schemas.microsoft.com/office/drawing/2014/main" id="{17BD9E58-F306-438A-9DC8-7896BEE47436}"/>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01" name="Text Box 37">
          <a:extLst>
            <a:ext uri="{FF2B5EF4-FFF2-40B4-BE49-F238E27FC236}">
              <a16:creationId xmlns:a16="http://schemas.microsoft.com/office/drawing/2014/main" id="{1EDD6A30-32AF-4DB9-A545-480E7033045F}"/>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02" name="Text Box 38">
          <a:extLst>
            <a:ext uri="{FF2B5EF4-FFF2-40B4-BE49-F238E27FC236}">
              <a16:creationId xmlns:a16="http://schemas.microsoft.com/office/drawing/2014/main" id="{5577E151-12F5-4DA9-AF87-B023723F4E4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03" name="Text Box 39">
          <a:extLst>
            <a:ext uri="{FF2B5EF4-FFF2-40B4-BE49-F238E27FC236}">
              <a16:creationId xmlns:a16="http://schemas.microsoft.com/office/drawing/2014/main" id="{72024EDB-61DC-45C9-B1C1-9C7C5619272F}"/>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04" name="Text Box 40">
          <a:extLst>
            <a:ext uri="{FF2B5EF4-FFF2-40B4-BE49-F238E27FC236}">
              <a16:creationId xmlns:a16="http://schemas.microsoft.com/office/drawing/2014/main" id="{F791194B-7ABE-46D9-B3E1-3032DBEF2E5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05" name="Text Box 41">
          <a:extLst>
            <a:ext uri="{FF2B5EF4-FFF2-40B4-BE49-F238E27FC236}">
              <a16:creationId xmlns:a16="http://schemas.microsoft.com/office/drawing/2014/main" id="{EEBF54D0-3AF9-4DA1-B1FA-6A7EFC50F0B5}"/>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06" name="Text Box 42">
          <a:extLst>
            <a:ext uri="{FF2B5EF4-FFF2-40B4-BE49-F238E27FC236}">
              <a16:creationId xmlns:a16="http://schemas.microsoft.com/office/drawing/2014/main" id="{ACD4C4B3-B40B-49EA-9CD4-2372ABDED8C5}"/>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07" name="Text Box 43">
          <a:extLst>
            <a:ext uri="{FF2B5EF4-FFF2-40B4-BE49-F238E27FC236}">
              <a16:creationId xmlns:a16="http://schemas.microsoft.com/office/drawing/2014/main" id="{4F288F9A-B844-409B-B7B6-8FD9E53AFB2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08" name="Text Box 44">
          <a:extLst>
            <a:ext uri="{FF2B5EF4-FFF2-40B4-BE49-F238E27FC236}">
              <a16:creationId xmlns:a16="http://schemas.microsoft.com/office/drawing/2014/main" id="{25B2B4BC-BB85-46F6-8B23-8F0504C3873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09" name="Text Box 45">
          <a:extLst>
            <a:ext uri="{FF2B5EF4-FFF2-40B4-BE49-F238E27FC236}">
              <a16:creationId xmlns:a16="http://schemas.microsoft.com/office/drawing/2014/main" id="{32F804A7-D427-4ABC-B25C-A3A2CDA20505}"/>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10" name="Text Box 46">
          <a:extLst>
            <a:ext uri="{FF2B5EF4-FFF2-40B4-BE49-F238E27FC236}">
              <a16:creationId xmlns:a16="http://schemas.microsoft.com/office/drawing/2014/main" id="{188D4CE9-D583-4EF8-9985-50B49024B3A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11" name="Text Box 47">
          <a:extLst>
            <a:ext uri="{FF2B5EF4-FFF2-40B4-BE49-F238E27FC236}">
              <a16:creationId xmlns:a16="http://schemas.microsoft.com/office/drawing/2014/main" id="{A02F3143-5E88-479C-8C73-784BC16E89A3}"/>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12" name="Text Box 48">
          <a:extLst>
            <a:ext uri="{FF2B5EF4-FFF2-40B4-BE49-F238E27FC236}">
              <a16:creationId xmlns:a16="http://schemas.microsoft.com/office/drawing/2014/main" id="{28AF4F58-44D4-43CB-8924-B72B479A0358}"/>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13" name="Text Box 49">
          <a:extLst>
            <a:ext uri="{FF2B5EF4-FFF2-40B4-BE49-F238E27FC236}">
              <a16:creationId xmlns:a16="http://schemas.microsoft.com/office/drawing/2014/main" id="{068227FE-CB72-4203-8AD0-8BDFCBE6C286}"/>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14" name="Text Box 50">
          <a:extLst>
            <a:ext uri="{FF2B5EF4-FFF2-40B4-BE49-F238E27FC236}">
              <a16:creationId xmlns:a16="http://schemas.microsoft.com/office/drawing/2014/main" id="{B9732B0C-560D-4E9F-84CF-9FBB7F93EF7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15" name="Text Box 51">
          <a:extLst>
            <a:ext uri="{FF2B5EF4-FFF2-40B4-BE49-F238E27FC236}">
              <a16:creationId xmlns:a16="http://schemas.microsoft.com/office/drawing/2014/main" id="{DB8D02AA-36AC-4B2D-A8B2-C688DF13826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16" name="Text Box 52">
          <a:extLst>
            <a:ext uri="{FF2B5EF4-FFF2-40B4-BE49-F238E27FC236}">
              <a16:creationId xmlns:a16="http://schemas.microsoft.com/office/drawing/2014/main" id="{AF35AEF1-6A29-40F3-9A19-84034AD54123}"/>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17" name="Text Box 53">
          <a:extLst>
            <a:ext uri="{FF2B5EF4-FFF2-40B4-BE49-F238E27FC236}">
              <a16:creationId xmlns:a16="http://schemas.microsoft.com/office/drawing/2014/main" id="{E22DF0A7-DA0C-47C4-B5EB-45A07723FBE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18" name="Text Box 54">
          <a:extLst>
            <a:ext uri="{FF2B5EF4-FFF2-40B4-BE49-F238E27FC236}">
              <a16:creationId xmlns:a16="http://schemas.microsoft.com/office/drawing/2014/main" id="{23BF77B2-AA6B-4C0C-90F6-3771DF9465A5}"/>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19" name="Text Box 55">
          <a:extLst>
            <a:ext uri="{FF2B5EF4-FFF2-40B4-BE49-F238E27FC236}">
              <a16:creationId xmlns:a16="http://schemas.microsoft.com/office/drawing/2014/main" id="{663ECB4B-7A8E-48A4-8794-90DE8EB7188C}"/>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20" name="Text Box 56">
          <a:extLst>
            <a:ext uri="{FF2B5EF4-FFF2-40B4-BE49-F238E27FC236}">
              <a16:creationId xmlns:a16="http://schemas.microsoft.com/office/drawing/2014/main" id="{3D54442C-6873-471B-B387-5D3FC224D03D}"/>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21" name="Text Box 57">
          <a:extLst>
            <a:ext uri="{FF2B5EF4-FFF2-40B4-BE49-F238E27FC236}">
              <a16:creationId xmlns:a16="http://schemas.microsoft.com/office/drawing/2014/main" id="{FCC09F84-40ED-48B6-AF4E-92E4BE9EE14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22" name="Text Box 58">
          <a:extLst>
            <a:ext uri="{FF2B5EF4-FFF2-40B4-BE49-F238E27FC236}">
              <a16:creationId xmlns:a16="http://schemas.microsoft.com/office/drawing/2014/main" id="{1E7C9A38-FA1A-4C69-8EF8-3716CD39A605}"/>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23" name="Text Box 59">
          <a:extLst>
            <a:ext uri="{FF2B5EF4-FFF2-40B4-BE49-F238E27FC236}">
              <a16:creationId xmlns:a16="http://schemas.microsoft.com/office/drawing/2014/main" id="{24D6EEAB-06BC-43B7-A23A-9554733F91F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24" name="Text Box 60">
          <a:extLst>
            <a:ext uri="{FF2B5EF4-FFF2-40B4-BE49-F238E27FC236}">
              <a16:creationId xmlns:a16="http://schemas.microsoft.com/office/drawing/2014/main" id="{5B631034-8F8C-4D82-BB90-FD68574C683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25" name="Text Box 61">
          <a:extLst>
            <a:ext uri="{FF2B5EF4-FFF2-40B4-BE49-F238E27FC236}">
              <a16:creationId xmlns:a16="http://schemas.microsoft.com/office/drawing/2014/main" id="{0F6C0018-74C9-428A-B720-8C694904B47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26" name="Text Box 62">
          <a:extLst>
            <a:ext uri="{FF2B5EF4-FFF2-40B4-BE49-F238E27FC236}">
              <a16:creationId xmlns:a16="http://schemas.microsoft.com/office/drawing/2014/main" id="{BCB29726-9E56-403A-9CD5-B3337AACACA5}"/>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27" name="Text Box 63">
          <a:extLst>
            <a:ext uri="{FF2B5EF4-FFF2-40B4-BE49-F238E27FC236}">
              <a16:creationId xmlns:a16="http://schemas.microsoft.com/office/drawing/2014/main" id="{24C1215E-080A-42F3-8578-79E7A0B10D85}"/>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28" name="Text Box 64">
          <a:extLst>
            <a:ext uri="{FF2B5EF4-FFF2-40B4-BE49-F238E27FC236}">
              <a16:creationId xmlns:a16="http://schemas.microsoft.com/office/drawing/2014/main" id="{08A65BE2-CB10-4E36-95EC-0D6A2F1CEA2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29" name="Text Box 65">
          <a:extLst>
            <a:ext uri="{FF2B5EF4-FFF2-40B4-BE49-F238E27FC236}">
              <a16:creationId xmlns:a16="http://schemas.microsoft.com/office/drawing/2014/main" id="{8AC2FFCE-8AC4-442E-A009-69B3FFC364BF}"/>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30" name="Text Box 66">
          <a:extLst>
            <a:ext uri="{FF2B5EF4-FFF2-40B4-BE49-F238E27FC236}">
              <a16:creationId xmlns:a16="http://schemas.microsoft.com/office/drawing/2014/main" id="{AF6C775D-B158-4C55-B899-80B829F860D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31" name="Text Box 67">
          <a:extLst>
            <a:ext uri="{FF2B5EF4-FFF2-40B4-BE49-F238E27FC236}">
              <a16:creationId xmlns:a16="http://schemas.microsoft.com/office/drawing/2014/main" id="{10354082-906B-46D1-B4CB-C37104388D6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32" name="Text Box 68">
          <a:extLst>
            <a:ext uri="{FF2B5EF4-FFF2-40B4-BE49-F238E27FC236}">
              <a16:creationId xmlns:a16="http://schemas.microsoft.com/office/drawing/2014/main" id="{1837034E-DF06-402F-AA57-0BD16AB1C057}"/>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33" name="Text Box 69">
          <a:extLst>
            <a:ext uri="{FF2B5EF4-FFF2-40B4-BE49-F238E27FC236}">
              <a16:creationId xmlns:a16="http://schemas.microsoft.com/office/drawing/2014/main" id="{CC14199F-25E3-4E58-9897-0E46E4B957F4}"/>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34" name="Text Box 70">
          <a:extLst>
            <a:ext uri="{FF2B5EF4-FFF2-40B4-BE49-F238E27FC236}">
              <a16:creationId xmlns:a16="http://schemas.microsoft.com/office/drawing/2014/main" id="{A7DDCD09-C431-4F2B-B9A1-9C1E1A75870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35" name="Text Box 72">
          <a:extLst>
            <a:ext uri="{FF2B5EF4-FFF2-40B4-BE49-F238E27FC236}">
              <a16:creationId xmlns:a16="http://schemas.microsoft.com/office/drawing/2014/main" id="{DA70A160-BB94-4A28-98AE-25BAF20CB39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36" name="Text Box 73">
          <a:extLst>
            <a:ext uri="{FF2B5EF4-FFF2-40B4-BE49-F238E27FC236}">
              <a16:creationId xmlns:a16="http://schemas.microsoft.com/office/drawing/2014/main" id="{3149AD1F-8D42-4053-926E-EC73826793DD}"/>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37" name="Text Box 77">
          <a:extLst>
            <a:ext uri="{FF2B5EF4-FFF2-40B4-BE49-F238E27FC236}">
              <a16:creationId xmlns:a16="http://schemas.microsoft.com/office/drawing/2014/main" id="{C8D25068-1019-4138-B0F5-58354D71304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38" name="Text Box 78">
          <a:extLst>
            <a:ext uri="{FF2B5EF4-FFF2-40B4-BE49-F238E27FC236}">
              <a16:creationId xmlns:a16="http://schemas.microsoft.com/office/drawing/2014/main" id="{2B21A4A3-8CEE-4DB0-BE3E-F1BA4B31832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39" name="Text Box 79">
          <a:extLst>
            <a:ext uri="{FF2B5EF4-FFF2-40B4-BE49-F238E27FC236}">
              <a16:creationId xmlns:a16="http://schemas.microsoft.com/office/drawing/2014/main" id="{988C3E03-EF65-4770-BD79-9F9C177AB9E3}"/>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40" name="Text Box 80">
          <a:extLst>
            <a:ext uri="{FF2B5EF4-FFF2-40B4-BE49-F238E27FC236}">
              <a16:creationId xmlns:a16="http://schemas.microsoft.com/office/drawing/2014/main" id="{238A8CB6-0F2C-4239-8858-7E70DA7BA193}"/>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41" name="Text Box 81">
          <a:extLst>
            <a:ext uri="{FF2B5EF4-FFF2-40B4-BE49-F238E27FC236}">
              <a16:creationId xmlns:a16="http://schemas.microsoft.com/office/drawing/2014/main" id="{5F4BA8B9-9AF6-4286-B74F-C8384637849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42" name="Text Box 82">
          <a:extLst>
            <a:ext uri="{FF2B5EF4-FFF2-40B4-BE49-F238E27FC236}">
              <a16:creationId xmlns:a16="http://schemas.microsoft.com/office/drawing/2014/main" id="{A11341F2-66C9-4C35-B251-E12D4680173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43" name="Text Box 84">
          <a:extLst>
            <a:ext uri="{FF2B5EF4-FFF2-40B4-BE49-F238E27FC236}">
              <a16:creationId xmlns:a16="http://schemas.microsoft.com/office/drawing/2014/main" id="{0CD89DDE-1980-4896-BFC3-0CBB5AD6330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44" name="Text Box 85">
          <a:extLst>
            <a:ext uri="{FF2B5EF4-FFF2-40B4-BE49-F238E27FC236}">
              <a16:creationId xmlns:a16="http://schemas.microsoft.com/office/drawing/2014/main" id="{4AC4CE53-8196-4886-8FA5-16D62E826E8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45" name="Text Box 89">
          <a:extLst>
            <a:ext uri="{FF2B5EF4-FFF2-40B4-BE49-F238E27FC236}">
              <a16:creationId xmlns:a16="http://schemas.microsoft.com/office/drawing/2014/main" id="{81F0C0AA-16DF-42E9-82F2-FC882BE1843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46" name="Text Box 90">
          <a:extLst>
            <a:ext uri="{FF2B5EF4-FFF2-40B4-BE49-F238E27FC236}">
              <a16:creationId xmlns:a16="http://schemas.microsoft.com/office/drawing/2014/main" id="{A63E5916-8E7B-440D-A4B5-05F78D1AFD4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47" name="Text Box 91">
          <a:extLst>
            <a:ext uri="{FF2B5EF4-FFF2-40B4-BE49-F238E27FC236}">
              <a16:creationId xmlns:a16="http://schemas.microsoft.com/office/drawing/2014/main" id="{319ABA36-4C6C-4C25-9F50-A94B8845B975}"/>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48" name="Text Box 92">
          <a:extLst>
            <a:ext uri="{FF2B5EF4-FFF2-40B4-BE49-F238E27FC236}">
              <a16:creationId xmlns:a16="http://schemas.microsoft.com/office/drawing/2014/main" id="{B7064629-E711-4383-B96E-2913D8E668DB}"/>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49" name="Text Box 93">
          <a:extLst>
            <a:ext uri="{FF2B5EF4-FFF2-40B4-BE49-F238E27FC236}">
              <a16:creationId xmlns:a16="http://schemas.microsoft.com/office/drawing/2014/main" id="{752E0939-DA64-49CA-9369-DFDA26B4D3E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50" name="Text Box 94">
          <a:extLst>
            <a:ext uri="{FF2B5EF4-FFF2-40B4-BE49-F238E27FC236}">
              <a16:creationId xmlns:a16="http://schemas.microsoft.com/office/drawing/2014/main" id="{C19F32F7-C967-4319-81B9-D54D506A021C}"/>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51" name="Text Box 95">
          <a:extLst>
            <a:ext uri="{FF2B5EF4-FFF2-40B4-BE49-F238E27FC236}">
              <a16:creationId xmlns:a16="http://schemas.microsoft.com/office/drawing/2014/main" id="{617F0F53-7DCA-4340-9AEB-ACE77ECCF13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52" name="Text Box 96">
          <a:extLst>
            <a:ext uri="{FF2B5EF4-FFF2-40B4-BE49-F238E27FC236}">
              <a16:creationId xmlns:a16="http://schemas.microsoft.com/office/drawing/2014/main" id="{CF5E9C0B-5F1D-46EE-8775-222253B0FB3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53" name="Text Box 97">
          <a:extLst>
            <a:ext uri="{FF2B5EF4-FFF2-40B4-BE49-F238E27FC236}">
              <a16:creationId xmlns:a16="http://schemas.microsoft.com/office/drawing/2014/main" id="{3700141C-B347-482C-8004-0D1BB978AA6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54" name="Text Box 101">
          <a:extLst>
            <a:ext uri="{FF2B5EF4-FFF2-40B4-BE49-F238E27FC236}">
              <a16:creationId xmlns:a16="http://schemas.microsoft.com/office/drawing/2014/main" id="{93E7D083-32D4-412C-B23E-FFA908A16A7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55" name="Text Box 102">
          <a:extLst>
            <a:ext uri="{FF2B5EF4-FFF2-40B4-BE49-F238E27FC236}">
              <a16:creationId xmlns:a16="http://schemas.microsoft.com/office/drawing/2014/main" id="{800D6045-C3F3-4C32-8D84-386D564CCCBD}"/>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56" name="Text Box 103">
          <a:extLst>
            <a:ext uri="{FF2B5EF4-FFF2-40B4-BE49-F238E27FC236}">
              <a16:creationId xmlns:a16="http://schemas.microsoft.com/office/drawing/2014/main" id="{5FC8F959-FFCF-4FFE-93CA-C5715C177CB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57" name="Text Box 104">
          <a:extLst>
            <a:ext uri="{FF2B5EF4-FFF2-40B4-BE49-F238E27FC236}">
              <a16:creationId xmlns:a16="http://schemas.microsoft.com/office/drawing/2014/main" id="{FBCADF47-DF8D-4B3D-A527-4DB02A16D7E3}"/>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58" name="Text Box 105">
          <a:extLst>
            <a:ext uri="{FF2B5EF4-FFF2-40B4-BE49-F238E27FC236}">
              <a16:creationId xmlns:a16="http://schemas.microsoft.com/office/drawing/2014/main" id="{CC5EE28F-8D71-4CD9-A3EE-1886580F0B6C}"/>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59" name="Text Box 106">
          <a:extLst>
            <a:ext uri="{FF2B5EF4-FFF2-40B4-BE49-F238E27FC236}">
              <a16:creationId xmlns:a16="http://schemas.microsoft.com/office/drawing/2014/main" id="{A66102A4-3203-448E-B233-266FB0543443}"/>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60" name="Text Box 107">
          <a:extLst>
            <a:ext uri="{FF2B5EF4-FFF2-40B4-BE49-F238E27FC236}">
              <a16:creationId xmlns:a16="http://schemas.microsoft.com/office/drawing/2014/main" id="{1D5B0709-6DFB-46EA-A1E8-1C11ACEA8394}"/>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61" name="Text Box 108">
          <a:extLst>
            <a:ext uri="{FF2B5EF4-FFF2-40B4-BE49-F238E27FC236}">
              <a16:creationId xmlns:a16="http://schemas.microsoft.com/office/drawing/2014/main" id="{7399FF48-E3D8-4EC8-997C-ECBE0B5C0C55}"/>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62" name="Text Box 109">
          <a:extLst>
            <a:ext uri="{FF2B5EF4-FFF2-40B4-BE49-F238E27FC236}">
              <a16:creationId xmlns:a16="http://schemas.microsoft.com/office/drawing/2014/main" id="{ABCC7255-BA62-4908-BAEF-86AE2E49798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63" name="Text Box 113">
          <a:extLst>
            <a:ext uri="{FF2B5EF4-FFF2-40B4-BE49-F238E27FC236}">
              <a16:creationId xmlns:a16="http://schemas.microsoft.com/office/drawing/2014/main" id="{DA6D846E-32FB-4E2D-BE2D-F40D407594BF}"/>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64" name="Text Box 114">
          <a:extLst>
            <a:ext uri="{FF2B5EF4-FFF2-40B4-BE49-F238E27FC236}">
              <a16:creationId xmlns:a16="http://schemas.microsoft.com/office/drawing/2014/main" id="{057B7DDB-A0C7-4B13-A037-D38415EA499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65" name="Text Box 115">
          <a:extLst>
            <a:ext uri="{FF2B5EF4-FFF2-40B4-BE49-F238E27FC236}">
              <a16:creationId xmlns:a16="http://schemas.microsoft.com/office/drawing/2014/main" id="{9C8AFCE0-0CC2-483C-8930-9F320C0EC56C}"/>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66" name="Text Box 116">
          <a:extLst>
            <a:ext uri="{FF2B5EF4-FFF2-40B4-BE49-F238E27FC236}">
              <a16:creationId xmlns:a16="http://schemas.microsoft.com/office/drawing/2014/main" id="{8760EA21-E304-4ED9-BE6E-B70BD3970CF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67" name="Text Box 117">
          <a:extLst>
            <a:ext uri="{FF2B5EF4-FFF2-40B4-BE49-F238E27FC236}">
              <a16:creationId xmlns:a16="http://schemas.microsoft.com/office/drawing/2014/main" id="{C8459FF9-50D5-418A-BD9C-37CE21750707}"/>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68" name="Text Box 118">
          <a:extLst>
            <a:ext uri="{FF2B5EF4-FFF2-40B4-BE49-F238E27FC236}">
              <a16:creationId xmlns:a16="http://schemas.microsoft.com/office/drawing/2014/main" id="{935E55F0-8704-49A1-9D8D-8EACEEFB3F8F}"/>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69" name="Text Box 119">
          <a:extLst>
            <a:ext uri="{FF2B5EF4-FFF2-40B4-BE49-F238E27FC236}">
              <a16:creationId xmlns:a16="http://schemas.microsoft.com/office/drawing/2014/main" id="{4AFCCF1D-CD0F-449F-9BDB-2879756FFE64}"/>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70" name="Text Box 120">
          <a:extLst>
            <a:ext uri="{FF2B5EF4-FFF2-40B4-BE49-F238E27FC236}">
              <a16:creationId xmlns:a16="http://schemas.microsoft.com/office/drawing/2014/main" id="{7E8F1ED6-50E1-4717-902A-0338D033BAE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71" name="Text Box 121">
          <a:extLst>
            <a:ext uri="{FF2B5EF4-FFF2-40B4-BE49-F238E27FC236}">
              <a16:creationId xmlns:a16="http://schemas.microsoft.com/office/drawing/2014/main" id="{ACE3161C-4806-496B-A901-CB5BE89B6FED}"/>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72" name="Text Box 125">
          <a:extLst>
            <a:ext uri="{FF2B5EF4-FFF2-40B4-BE49-F238E27FC236}">
              <a16:creationId xmlns:a16="http://schemas.microsoft.com/office/drawing/2014/main" id="{1A824446-6BB2-4934-BA29-EA8673E3300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73" name="Text Box 126">
          <a:extLst>
            <a:ext uri="{FF2B5EF4-FFF2-40B4-BE49-F238E27FC236}">
              <a16:creationId xmlns:a16="http://schemas.microsoft.com/office/drawing/2014/main" id="{5F60857B-143F-46F8-81A8-7389BAB3331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74" name="Text Box 127">
          <a:extLst>
            <a:ext uri="{FF2B5EF4-FFF2-40B4-BE49-F238E27FC236}">
              <a16:creationId xmlns:a16="http://schemas.microsoft.com/office/drawing/2014/main" id="{547B1F73-A583-4030-8C15-F83645D1AB5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75" name="Text Box 128">
          <a:extLst>
            <a:ext uri="{FF2B5EF4-FFF2-40B4-BE49-F238E27FC236}">
              <a16:creationId xmlns:a16="http://schemas.microsoft.com/office/drawing/2014/main" id="{3A0EDBCF-CF8E-479F-ADFE-C237E6186AD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76" name="Text Box 129">
          <a:extLst>
            <a:ext uri="{FF2B5EF4-FFF2-40B4-BE49-F238E27FC236}">
              <a16:creationId xmlns:a16="http://schemas.microsoft.com/office/drawing/2014/main" id="{3881159C-B2B6-4C50-9549-4F5BA5D25207}"/>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77" name="Text Box 130">
          <a:extLst>
            <a:ext uri="{FF2B5EF4-FFF2-40B4-BE49-F238E27FC236}">
              <a16:creationId xmlns:a16="http://schemas.microsoft.com/office/drawing/2014/main" id="{F3767955-373E-47FD-91F8-D79D9EF5103C}"/>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78" name="Text Box 131">
          <a:extLst>
            <a:ext uri="{FF2B5EF4-FFF2-40B4-BE49-F238E27FC236}">
              <a16:creationId xmlns:a16="http://schemas.microsoft.com/office/drawing/2014/main" id="{C31E1778-61A8-4A6F-95AC-B44C604EF274}"/>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79" name="Text Box 132">
          <a:extLst>
            <a:ext uri="{FF2B5EF4-FFF2-40B4-BE49-F238E27FC236}">
              <a16:creationId xmlns:a16="http://schemas.microsoft.com/office/drawing/2014/main" id="{22A8C67A-B7BA-42F2-9873-3015C7E3573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80" name="Text Box 133">
          <a:extLst>
            <a:ext uri="{FF2B5EF4-FFF2-40B4-BE49-F238E27FC236}">
              <a16:creationId xmlns:a16="http://schemas.microsoft.com/office/drawing/2014/main" id="{1D6081DB-A01C-405D-AB47-B01DEFC14FA8}"/>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81" name="Text Box 137">
          <a:extLst>
            <a:ext uri="{FF2B5EF4-FFF2-40B4-BE49-F238E27FC236}">
              <a16:creationId xmlns:a16="http://schemas.microsoft.com/office/drawing/2014/main" id="{7F8AF88C-E866-4F4C-BDE4-F3462ACEA727}"/>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82" name="Text Box 138">
          <a:extLst>
            <a:ext uri="{FF2B5EF4-FFF2-40B4-BE49-F238E27FC236}">
              <a16:creationId xmlns:a16="http://schemas.microsoft.com/office/drawing/2014/main" id="{E40C360A-7AC4-4C82-B858-18C998DFC027}"/>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83" name="Text Box 139">
          <a:extLst>
            <a:ext uri="{FF2B5EF4-FFF2-40B4-BE49-F238E27FC236}">
              <a16:creationId xmlns:a16="http://schemas.microsoft.com/office/drawing/2014/main" id="{E237B2A2-2E2E-49D6-AA91-7CA130E4FAE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84" name="Text Box 140">
          <a:extLst>
            <a:ext uri="{FF2B5EF4-FFF2-40B4-BE49-F238E27FC236}">
              <a16:creationId xmlns:a16="http://schemas.microsoft.com/office/drawing/2014/main" id="{E398B0C5-4B66-4D41-8C6C-95931AC5B2AC}"/>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85" name="Text Box 141">
          <a:extLst>
            <a:ext uri="{FF2B5EF4-FFF2-40B4-BE49-F238E27FC236}">
              <a16:creationId xmlns:a16="http://schemas.microsoft.com/office/drawing/2014/main" id="{D345BBD7-5F38-49EC-B718-D0423BB63DA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86" name="Text Box 142">
          <a:extLst>
            <a:ext uri="{FF2B5EF4-FFF2-40B4-BE49-F238E27FC236}">
              <a16:creationId xmlns:a16="http://schemas.microsoft.com/office/drawing/2014/main" id="{93639EC8-6B59-4F56-AD56-2E930D29EFD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87" name="Text Box 143">
          <a:extLst>
            <a:ext uri="{FF2B5EF4-FFF2-40B4-BE49-F238E27FC236}">
              <a16:creationId xmlns:a16="http://schemas.microsoft.com/office/drawing/2014/main" id="{7BDCCC4D-C060-49A0-937D-932F04DA31E3}"/>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88" name="Text Box 144">
          <a:extLst>
            <a:ext uri="{FF2B5EF4-FFF2-40B4-BE49-F238E27FC236}">
              <a16:creationId xmlns:a16="http://schemas.microsoft.com/office/drawing/2014/main" id="{A36B1397-A34B-4F66-88AF-6D51B03020E4}"/>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89" name="Text Box 145">
          <a:extLst>
            <a:ext uri="{FF2B5EF4-FFF2-40B4-BE49-F238E27FC236}">
              <a16:creationId xmlns:a16="http://schemas.microsoft.com/office/drawing/2014/main" id="{DA1F7830-B873-41AA-8165-701E15DE7E1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90" name="Text Box 149">
          <a:extLst>
            <a:ext uri="{FF2B5EF4-FFF2-40B4-BE49-F238E27FC236}">
              <a16:creationId xmlns:a16="http://schemas.microsoft.com/office/drawing/2014/main" id="{F0B95F06-C1F1-49B7-83AE-315D1F5F81D7}"/>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91" name="Text Box 150">
          <a:extLst>
            <a:ext uri="{FF2B5EF4-FFF2-40B4-BE49-F238E27FC236}">
              <a16:creationId xmlns:a16="http://schemas.microsoft.com/office/drawing/2014/main" id="{27ECE92C-46B6-4038-8E0C-75161C5EFD4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92" name="Text Box 151">
          <a:extLst>
            <a:ext uri="{FF2B5EF4-FFF2-40B4-BE49-F238E27FC236}">
              <a16:creationId xmlns:a16="http://schemas.microsoft.com/office/drawing/2014/main" id="{BFA7815A-BC12-4004-A3B5-1D0722A8A67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93" name="Text Box 152">
          <a:extLst>
            <a:ext uri="{FF2B5EF4-FFF2-40B4-BE49-F238E27FC236}">
              <a16:creationId xmlns:a16="http://schemas.microsoft.com/office/drawing/2014/main" id="{D402A403-2BED-469A-B270-473F2B7533F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94" name="Text Box 153">
          <a:extLst>
            <a:ext uri="{FF2B5EF4-FFF2-40B4-BE49-F238E27FC236}">
              <a16:creationId xmlns:a16="http://schemas.microsoft.com/office/drawing/2014/main" id="{2A8725A7-47B1-42EA-BFF9-60A7BF682746}"/>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95" name="Text Box 154">
          <a:extLst>
            <a:ext uri="{FF2B5EF4-FFF2-40B4-BE49-F238E27FC236}">
              <a16:creationId xmlns:a16="http://schemas.microsoft.com/office/drawing/2014/main" id="{73D34D54-48AB-4E12-B32D-F41418ACE6E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96" name="Text Box 155">
          <a:extLst>
            <a:ext uri="{FF2B5EF4-FFF2-40B4-BE49-F238E27FC236}">
              <a16:creationId xmlns:a16="http://schemas.microsoft.com/office/drawing/2014/main" id="{0040EA47-498F-4CC9-9B68-68D40B1144AC}"/>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97" name="Text Box 156">
          <a:extLst>
            <a:ext uri="{FF2B5EF4-FFF2-40B4-BE49-F238E27FC236}">
              <a16:creationId xmlns:a16="http://schemas.microsoft.com/office/drawing/2014/main" id="{E707771F-08D0-474A-B8CA-585B85C62ECC}"/>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98" name="Text Box 157">
          <a:extLst>
            <a:ext uri="{FF2B5EF4-FFF2-40B4-BE49-F238E27FC236}">
              <a16:creationId xmlns:a16="http://schemas.microsoft.com/office/drawing/2014/main" id="{7A5C2250-3211-44BD-8E32-F71C5E723A1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599" name="Text Box 161">
          <a:extLst>
            <a:ext uri="{FF2B5EF4-FFF2-40B4-BE49-F238E27FC236}">
              <a16:creationId xmlns:a16="http://schemas.microsoft.com/office/drawing/2014/main" id="{42D13065-CA53-4AA2-B5DD-20FB2A6851FF}"/>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00" name="Text Box 162">
          <a:extLst>
            <a:ext uri="{FF2B5EF4-FFF2-40B4-BE49-F238E27FC236}">
              <a16:creationId xmlns:a16="http://schemas.microsoft.com/office/drawing/2014/main" id="{E0963B87-8951-4EED-8A4E-9D33F0DF6CFB}"/>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01" name="Text Box 163">
          <a:extLst>
            <a:ext uri="{FF2B5EF4-FFF2-40B4-BE49-F238E27FC236}">
              <a16:creationId xmlns:a16="http://schemas.microsoft.com/office/drawing/2014/main" id="{46E6963C-CD92-4EF6-9019-B5B2FCEA304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02" name="Text Box 164">
          <a:extLst>
            <a:ext uri="{FF2B5EF4-FFF2-40B4-BE49-F238E27FC236}">
              <a16:creationId xmlns:a16="http://schemas.microsoft.com/office/drawing/2014/main" id="{3A9FA47E-1C69-4580-8FE0-C92A891F81A5}"/>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03" name="Text Box 165">
          <a:extLst>
            <a:ext uri="{FF2B5EF4-FFF2-40B4-BE49-F238E27FC236}">
              <a16:creationId xmlns:a16="http://schemas.microsoft.com/office/drawing/2014/main" id="{D84598EB-D49F-467E-8393-E1D28B2FE7A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04" name="Text Box 166">
          <a:extLst>
            <a:ext uri="{FF2B5EF4-FFF2-40B4-BE49-F238E27FC236}">
              <a16:creationId xmlns:a16="http://schemas.microsoft.com/office/drawing/2014/main" id="{4BFF54C9-82B8-490C-8CDA-0E39F36BC8E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05" name="Text Box 167">
          <a:extLst>
            <a:ext uri="{FF2B5EF4-FFF2-40B4-BE49-F238E27FC236}">
              <a16:creationId xmlns:a16="http://schemas.microsoft.com/office/drawing/2014/main" id="{491353A2-83F6-4767-B157-07BD1E3234A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06" name="Text Box 168">
          <a:extLst>
            <a:ext uri="{FF2B5EF4-FFF2-40B4-BE49-F238E27FC236}">
              <a16:creationId xmlns:a16="http://schemas.microsoft.com/office/drawing/2014/main" id="{691DCEEA-A679-4CF7-B047-162BF72E2767}"/>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07" name="Text Box 169">
          <a:extLst>
            <a:ext uri="{FF2B5EF4-FFF2-40B4-BE49-F238E27FC236}">
              <a16:creationId xmlns:a16="http://schemas.microsoft.com/office/drawing/2014/main" id="{5522009C-A0DB-4139-BC7E-51D25293CC16}"/>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08" name="Text Box 170">
          <a:extLst>
            <a:ext uri="{FF2B5EF4-FFF2-40B4-BE49-F238E27FC236}">
              <a16:creationId xmlns:a16="http://schemas.microsoft.com/office/drawing/2014/main" id="{DB5719F3-8821-463E-AF5F-ECA71E1B8448}"/>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09" name="Text Box 171">
          <a:extLst>
            <a:ext uri="{FF2B5EF4-FFF2-40B4-BE49-F238E27FC236}">
              <a16:creationId xmlns:a16="http://schemas.microsoft.com/office/drawing/2014/main" id="{75CA4B7F-76DC-4371-8813-10E87CADA303}"/>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10" name="Text Box 172">
          <a:extLst>
            <a:ext uri="{FF2B5EF4-FFF2-40B4-BE49-F238E27FC236}">
              <a16:creationId xmlns:a16="http://schemas.microsoft.com/office/drawing/2014/main" id="{C8AF8C55-D694-4AD2-A643-571D049D6A0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11" name="Text Box 173">
          <a:extLst>
            <a:ext uri="{FF2B5EF4-FFF2-40B4-BE49-F238E27FC236}">
              <a16:creationId xmlns:a16="http://schemas.microsoft.com/office/drawing/2014/main" id="{64496D3A-87A7-4CA5-A98F-89DA2A6B121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12" name="Text Box 174">
          <a:extLst>
            <a:ext uri="{FF2B5EF4-FFF2-40B4-BE49-F238E27FC236}">
              <a16:creationId xmlns:a16="http://schemas.microsoft.com/office/drawing/2014/main" id="{E3406C9A-2BBF-42A2-8868-2BA107F05845}"/>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13" name="Text Box 176">
          <a:extLst>
            <a:ext uri="{FF2B5EF4-FFF2-40B4-BE49-F238E27FC236}">
              <a16:creationId xmlns:a16="http://schemas.microsoft.com/office/drawing/2014/main" id="{F9BF1BAD-18A1-46DC-828D-B07B946CB13D}"/>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14" name="Text Box 178">
          <a:extLst>
            <a:ext uri="{FF2B5EF4-FFF2-40B4-BE49-F238E27FC236}">
              <a16:creationId xmlns:a16="http://schemas.microsoft.com/office/drawing/2014/main" id="{C1329A0E-61F5-4D0D-9378-80D5A2605E1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15" name="Text Box 179">
          <a:extLst>
            <a:ext uri="{FF2B5EF4-FFF2-40B4-BE49-F238E27FC236}">
              <a16:creationId xmlns:a16="http://schemas.microsoft.com/office/drawing/2014/main" id="{52840821-818E-413C-9E49-304A721E207B}"/>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16" name="Text Box 180">
          <a:extLst>
            <a:ext uri="{FF2B5EF4-FFF2-40B4-BE49-F238E27FC236}">
              <a16:creationId xmlns:a16="http://schemas.microsoft.com/office/drawing/2014/main" id="{A2578949-483A-4E85-AD41-ACE3FA2FFF6B}"/>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17" name="Text Box 181">
          <a:extLst>
            <a:ext uri="{FF2B5EF4-FFF2-40B4-BE49-F238E27FC236}">
              <a16:creationId xmlns:a16="http://schemas.microsoft.com/office/drawing/2014/main" id="{FEAF3530-5012-4FF9-820B-70C7F52D930B}"/>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18" name="Text Box 182">
          <a:extLst>
            <a:ext uri="{FF2B5EF4-FFF2-40B4-BE49-F238E27FC236}">
              <a16:creationId xmlns:a16="http://schemas.microsoft.com/office/drawing/2014/main" id="{497EF09F-F078-43AA-A22E-CB0AB89364E5}"/>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19" name="Text Box 183">
          <a:extLst>
            <a:ext uri="{FF2B5EF4-FFF2-40B4-BE49-F238E27FC236}">
              <a16:creationId xmlns:a16="http://schemas.microsoft.com/office/drawing/2014/main" id="{B78877AD-E23D-43EE-992E-2A1C8779067D}"/>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20" name="Text Box 184">
          <a:extLst>
            <a:ext uri="{FF2B5EF4-FFF2-40B4-BE49-F238E27FC236}">
              <a16:creationId xmlns:a16="http://schemas.microsoft.com/office/drawing/2014/main" id="{0CECE669-6B21-4D41-8A5D-2A49545850C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21" name="Text Box 185">
          <a:extLst>
            <a:ext uri="{FF2B5EF4-FFF2-40B4-BE49-F238E27FC236}">
              <a16:creationId xmlns:a16="http://schemas.microsoft.com/office/drawing/2014/main" id="{94A8777E-7961-485C-A5FF-989BDD3C7DE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22" name="Text Box 186">
          <a:extLst>
            <a:ext uri="{FF2B5EF4-FFF2-40B4-BE49-F238E27FC236}">
              <a16:creationId xmlns:a16="http://schemas.microsoft.com/office/drawing/2014/main" id="{3466C758-579E-48B4-AD7E-6E6CE0A56AD3}"/>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23" name="Text Box 187">
          <a:extLst>
            <a:ext uri="{FF2B5EF4-FFF2-40B4-BE49-F238E27FC236}">
              <a16:creationId xmlns:a16="http://schemas.microsoft.com/office/drawing/2014/main" id="{FB602647-0A9D-4A46-9010-D786DA9F72A4}"/>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24" name="Text Box 188">
          <a:extLst>
            <a:ext uri="{FF2B5EF4-FFF2-40B4-BE49-F238E27FC236}">
              <a16:creationId xmlns:a16="http://schemas.microsoft.com/office/drawing/2014/main" id="{4AFD7AAB-B3F7-4FEB-B423-FF9A17B3DFDC}"/>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25" name="Text Box 189">
          <a:extLst>
            <a:ext uri="{FF2B5EF4-FFF2-40B4-BE49-F238E27FC236}">
              <a16:creationId xmlns:a16="http://schemas.microsoft.com/office/drawing/2014/main" id="{CCC626D9-8928-41DD-9CC3-4F54DF9253C6}"/>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26" name="Text Box 190">
          <a:extLst>
            <a:ext uri="{FF2B5EF4-FFF2-40B4-BE49-F238E27FC236}">
              <a16:creationId xmlns:a16="http://schemas.microsoft.com/office/drawing/2014/main" id="{15774687-807D-4E6D-BF15-2CD24259472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27" name="Text Box 191">
          <a:extLst>
            <a:ext uri="{FF2B5EF4-FFF2-40B4-BE49-F238E27FC236}">
              <a16:creationId xmlns:a16="http://schemas.microsoft.com/office/drawing/2014/main" id="{0D830794-FD65-47CA-991F-45BEA9C6172B}"/>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28" name="Text Box 192">
          <a:extLst>
            <a:ext uri="{FF2B5EF4-FFF2-40B4-BE49-F238E27FC236}">
              <a16:creationId xmlns:a16="http://schemas.microsoft.com/office/drawing/2014/main" id="{B9B9C98A-EF89-42B7-9B94-172A36F2D75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29" name="Text Box 193">
          <a:extLst>
            <a:ext uri="{FF2B5EF4-FFF2-40B4-BE49-F238E27FC236}">
              <a16:creationId xmlns:a16="http://schemas.microsoft.com/office/drawing/2014/main" id="{DFBB32CF-6727-4245-861F-82AEC687938D}"/>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30" name="Text Box 194">
          <a:extLst>
            <a:ext uri="{FF2B5EF4-FFF2-40B4-BE49-F238E27FC236}">
              <a16:creationId xmlns:a16="http://schemas.microsoft.com/office/drawing/2014/main" id="{C2B95CB9-6F3B-4BF5-8255-08B316AF953B}"/>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31" name="Text Box 195">
          <a:extLst>
            <a:ext uri="{FF2B5EF4-FFF2-40B4-BE49-F238E27FC236}">
              <a16:creationId xmlns:a16="http://schemas.microsoft.com/office/drawing/2014/main" id="{1783E4CB-996A-47C6-BD94-5F675C57F44F}"/>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32" name="Text Box 196">
          <a:extLst>
            <a:ext uri="{FF2B5EF4-FFF2-40B4-BE49-F238E27FC236}">
              <a16:creationId xmlns:a16="http://schemas.microsoft.com/office/drawing/2014/main" id="{5E500DE0-56D3-429E-B7F2-D11DCC7A3D45}"/>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33" name="Text Box 197">
          <a:extLst>
            <a:ext uri="{FF2B5EF4-FFF2-40B4-BE49-F238E27FC236}">
              <a16:creationId xmlns:a16="http://schemas.microsoft.com/office/drawing/2014/main" id="{E13C7046-BFE0-4FE6-BE5D-E600CF004C47}"/>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34" name="Text Box 198">
          <a:extLst>
            <a:ext uri="{FF2B5EF4-FFF2-40B4-BE49-F238E27FC236}">
              <a16:creationId xmlns:a16="http://schemas.microsoft.com/office/drawing/2014/main" id="{48178A9B-3C30-4B4D-9E7C-0C60DA48DB46}"/>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35" name="Text Box 199">
          <a:extLst>
            <a:ext uri="{FF2B5EF4-FFF2-40B4-BE49-F238E27FC236}">
              <a16:creationId xmlns:a16="http://schemas.microsoft.com/office/drawing/2014/main" id="{D14A90BE-448E-41B6-A66D-F5AD40DEDB28}"/>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36" name="Text Box 200">
          <a:extLst>
            <a:ext uri="{FF2B5EF4-FFF2-40B4-BE49-F238E27FC236}">
              <a16:creationId xmlns:a16="http://schemas.microsoft.com/office/drawing/2014/main" id="{0F2B6080-BC4B-4BC1-8BDE-DA3D7F882CB8}"/>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37" name="Text Box 201">
          <a:extLst>
            <a:ext uri="{FF2B5EF4-FFF2-40B4-BE49-F238E27FC236}">
              <a16:creationId xmlns:a16="http://schemas.microsoft.com/office/drawing/2014/main" id="{DBBBCD96-A7D0-418F-AA4B-1BEAD4AC8237}"/>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38" name="Text Box 202">
          <a:extLst>
            <a:ext uri="{FF2B5EF4-FFF2-40B4-BE49-F238E27FC236}">
              <a16:creationId xmlns:a16="http://schemas.microsoft.com/office/drawing/2014/main" id="{1EE090DF-CDF5-4B4E-A3F9-3B74CE2B4AA4}"/>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39" name="Text Box 203">
          <a:extLst>
            <a:ext uri="{FF2B5EF4-FFF2-40B4-BE49-F238E27FC236}">
              <a16:creationId xmlns:a16="http://schemas.microsoft.com/office/drawing/2014/main" id="{52D9E157-AA82-48AD-98CA-DC13F1C7AF85}"/>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40" name="Text Box 204">
          <a:extLst>
            <a:ext uri="{FF2B5EF4-FFF2-40B4-BE49-F238E27FC236}">
              <a16:creationId xmlns:a16="http://schemas.microsoft.com/office/drawing/2014/main" id="{909AF185-93A3-41C3-83FB-A0D59ABD8EC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41" name="Text Box 206">
          <a:extLst>
            <a:ext uri="{FF2B5EF4-FFF2-40B4-BE49-F238E27FC236}">
              <a16:creationId xmlns:a16="http://schemas.microsoft.com/office/drawing/2014/main" id="{6C2933F8-932E-4C27-9E80-94A859714A86}"/>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42" name="Text Box 207">
          <a:extLst>
            <a:ext uri="{FF2B5EF4-FFF2-40B4-BE49-F238E27FC236}">
              <a16:creationId xmlns:a16="http://schemas.microsoft.com/office/drawing/2014/main" id="{03D55CAC-DE51-4114-A0E9-2DD3E92FA31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43" name="Text Box 208">
          <a:extLst>
            <a:ext uri="{FF2B5EF4-FFF2-40B4-BE49-F238E27FC236}">
              <a16:creationId xmlns:a16="http://schemas.microsoft.com/office/drawing/2014/main" id="{05B545B6-D274-4CA5-96EA-57248EBDB5B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44" name="Text Box 209">
          <a:extLst>
            <a:ext uri="{FF2B5EF4-FFF2-40B4-BE49-F238E27FC236}">
              <a16:creationId xmlns:a16="http://schemas.microsoft.com/office/drawing/2014/main" id="{E78CE096-81C2-423C-A25E-98F2DFDFF986}"/>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45" name="Text Box 210">
          <a:extLst>
            <a:ext uri="{FF2B5EF4-FFF2-40B4-BE49-F238E27FC236}">
              <a16:creationId xmlns:a16="http://schemas.microsoft.com/office/drawing/2014/main" id="{214ED62C-D11F-4182-BA44-F980201372B7}"/>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46" name="Text Box 211">
          <a:extLst>
            <a:ext uri="{FF2B5EF4-FFF2-40B4-BE49-F238E27FC236}">
              <a16:creationId xmlns:a16="http://schemas.microsoft.com/office/drawing/2014/main" id="{0F52ED00-74A5-4616-97D2-5DC2773DBEC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47" name="Text Box 212">
          <a:extLst>
            <a:ext uri="{FF2B5EF4-FFF2-40B4-BE49-F238E27FC236}">
              <a16:creationId xmlns:a16="http://schemas.microsoft.com/office/drawing/2014/main" id="{4134676B-4EA4-48C6-A567-9B6285F9D30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48" name="Text Box 213">
          <a:extLst>
            <a:ext uri="{FF2B5EF4-FFF2-40B4-BE49-F238E27FC236}">
              <a16:creationId xmlns:a16="http://schemas.microsoft.com/office/drawing/2014/main" id="{B98761C7-FCA9-431D-A8B7-FABC41759EA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40</xdr:row>
      <xdr:rowOff>0</xdr:rowOff>
    </xdr:from>
    <xdr:to>
      <xdr:col>4</xdr:col>
      <xdr:colOff>0</xdr:colOff>
      <xdr:row>41</xdr:row>
      <xdr:rowOff>41879</xdr:rowOff>
    </xdr:to>
    <xdr:sp macro="" textlink="">
      <xdr:nvSpPr>
        <xdr:cNvPr id="1649" name="Text Box 214">
          <a:extLst>
            <a:ext uri="{FF2B5EF4-FFF2-40B4-BE49-F238E27FC236}">
              <a16:creationId xmlns:a16="http://schemas.microsoft.com/office/drawing/2014/main" id="{C2164DF8-AB02-49BD-B0A8-80846237B7B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347663</xdr:colOff>
      <xdr:row>40</xdr:row>
      <xdr:rowOff>0</xdr:rowOff>
    </xdr:from>
    <xdr:to>
      <xdr:col>4</xdr:col>
      <xdr:colOff>3463</xdr:colOff>
      <xdr:row>41</xdr:row>
      <xdr:rowOff>41879</xdr:rowOff>
    </xdr:to>
    <xdr:sp macro="" textlink="">
      <xdr:nvSpPr>
        <xdr:cNvPr id="1650" name="Text Box 246">
          <a:extLst>
            <a:ext uri="{FF2B5EF4-FFF2-40B4-BE49-F238E27FC236}">
              <a16:creationId xmlns:a16="http://schemas.microsoft.com/office/drawing/2014/main" id="{C44841F2-58F2-4DBA-8DFE-AB6324A52E93}"/>
            </a:ext>
          </a:extLst>
        </xdr:cNvPr>
        <xdr:cNvSpPr txBox="1">
          <a:spLocks noChangeArrowheads="1"/>
        </xdr:cNvSpPr>
      </xdr:nvSpPr>
      <xdr:spPr bwMode="auto">
        <a:xfrm>
          <a:off x="4743451" y="6205538"/>
          <a:ext cx="71437"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12</xdr:row>
      <xdr:rowOff>0</xdr:rowOff>
    </xdr:from>
    <xdr:to>
      <xdr:col>5</xdr:col>
      <xdr:colOff>71438</xdr:colOff>
      <xdr:row>13</xdr:row>
      <xdr:rowOff>0</xdr:rowOff>
    </xdr:to>
    <xdr:sp macro="" textlink="">
      <xdr:nvSpPr>
        <xdr:cNvPr id="410" name="Text Box 242">
          <a:extLst>
            <a:ext uri="{FF2B5EF4-FFF2-40B4-BE49-F238E27FC236}">
              <a16:creationId xmlns:a16="http://schemas.microsoft.com/office/drawing/2014/main" id="{D4A91A91-145C-4212-A7E7-688CCFDC1163}"/>
            </a:ext>
          </a:extLst>
        </xdr:cNvPr>
        <xdr:cNvSpPr txBox="1">
          <a:spLocks noChangeArrowheads="1"/>
        </xdr:cNvSpPr>
      </xdr:nvSpPr>
      <xdr:spPr bwMode="auto">
        <a:xfrm>
          <a:off x="4876800" y="1609725"/>
          <a:ext cx="0" cy="17859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9525</xdr:colOff>
      <xdr:row>49</xdr:row>
      <xdr:rowOff>0</xdr:rowOff>
    </xdr:from>
    <xdr:to>
      <xdr:col>4</xdr:col>
      <xdr:colOff>90488</xdr:colOff>
      <xdr:row>50</xdr:row>
      <xdr:rowOff>45738</xdr:rowOff>
    </xdr:to>
    <xdr:sp macro="" textlink="">
      <xdr:nvSpPr>
        <xdr:cNvPr id="440" name="Text Box 71">
          <a:extLst>
            <a:ext uri="{FF2B5EF4-FFF2-40B4-BE49-F238E27FC236}">
              <a16:creationId xmlns:a16="http://schemas.microsoft.com/office/drawing/2014/main" id="{63AC7B2A-5378-41B5-88BB-6CA5856B722C}"/>
            </a:ext>
          </a:extLst>
        </xdr:cNvPr>
        <xdr:cNvSpPr txBox="1">
          <a:spLocks noChangeArrowheads="1"/>
        </xdr:cNvSpPr>
      </xdr:nvSpPr>
      <xdr:spPr bwMode="auto">
        <a:xfrm>
          <a:off x="4267200" y="7439025"/>
          <a:ext cx="80963"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49</xdr:row>
      <xdr:rowOff>0</xdr:rowOff>
    </xdr:from>
    <xdr:to>
      <xdr:col>4</xdr:col>
      <xdr:colOff>90488</xdr:colOff>
      <xdr:row>50</xdr:row>
      <xdr:rowOff>45738</xdr:rowOff>
    </xdr:to>
    <xdr:sp macro="" textlink="">
      <xdr:nvSpPr>
        <xdr:cNvPr id="441" name="Text Box 175">
          <a:extLst>
            <a:ext uri="{FF2B5EF4-FFF2-40B4-BE49-F238E27FC236}">
              <a16:creationId xmlns:a16="http://schemas.microsoft.com/office/drawing/2014/main" id="{2F8A5EE9-B7B4-4C51-8509-1A6DE4530230}"/>
            </a:ext>
          </a:extLst>
        </xdr:cNvPr>
        <xdr:cNvSpPr txBox="1">
          <a:spLocks noChangeArrowheads="1"/>
        </xdr:cNvSpPr>
      </xdr:nvSpPr>
      <xdr:spPr bwMode="auto">
        <a:xfrm>
          <a:off x="4267200" y="7439025"/>
          <a:ext cx="80963"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42" name="Text Box 1">
          <a:extLst>
            <a:ext uri="{FF2B5EF4-FFF2-40B4-BE49-F238E27FC236}">
              <a16:creationId xmlns:a16="http://schemas.microsoft.com/office/drawing/2014/main" id="{C647C148-EAB5-4428-AED3-736EDAEA7B21}"/>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43" name="Text Box 23">
          <a:extLst>
            <a:ext uri="{FF2B5EF4-FFF2-40B4-BE49-F238E27FC236}">
              <a16:creationId xmlns:a16="http://schemas.microsoft.com/office/drawing/2014/main" id="{8A25E212-9EB1-48AB-B48B-CEB09F007339}"/>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44" name="Text Box 24">
          <a:extLst>
            <a:ext uri="{FF2B5EF4-FFF2-40B4-BE49-F238E27FC236}">
              <a16:creationId xmlns:a16="http://schemas.microsoft.com/office/drawing/2014/main" id="{6FC0F85D-F070-4846-8189-49BB091DA6B1}"/>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45" name="Text Box 25">
          <a:extLst>
            <a:ext uri="{FF2B5EF4-FFF2-40B4-BE49-F238E27FC236}">
              <a16:creationId xmlns:a16="http://schemas.microsoft.com/office/drawing/2014/main" id="{E147AD2A-2656-4DEE-8BBC-8BC2BD802590}"/>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46" name="Text Box 26">
          <a:extLst>
            <a:ext uri="{FF2B5EF4-FFF2-40B4-BE49-F238E27FC236}">
              <a16:creationId xmlns:a16="http://schemas.microsoft.com/office/drawing/2014/main" id="{D9C44839-E4D2-4123-9018-B31CC1D288F9}"/>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47" name="Text Box 27">
          <a:extLst>
            <a:ext uri="{FF2B5EF4-FFF2-40B4-BE49-F238E27FC236}">
              <a16:creationId xmlns:a16="http://schemas.microsoft.com/office/drawing/2014/main" id="{FAB714A1-5A5E-4257-8A90-5068F255EE0F}"/>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48" name="Text Box 28">
          <a:extLst>
            <a:ext uri="{FF2B5EF4-FFF2-40B4-BE49-F238E27FC236}">
              <a16:creationId xmlns:a16="http://schemas.microsoft.com/office/drawing/2014/main" id="{7F7AD180-5A40-463F-9E00-EA4B8E893498}"/>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49" name="Text Box 29">
          <a:extLst>
            <a:ext uri="{FF2B5EF4-FFF2-40B4-BE49-F238E27FC236}">
              <a16:creationId xmlns:a16="http://schemas.microsoft.com/office/drawing/2014/main" id="{0926F663-8E4B-429A-8364-CD4647A01B01}"/>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50" name="Text Box 30">
          <a:extLst>
            <a:ext uri="{FF2B5EF4-FFF2-40B4-BE49-F238E27FC236}">
              <a16:creationId xmlns:a16="http://schemas.microsoft.com/office/drawing/2014/main" id="{49D36475-C866-4ABB-BAFB-D36FB8AA07D1}"/>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51" name="Text Box 31">
          <a:extLst>
            <a:ext uri="{FF2B5EF4-FFF2-40B4-BE49-F238E27FC236}">
              <a16:creationId xmlns:a16="http://schemas.microsoft.com/office/drawing/2014/main" id="{F16E003A-1FD4-499B-8E62-3CBFB580A146}"/>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52" name="Text Box 32">
          <a:extLst>
            <a:ext uri="{FF2B5EF4-FFF2-40B4-BE49-F238E27FC236}">
              <a16:creationId xmlns:a16="http://schemas.microsoft.com/office/drawing/2014/main" id="{79F95F7F-DEF9-4E7F-A2DA-7FA2B388D521}"/>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53" name="Text Box 33">
          <a:extLst>
            <a:ext uri="{FF2B5EF4-FFF2-40B4-BE49-F238E27FC236}">
              <a16:creationId xmlns:a16="http://schemas.microsoft.com/office/drawing/2014/main" id="{67C4548E-AEF2-484D-8101-299723694A6F}"/>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54" name="Text Box 34">
          <a:extLst>
            <a:ext uri="{FF2B5EF4-FFF2-40B4-BE49-F238E27FC236}">
              <a16:creationId xmlns:a16="http://schemas.microsoft.com/office/drawing/2014/main" id="{5309D22A-B7D2-4371-AB5F-188701D14081}"/>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55" name="Text Box 35">
          <a:extLst>
            <a:ext uri="{FF2B5EF4-FFF2-40B4-BE49-F238E27FC236}">
              <a16:creationId xmlns:a16="http://schemas.microsoft.com/office/drawing/2014/main" id="{16DA8FC3-8F7E-4738-AE02-1C66824A01FE}"/>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56" name="Text Box 36">
          <a:extLst>
            <a:ext uri="{FF2B5EF4-FFF2-40B4-BE49-F238E27FC236}">
              <a16:creationId xmlns:a16="http://schemas.microsoft.com/office/drawing/2014/main" id="{F9B49AA7-DA4F-4497-A040-6A7419A7C8D4}"/>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57" name="Text Box 37">
          <a:extLst>
            <a:ext uri="{FF2B5EF4-FFF2-40B4-BE49-F238E27FC236}">
              <a16:creationId xmlns:a16="http://schemas.microsoft.com/office/drawing/2014/main" id="{33F5282C-F558-44AC-A9EF-8157D662CA54}"/>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58" name="Text Box 38">
          <a:extLst>
            <a:ext uri="{FF2B5EF4-FFF2-40B4-BE49-F238E27FC236}">
              <a16:creationId xmlns:a16="http://schemas.microsoft.com/office/drawing/2014/main" id="{D9AF0557-D939-4AEE-8BE6-B48971AD1DBE}"/>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59" name="Text Box 39">
          <a:extLst>
            <a:ext uri="{FF2B5EF4-FFF2-40B4-BE49-F238E27FC236}">
              <a16:creationId xmlns:a16="http://schemas.microsoft.com/office/drawing/2014/main" id="{BE8B111F-47B1-4518-B287-F75B549EEE5B}"/>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60" name="Text Box 40">
          <a:extLst>
            <a:ext uri="{FF2B5EF4-FFF2-40B4-BE49-F238E27FC236}">
              <a16:creationId xmlns:a16="http://schemas.microsoft.com/office/drawing/2014/main" id="{30C1267A-EB74-40ED-B2BE-800A2B5BE6F4}"/>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61" name="Text Box 41">
          <a:extLst>
            <a:ext uri="{FF2B5EF4-FFF2-40B4-BE49-F238E27FC236}">
              <a16:creationId xmlns:a16="http://schemas.microsoft.com/office/drawing/2014/main" id="{D56D6367-1FC7-4E08-827F-3861855D0BDB}"/>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62" name="Text Box 42">
          <a:extLst>
            <a:ext uri="{FF2B5EF4-FFF2-40B4-BE49-F238E27FC236}">
              <a16:creationId xmlns:a16="http://schemas.microsoft.com/office/drawing/2014/main" id="{4C0B40A7-F5A4-4B8D-BA79-89D61C79D423}"/>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63" name="Text Box 43">
          <a:extLst>
            <a:ext uri="{FF2B5EF4-FFF2-40B4-BE49-F238E27FC236}">
              <a16:creationId xmlns:a16="http://schemas.microsoft.com/office/drawing/2014/main" id="{89F74297-ECEA-4E4A-BB6F-D9EBCD465640}"/>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64" name="Text Box 44">
          <a:extLst>
            <a:ext uri="{FF2B5EF4-FFF2-40B4-BE49-F238E27FC236}">
              <a16:creationId xmlns:a16="http://schemas.microsoft.com/office/drawing/2014/main" id="{D4748AD2-D7F5-4F31-98BB-04EC5D88EB59}"/>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65" name="Text Box 45">
          <a:extLst>
            <a:ext uri="{FF2B5EF4-FFF2-40B4-BE49-F238E27FC236}">
              <a16:creationId xmlns:a16="http://schemas.microsoft.com/office/drawing/2014/main" id="{45E29256-F896-4629-B406-FCF8ECFB2B94}"/>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66" name="Text Box 46">
          <a:extLst>
            <a:ext uri="{FF2B5EF4-FFF2-40B4-BE49-F238E27FC236}">
              <a16:creationId xmlns:a16="http://schemas.microsoft.com/office/drawing/2014/main" id="{99D8FDD9-00C0-41EB-80FA-3A67656E43EE}"/>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67" name="Text Box 47">
          <a:extLst>
            <a:ext uri="{FF2B5EF4-FFF2-40B4-BE49-F238E27FC236}">
              <a16:creationId xmlns:a16="http://schemas.microsoft.com/office/drawing/2014/main" id="{3CE30CC1-8252-4205-B7DF-FED8FF756DE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68" name="Text Box 48">
          <a:extLst>
            <a:ext uri="{FF2B5EF4-FFF2-40B4-BE49-F238E27FC236}">
              <a16:creationId xmlns:a16="http://schemas.microsoft.com/office/drawing/2014/main" id="{2BCC62E1-9A77-4692-963E-757FF8F1BB5E}"/>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69" name="Text Box 49">
          <a:extLst>
            <a:ext uri="{FF2B5EF4-FFF2-40B4-BE49-F238E27FC236}">
              <a16:creationId xmlns:a16="http://schemas.microsoft.com/office/drawing/2014/main" id="{AEFAC6EB-D201-43E2-A03A-C076F15D66B8}"/>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70" name="Text Box 50">
          <a:extLst>
            <a:ext uri="{FF2B5EF4-FFF2-40B4-BE49-F238E27FC236}">
              <a16:creationId xmlns:a16="http://schemas.microsoft.com/office/drawing/2014/main" id="{DE26D98C-7A21-4E5A-A784-A3781C576288}"/>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71" name="Text Box 51">
          <a:extLst>
            <a:ext uri="{FF2B5EF4-FFF2-40B4-BE49-F238E27FC236}">
              <a16:creationId xmlns:a16="http://schemas.microsoft.com/office/drawing/2014/main" id="{FE21DD2D-48DF-4896-9448-61645F1249AD}"/>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72" name="Text Box 52">
          <a:extLst>
            <a:ext uri="{FF2B5EF4-FFF2-40B4-BE49-F238E27FC236}">
              <a16:creationId xmlns:a16="http://schemas.microsoft.com/office/drawing/2014/main" id="{02401372-E8B1-461B-B07E-213A9378598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73" name="Text Box 53">
          <a:extLst>
            <a:ext uri="{FF2B5EF4-FFF2-40B4-BE49-F238E27FC236}">
              <a16:creationId xmlns:a16="http://schemas.microsoft.com/office/drawing/2014/main" id="{B2E0E982-1DA6-47CA-9D65-FCA43C0976AD}"/>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74" name="Text Box 54">
          <a:extLst>
            <a:ext uri="{FF2B5EF4-FFF2-40B4-BE49-F238E27FC236}">
              <a16:creationId xmlns:a16="http://schemas.microsoft.com/office/drawing/2014/main" id="{9FCE599C-1A37-4C8A-97D3-CECDD7B19C9B}"/>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75" name="Text Box 55">
          <a:extLst>
            <a:ext uri="{FF2B5EF4-FFF2-40B4-BE49-F238E27FC236}">
              <a16:creationId xmlns:a16="http://schemas.microsoft.com/office/drawing/2014/main" id="{0F73C822-2F90-4B3D-9286-14099B219CCE}"/>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76" name="Text Box 56">
          <a:extLst>
            <a:ext uri="{FF2B5EF4-FFF2-40B4-BE49-F238E27FC236}">
              <a16:creationId xmlns:a16="http://schemas.microsoft.com/office/drawing/2014/main" id="{98022926-8915-4C1C-A684-B0FE29923944}"/>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77" name="Text Box 57">
          <a:extLst>
            <a:ext uri="{FF2B5EF4-FFF2-40B4-BE49-F238E27FC236}">
              <a16:creationId xmlns:a16="http://schemas.microsoft.com/office/drawing/2014/main" id="{190AD6BB-1D7F-43DA-AC0E-726788ABD5B5}"/>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78" name="Text Box 58">
          <a:extLst>
            <a:ext uri="{FF2B5EF4-FFF2-40B4-BE49-F238E27FC236}">
              <a16:creationId xmlns:a16="http://schemas.microsoft.com/office/drawing/2014/main" id="{88E7A2E4-2794-4385-A6C6-452DF4C0D329}"/>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79" name="Text Box 59">
          <a:extLst>
            <a:ext uri="{FF2B5EF4-FFF2-40B4-BE49-F238E27FC236}">
              <a16:creationId xmlns:a16="http://schemas.microsoft.com/office/drawing/2014/main" id="{1D7F9088-3FF5-4CE0-831E-59353E59B42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80" name="Text Box 60">
          <a:extLst>
            <a:ext uri="{FF2B5EF4-FFF2-40B4-BE49-F238E27FC236}">
              <a16:creationId xmlns:a16="http://schemas.microsoft.com/office/drawing/2014/main" id="{6BDA7893-B4C5-4636-9008-C644C5D39D16}"/>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81" name="Text Box 61">
          <a:extLst>
            <a:ext uri="{FF2B5EF4-FFF2-40B4-BE49-F238E27FC236}">
              <a16:creationId xmlns:a16="http://schemas.microsoft.com/office/drawing/2014/main" id="{E774A891-D146-4FCC-B4AD-B184D9965E0D}"/>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82" name="Text Box 62">
          <a:extLst>
            <a:ext uri="{FF2B5EF4-FFF2-40B4-BE49-F238E27FC236}">
              <a16:creationId xmlns:a16="http://schemas.microsoft.com/office/drawing/2014/main" id="{7B9D5D83-FF89-427D-9DEA-94AE72A87FC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83" name="Text Box 63">
          <a:extLst>
            <a:ext uri="{FF2B5EF4-FFF2-40B4-BE49-F238E27FC236}">
              <a16:creationId xmlns:a16="http://schemas.microsoft.com/office/drawing/2014/main" id="{105B6B34-40F2-47A1-8BF7-0047D9C0C702}"/>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84" name="Text Box 64">
          <a:extLst>
            <a:ext uri="{FF2B5EF4-FFF2-40B4-BE49-F238E27FC236}">
              <a16:creationId xmlns:a16="http://schemas.microsoft.com/office/drawing/2014/main" id="{9F3ADE77-3E9C-4FEA-81B2-AD56DD09851E}"/>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85" name="Text Box 65">
          <a:extLst>
            <a:ext uri="{FF2B5EF4-FFF2-40B4-BE49-F238E27FC236}">
              <a16:creationId xmlns:a16="http://schemas.microsoft.com/office/drawing/2014/main" id="{612786DD-0EE6-4223-8DC9-8C2B35FCE0CE}"/>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86" name="Text Box 66">
          <a:extLst>
            <a:ext uri="{FF2B5EF4-FFF2-40B4-BE49-F238E27FC236}">
              <a16:creationId xmlns:a16="http://schemas.microsoft.com/office/drawing/2014/main" id="{2FAA1B18-868F-48BC-B2B2-5B9E2D7CE811}"/>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87" name="Text Box 67">
          <a:extLst>
            <a:ext uri="{FF2B5EF4-FFF2-40B4-BE49-F238E27FC236}">
              <a16:creationId xmlns:a16="http://schemas.microsoft.com/office/drawing/2014/main" id="{084C04BC-5158-459A-AF5F-14ADE8EFF166}"/>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88" name="Text Box 68">
          <a:extLst>
            <a:ext uri="{FF2B5EF4-FFF2-40B4-BE49-F238E27FC236}">
              <a16:creationId xmlns:a16="http://schemas.microsoft.com/office/drawing/2014/main" id="{33345C9C-285E-4DAA-856B-0AA06D21CF95}"/>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89" name="Text Box 69">
          <a:extLst>
            <a:ext uri="{FF2B5EF4-FFF2-40B4-BE49-F238E27FC236}">
              <a16:creationId xmlns:a16="http://schemas.microsoft.com/office/drawing/2014/main" id="{49B6EE3D-13C6-45E3-91E1-1CB6156491EA}"/>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90" name="Text Box 70">
          <a:extLst>
            <a:ext uri="{FF2B5EF4-FFF2-40B4-BE49-F238E27FC236}">
              <a16:creationId xmlns:a16="http://schemas.microsoft.com/office/drawing/2014/main" id="{BB9EA594-5144-4402-9A94-D4A643D8166D}"/>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91" name="Text Box 72">
          <a:extLst>
            <a:ext uri="{FF2B5EF4-FFF2-40B4-BE49-F238E27FC236}">
              <a16:creationId xmlns:a16="http://schemas.microsoft.com/office/drawing/2014/main" id="{88B6F7BF-CD74-4D6F-AC05-E912429B757F}"/>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92" name="Text Box 73">
          <a:extLst>
            <a:ext uri="{FF2B5EF4-FFF2-40B4-BE49-F238E27FC236}">
              <a16:creationId xmlns:a16="http://schemas.microsoft.com/office/drawing/2014/main" id="{E64E16A6-ED96-4242-AB31-BF2A30C4ACCC}"/>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93" name="Text Box 77">
          <a:extLst>
            <a:ext uri="{FF2B5EF4-FFF2-40B4-BE49-F238E27FC236}">
              <a16:creationId xmlns:a16="http://schemas.microsoft.com/office/drawing/2014/main" id="{0DBA26CC-FF5D-4A94-B274-3D329B08B65B}"/>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94" name="Text Box 78">
          <a:extLst>
            <a:ext uri="{FF2B5EF4-FFF2-40B4-BE49-F238E27FC236}">
              <a16:creationId xmlns:a16="http://schemas.microsoft.com/office/drawing/2014/main" id="{B50A74AB-5ADC-45BC-A08B-29F9B4D23DB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95" name="Text Box 79">
          <a:extLst>
            <a:ext uri="{FF2B5EF4-FFF2-40B4-BE49-F238E27FC236}">
              <a16:creationId xmlns:a16="http://schemas.microsoft.com/office/drawing/2014/main" id="{6A41A081-63F2-4D8D-938F-BC174D484DE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96" name="Text Box 80">
          <a:extLst>
            <a:ext uri="{FF2B5EF4-FFF2-40B4-BE49-F238E27FC236}">
              <a16:creationId xmlns:a16="http://schemas.microsoft.com/office/drawing/2014/main" id="{FE0E1824-9598-43A8-86CB-3BBB8F8AE802}"/>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97" name="Text Box 81">
          <a:extLst>
            <a:ext uri="{FF2B5EF4-FFF2-40B4-BE49-F238E27FC236}">
              <a16:creationId xmlns:a16="http://schemas.microsoft.com/office/drawing/2014/main" id="{38BF5403-A3DC-4A65-BB3F-E161206E2C26}"/>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98" name="Text Box 82">
          <a:extLst>
            <a:ext uri="{FF2B5EF4-FFF2-40B4-BE49-F238E27FC236}">
              <a16:creationId xmlns:a16="http://schemas.microsoft.com/office/drawing/2014/main" id="{A5F1F424-DFD7-44DD-8D12-1F186B5277F0}"/>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499" name="Text Box 84">
          <a:extLst>
            <a:ext uri="{FF2B5EF4-FFF2-40B4-BE49-F238E27FC236}">
              <a16:creationId xmlns:a16="http://schemas.microsoft.com/office/drawing/2014/main" id="{2D520988-458A-41A2-B5D7-26E97EF9CEF5}"/>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00" name="Text Box 85">
          <a:extLst>
            <a:ext uri="{FF2B5EF4-FFF2-40B4-BE49-F238E27FC236}">
              <a16:creationId xmlns:a16="http://schemas.microsoft.com/office/drawing/2014/main" id="{83D8CBF1-1F44-4107-9039-FEA50E8DA81F}"/>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01" name="Text Box 89">
          <a:extLst>
            <a:ext uri="{FF2B5EF4-FFF2-40B4-BE49-F238E27FC236}">
              <a16:creationId xmlns:a16="http://schemas.microsoft.com/office/drawing/2014/main" id="{AA9B99DC-A83C-453C-B33F-2E8202C145AC}"/>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02" name="Text Box 90">
          <a:extLst>
            <a:ext uri="{FF2B5EF4-FFF2-40B4-BE49-F238E27FC236}">
              <a16:creationId xmlns:a16="http://schemas.microsoft.com/office/drawing/2014/main" id="{DA48FF76-74EC-4AFC-81EE-9697FD2357BE}"/>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03" name="Text Box 91">
          <a:extLst>
            <a:ext uri="{FF2B5EF4-FFF2-40B4-BE49-F238E27FC236}">
              <a16:creationId xmlns:a16="http://schemas.microsoft.com/office/drawing/2014/main" id="{73904F5F-C52A-4ABA-836F-67AF5A611273}"/>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04" name="Text Box 92">
          <a:extLst>
            <a:ext uri="{FF2B5EF4-FFF2-40B4-BE49-F238E27FC236}">
              <a16:creationId xmlns:a16="http://schemas.microsoft.com/office/drawing/2014/main" id="{202A2294-291E-47A7-840B-1097884ED86E}"/>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05" name="Text Box 93">
          <a:extLst>
            <a:ext uri="{FF2B5EF4-FFF2-40B4-BE49-F238E27FC236}">
              <a16:creationId xmlns:a16="http://schemas.microsoft.com/office/drawing/2014/main" id="{FCB71C68-8C3A-49FD-9ABF-32B997557C7E}"/>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06" name="Text Box 94">
          <a:extLst>
            <a:ext uri="{FF2B5EF4-FFF2-40B4-BE49-F238E27FC236}">
              <a16:creationId xmlns:a16="http://schemas.microsoft.com/office/drawing/2014/main" id="{B3CD2B79-FD29-40CD-9462-65AA9DD4EA88}"/>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07" name="Text Box 95">
          <a:extLst>
            <a:ext uri="{FF2B5EF4-FFF2-40B4-BE49-F238E27FC236}">
              <a16:creationId xmlns:a16="http://schemas.microsoft.com/office/drawing/2014/main" id="{14EED156-441B-4C0C-A9F6-F12305D8CDB5}"/>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08" name="Text Box 96">
          <a:extLst>
            <a:ext uri="{FF2B5EF4-FFF2-40B4-BE49-F238E27FC236}">
              <a16:creationId xmlns:a16="http://schemas.microsoft.com/office/drawing/2014/main" id="{37B6EED9-3D3E-4C97-8A48-A0F6899A5DFC}"/>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09" name="Text Box 97">
          <a:extLst>
            <a:ext uri="{FF2B5EF4-FFF2-40B4-BE49-F238E27FC236}">
              <a16:creationId xmlns:a16="http://schemas.microsoft.com/office/drawing/2014/main" id="{A73C189B-07B9-4459-B131-D3DE2BACE7F9}"/>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10" name="Text Box 101">
          <a:extLst>
            <a:ext uri="{FF2B5EF4-FFF2-40B4-BE49-F238E27FC236}">
              <a16:creationId xmlns:a16="http://schemas.microsoft.com/office/drawing/2014/main" id="{4F9EEC1B-8071-4720-AF8A-0CFBCCF04108}"/>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11" name="Text Box 102">
          <a:extLst>
            <a:ext uri="{FF2B5EF4-FFF2-40B4-BE49-F238E27FC236}">
              <a16:creationId xmlns:a16="http://schemas.microsoft.com/office/drawing/2014/main" id="{898DD780-9F0F-4E65-8BA2-C47B2659DFD1}"/>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12" name="Text Box 103">
          <a:extLst>
            <a:ext uri="{FF2B5EF4-FFF2-40B4-BE49-F238E27FC236}">
              <a16:creationId xmlns:a16="http://schemas.microsoft.com/office/drawing/2014/main" id="{C0FDB98A-92CD-462C-A2EB-A2EB1B77F2E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13" name="Text Box 104">
          <a:extLst>
            <a:ext uri="{FF2B5EF4-FFF2-40B4-BE49-F238E27FC236}">
              <a16:creationId xmlns:a16="http://schemas.microsoft.com/office/drawing/2014/main" id="{E1A5E1A6-1585-4D49-9130-388D31F021C3}"/>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14" name="Text Box 105">
          <a:extLst>
            <a:ext uri="{FF2B5EF4-FFF2-40B4-BE49-F238E27FC236}">
              <a16:creationId xmlns:a16="http://schemas.microsoft.com/office/drawing/2014/main" id="{327E237C-C61C-4A29-A42C-57891A21D240}"/>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15" name="Text Box 106">
          <a:extLst>
            <a:ext uri="{FF2B5EF4-FFF2-40B4-BE49-F238E27FC236}">
              <a16:creationId xmlns:a16="http://schemas.microsoft.com/office/drawing/2014/main" id="{8FD2A16D-8A8E-409C-8572-8B0C7CC7D2F5}"/>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16" name="Text Box 107">
          <a:extLst>
            <a:ext uri="{FF2B5EF4-FFF2-40B4-BE49-F238E27FC236}">
              <a16:creationId xmlns:a16="http://schemas.microsoft.com/office/drawing/2014/main" id="{2274CC41-06F8-4DE7-9B42-E1E7BBF926B6}"/>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17" name="Text Box 108">
          <a:extLst>
            <a:ext uri="{FF2B5EF4-FFF2-40B4-BE49-F238E27FC236}">
              <a16:creationId xmlns:a16="http://schemas.microsoft.com/office/drawing/2014/main" id="{A0466C59-6C96-47D8-80FD-099F2EF6E1EC}"/>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18" name="Text Box 109">
          <a:extLst>
            <a:ext uri="{FF2B5EF4-FFF2-40B4-BE49-F238E27FC236}">
              <a16:creationId xmlns:a16="http://schemas.microsoft.com/office/drawing/2014/main" id="{7FAE828E-0B72-4BD0-AD38-9E88E2F760A2}"/>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19" name="Text Box 113">
          <a:extLst>
            <a:ext uri="{FF2B5EF4-FFF2-40B4-BE49-F238E27FC236}">
              <a16:creationId xmlns:a16="http://schemas.microsoft.com/office/drawing/2014/main" id="{3E283E29-9446-4514-8A46-E8B62DB4B008}"/>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20" name="Text Box 114">
          <a:extLst>
            <a:ext uri="{FF2B5EF4-FFF2-40B4-BE49-F238E27FC236}">
              <a16:creationId xmlns:a16="http://schemas.microsoft.com/office/drawing/2014/main" id="{D240C547-4316-476B-95AA-F3DE926CB84B}"/>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21" name="Text Box 115">
          <a:extLst>
            <a:ext uri="{FF2B5EF4-FFF2-40B4-BE49-F238E27FC236}">
              <a16:creationId xmlns:a16="http://schemas.microsoft.com/office/drawing/2014/main" id="{3C4603A6-BE88-4762-A7C8-EB643904FCD9}"/>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22" name="Text Box 116">
          <a:extLst>
            <a:ext uri="{FF2B5EF4-FFF2-40B4-BE49-F238E27FC236}">
              <a16:creationId xmlns:a16="http://schemas.microsoft.com/office/drawing/2014/main" id="{4E4665D8-DFBB-4CC4-BE65-6A1510F200D5}"/>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23" name="Text Box 117">
          <a:extLst>
            <a:ext uri="{FF2B5EF4-FFF2-40B4-BE49-F238E27FC236}">
              <a16:creationId xmlns:a16="http://schemas.microsoft.com/office/drawing/2014/main" id="{DF7F7ECA-3A0D-4C55-9AE6-74FE3DDE6C8B}"/>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24" name="Text Box 118">
          <a:extLst>
            <a:ext uri="{FF2B5EF4-FFF2-40B4-BE49-F238E27FC236}">
              <a16:creationId xmlns:a16="http://schemas.microsoft.com/office/drawing/2014/main" id="{21CE7761-E892-4227-BEF8-1E62310E882C}"/>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25" name="Text Box 119">
          <a:extLst>
            <a:ext uri="{FF2B5EF4-FFF2-40B4-BE49-F238E27FC236}">
              <a16:creationId xmlns:a16="http://schemas.microsoft.com/office/drawing/2014/main" id="{CCD0F651-8EC0-4D59-A1A9-831016621D40}"/>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26" name="Text Box 120">
          <a:extLst>
            <a:ext uri="{FF2B5EF4-FFF2-40B4-BE49-F238E27FC236}">
              <a16:creationId xmlns:a16="http://schemas.microsoft.com/office/drawing/2014/main" id="{4F827A29-3B0E-4C7E-8B83-6C7AB4FD5795}"/>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27" name="Text Box 121">
          <a:extLst>
            <a:ext uri="{FF2B5EF4-FFF2-40B4-BE49-F238E27FC236}">
              <a16:creationId xmlns:a16="http://schemas.microsoft.com/office/drawing/2014/main" id="{7577FDA5-A3B6-4E20-BEE4-9E9C88F57EE6}"/>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28" name="Text Box 125">
          <a:extLst>
            <a:ext uri="{FF2B5EF4-FFF2-40B4-BE49-F238E27FC236}">
              <a16:creationId xmlns:a16="http://schemas.microsoft.com/office/drawing/2014/main" id="{386682F1-684C-4283-B0FD-7A85EAF60FA3}"/>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29" name="Text Box 126">
          <a:extLst>
            <a:ext uri="{FF2B5EF4-FFF2-40B4-BE49-F238E27FC236}">
              <a16:creationId xmlns:a16="http://schemas.microsoft.com/office/drawing/2014/main" id="{E163F022-61C0-4F7F-985A-765A76D496EC}"/>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30" name="Text Box 127">
          <a:extLst>
            <a:ext uri="{FF2B5EF4-FFF2-40B4-BE49-F238E27FC236}">
              <a16:creationId xmlns:a16="http://schemas.microsoft.com/office/drawing/2014/main" id="{EC9B44BF-2019-4093-8364-926AB7769C01}"/>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31" name="Text Box 128">
          <a:extLst>
            <a:ext uri="{FF2B5EF4-FFF2-40B4-BE49-F238E27FC236}">
              <a16:creationId xmlns:a16="http://schemas.microsoft.com/office/drawing/2014/main" id="{62BCA365-E4FA-42CA-A1D1-BD8A61982D18}"/>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32" name="Text Box 129">
          <a:extLst>
            <a:ext uri="{FF2B5EF4-FFF2-40B4-BE49-F238E27FC236}">
              <a16:creationId xmlns:a16="http://schemas.microsoft.com/office/drawing/2014/main" id="{300DAD62-A91B-4E85-8A69-196C15950302}"/>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33" name="Text Box 130">
          <a:extLst>
            <a:ext uri="{FF2B5EF4-FFF2-40B4-BE49-F238E27FC236}">
              <a16:creationId xmlns:a16="http://schemas.microsoft.com/office/drawing/2014/main" id="{E57D8061-2F3A-4ABE-9D2D-BB41F4AEF0A0}"/>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34" name="Text Box 131">
          <a:extLst>
            <a:ext uri="{FF2B5EF4-FFF2-40B4-BE49-F238E27FC236}">
              <a16:creationId xmlns:a16="http://schemas.microsoft.com/office/drawing/2014/main" id="{2357354C-6326-4AB6-B6AA-07F65EC7053D}"/>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35" name="Text Box 132">
          <a:extLst>
            <a:ext uri="{FF2B5EF4-FFF2-40B4-BE49-F238E27FC236}">
              <a16:creationId xmlns:a16="http://schemas.microsoft.com/office/drawing/2014/main" id="{0DA020D0-C28E-464D-9BFE-4AB708B0503A}"/>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36" name="Text Box 133">
          <a:extLst>
            <a:ext uri="{FF2B5EF4-FFF2-40B4-BE49-F238E27FC236}">
              <a16:creationId xmlns:a16="http://schemas.microsoft.com/office/drawing/2014/main" id="{D45B605B-058E-4CD9-A9FB-D13943F93424}"/>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37" name="Text Box 137">
          <a:extLst>
            <a:ext uri="{FF2B5EF4-FFF2-40B4-BE49-F238E27FC236}">
              <a16:creationId xmlns:a16="http://schemas.microsoft.com/office/drawing/2014/main" id="{7D7B1A58-51AC-4C5C-AA71-6134745D1B19}"/>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38" name="Text Box 138">
          <a:extLst>
            <a:ext uri="{FF2B5EF4-FFF2-40B4-BE49-F238E27FC236}">
              <a16:creationId xmlns:a16="http://schemas.microsoft.com/office/drawing/2014/main" id="{F1799A0E-02E4-4E9B-9F44-59EF593DA571}"/>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39" name="Text Box 139">
          <a:extLst>
            <a:ext uri="{FF2B5EF4-FFF2-40B4-BE49-F238E27FC236}">
              <a16:creationId xmlns:a16="http://schemas.microsoft.com/office/drawing/2014/main" id="{BEB78CE1-E239-440A-8D32-E2E1F11EF0DF}"/>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40" name="Text Box 140">
          <a:extLst>
            <a:ext uri="{FF2B5EF4-FFF2-40B4-BE49-F238E27FC236}">
              <a16:creationId xmlns:a16="http://schemas.microsoft.com/office/drawing/2014/main" id="{64E23F39-E79B-40E0-87E4-B8DB8B821AD8}"/>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41" name="Text Box 141">
          <a:extLst>
            <a:ext uri="{FF2B5EF4-FFF2-40B4-BE49-F238E27FC236}">
              <a16:creationId xmlns:a16="http://schemas.microsoft.com/office/drawing/2014/main" id="{981D242C-D3E5-4E5A-94CD-BAA23D0A9C84}"/>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42" name="Text Box 142">
          <a:extLst>
            <a:ext uri="{FF2B5EF4-FFF2-40B4-BE49-F238E27FC236}">
              <a16:creationId xmlns:a16="http://schemas.microsoft.com/office/drawing/2014/main" id="{9C438C9E-1573-453F-96B1-FA38B04CC584}"/>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43" name="Text Box 143">
          <a:extLst>
            <a:ext uri="{FF2B5EF4-FFF2-40B4-BE49-F238E27FC236}">
              <a16:creationId xmlns:a16="http://schemas.microsoft.com/office/drawing/2014/main" id="{AF65D9B7-4E10-4F34-8716-0A42C2C88CDA}"/>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44" name="Text Box 144">
          <a:extLst>
            <a:ext uri="{FF2B5EF4-FFF2-40B4-BE49-F238E27FC236}">
              <a16:creationId xmlns:a16="http://schemas.microsoft.com/office/drawing/2014/main" id="{1DBB7FBA-82E9-4A89-B37B-10725727DC7B}"/>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45" name="Text Box 145">
          <a:extLst>
            <a:ext uri="{FF2B5EF4-FFF2-40B4-BE49-F238E27FC236}">
              <a16:creationId xmlns:a16="http://schemas.microsoft.com/office/drawing/2014/main" id="{D089B346-4306-4D4B-87FD-1967C49315CB}"/>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46" name="Text Box 149">
          <a:extLst>
            <a:ext uri="{FF2B5EF4-FFF2-40B4-BE49-F238E27FC236}">
              <a16:creationId xmlns:a16="http://schemas.microsoft.com/office/drawing/2014/main" id="{EFAA66F4-B37C-49F4-965C-2FBB085F1956}"/>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47" name="Text Box 150">
          <a:extLst>
            <a:ext uri="{FF2B5EF4-FFF2-40B4-BE49-F238E27FC236}">
              <a16:creationId xmlns:a16="http://schemas.microsoft.com/office/drawing/2014/main" id="{89E57F12-CD75-4E5B-A000-181871065771}"/>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48" name="Text Box 151">
          <a:extLst>
            <a:ext uri="{FF2B5EF4-FFF2-40B4-BE49-F238E27FC236}">
              <a16:creationId xmlns:a16="http://schemas.microsoft.com/office/drawing/2014/main" id="{28B883D9-F1F7-4335-A4FB-FD1C5573088D}"/>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49" name="Text Box 152">
          <a:extLst>
            <a:ext uri="{FF2B5EF4-FFF2-40B4-BE49-F238E27FC236}">
              <a16:creationId xmlns:a16="http://schemas.microsoft.com/office/drawing/2014/main" id="{B93D28D2-39F6-4A64-A817-50BEED926E38}"/>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50" name="Text Box 153">
          <a:extLst>
            <a:ext uri="{FF2B5EF4-FFF2-40B4-BE49-F238E27FC236}">
              <a16:creationId xmlns:a16="http://schemas.microsoft.com/office/drawing/2014/main" id="{7D25EB05-580C-4BF5-AC83-738FF994A5AA}"/>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51" name="Text Box 154">
          <a:extLst>
            <a:ext uri="{FF2B5EF4-FFF2-40B4-BE49-F238E27FC236}">
              <a16:creationId xmlns:a16="http://schemas.microsoft.com/office/drawing/2014/main" id="{858E82ED-966E-4E64-AE37-189382786388}"/>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52" name="Text Box 155">
          <a:extLst>
            <a:ext uri="{FF2B5EF4-FFF2-40B4-BE49-F238E27FC236}">
              <a16:creationId xmlns:a16="http://schemas.microsoft.com/office/drawing/2014/main" id="{98D1629F-B524-4B19-97A7-C0C83B48B084}"/>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53" name="Text Box 156">
          <a:extLst>
            <a:ext uri="{FF2B5EF4-FFF2-40B4-BE49-F238E27FC236}">
              <a16:creationId xmlns:a16="http://schemas.microsoft.com/office/drawing/2014/main" id="{25BAE407-4A42-418F-B199-BAC268E842BA}"/>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54" name="Text Box 157">
          <a:extLst>
            <a:ext uri="{FF2B5EF4-FFF2-40B4-BE49-F238E27FC236}">
              <a16:creationId xmlns:a16="http://schemas.microsoft.com/office/drawing/2014/main" id="{2A089FD2-37DD-4338-A92A-68E923E25529}"/>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55" name="Text Box 161">
          <a:extLst>
            <a:ext uri="{FF2B5EF4-FFF2-40B4-BE49-F238E27FC236}">
              <a16:creationId xmlns:a16="http://schemas.microsoft.com/office/drawing/2014/main" id="{E0C1BE55-B666-4F45-8796-3F07C1E6CBA2}"/>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56" name="Text Box 162">
          <a:extLst>
            <a:ext uri="{FF2B5EF4-FFF2-40B4-BE49-F238E27FC236}">
              <a16:creationId xmlns:a16="http://schemas.microsoft.com/office/drawing/2014/main" id="{637BA51D-5E19-4BAA-A1BD-06DEA251DAAD}"/>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57" name="Text Box 163">
          <a:extLst>
            <a:ext uri="{FF2B5EF4-FFF2-40B4-BE49-F238E27FC236}">
              <a16:creationId xmlns:a16="http://schemas.microsoft.com/office/drawing/2014/main" id="{329C9F75-988B-48CE-8F9E-CA9D604C5E89}"/>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58" name="Text Box 164">
          <a:extLst>
            <a:ext uri="{FF2B5EF4-FFF2-40B4-BE49-F238E27FC236}">
              <a16:creationId xmlns:a16="http://schemas.microsoft.com/office/drawing/2014/main" id="{9B68B530-71D6-4E89-B3D1-DB1D77840D89}"/>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59" name="Text Box 165">
          <a:extLst>
            <a:ext uri="{FF2B5EF4-FFF2-40B4-BE49-F238E27FC236}">
              <a16:creationId xmlns:a16="http://schemas.microsoft.com/office/drawing/2014/main" id="{C9F317B4-98FF-4A7B-A60F-BE42FF3314E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60" name="Text Box 166">
          <a:extLst>
            <a:ext uri="{FF2B5EF4-FFF2-40B4-BE49-F238E27FC236}">
              <a16:creationId xmlns:a16="http://schemas.microsoft.com/office/drawing/2014/main" id="{432A5345-7146-4650-A068-FB0B4B1F1915}"/>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61" name="Text Box 167">
          <a:extLst>
            <a:ext uri="{FF2B5EF4-FFF2-40B4-BE49-F238E27FC236}">
              <a16:creationId xmlns:a16="http://schemas.microsoft.com/office/drawing/2014/main" id="{054D47E0-C6FF-4748-A938-2395BB296E6B}"/>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62" name="Text Box 168">
          <a:extLst>
            <a:ext uri="{FF2B5EF4-FFF2-40B4-BE49-F238E27FC236}">
              <a16:creationId xmlns:a16="http://schemas.microsoft.com/office/drawing/2014/main" id="{56641875-0045-4656-8BCA-196D9D12ACDF}"/>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63" name="Text Box 169">
          <a:extLst>
            <a:ext uri="{FF2B5EF4-FFF2-40B4-BE49-F238E27FC236}">
              <a16:creationId xmlns:a16="http://schemas.microsoft.com/office/drawing/2014/main" id="{6B72E820-38F1-4341-9B93-0A3604F76BD8}"/>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64" name="Text Box 170">
          <a:extLst>
            <a:ext uri="{FF2B5EF4-FFF2-40B4-BE49-F238E27FC236}">
              <a16:creationId xmlns:a16="http://schemas.microsoft.com/office/drawing/2014/main" id="{6813D03D-D788-4AB2-B8FF-55324F58FF0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65" name="Text Box 171">
          <a:extLst>
            <a:ext uri="{FF2B5EF4-FFF2-40B4-BE49-F238E27FC236}">
              <a16:creationId xmlns:a16="http://schemas.microsoft.com/office/drawing/2014/main" id="{1C9D8C1D-56CF-4967-9912-EB8E6CF890CC}"/>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66" name="Text Box 172">
          <a:extLst>
            <a:ext uri="{FF2B5EF4-FFF2-40B4-BE49-F238E27FC236}">
              <a16:creationId xmlns:a16="http://schemas.microsoft.com/office/drawing/2014/main" id="{570905A5-4406-441E-ACD8-ED972360EC30}"/>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67" name="Text Box 173">
          <a:extLst>
            <a:ext uri="{FF2B5EF4-FFF2-40B4-BE49-F238E27FC236}">
              <a16:creationId xmlns:a16="http://schemas.microsoft.com/office/drawing/2014/main" id="{FAC0616D-EADB-4757-98B6-FF41A816425A}"/>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68" name="Text Box 174">
          <a:extLst>
            <a:ext uri="{FF2B5EF4-FFF2-40B4-BE49-F238E27FC236}">
              <a16:creationId xmlns:a16="http://schemas.microsoft.com/office/drawing/2014/main" id="{2AB9AC50-9C00-47B3-9303-6D5ED149BF80}"/>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69" name="Text Box 176">
          <a:extLst>
            <a:ext uri="{FF2B5EF4-FFF2-40B4-BE49-F238E27FC236}">
              <a16:creationId xmlns:a16="http://schemas.microsoft.com/office/drawing/2014/main" id="{BBE62E6E-F034-4653-8900-6D8E44C6C85A}"/>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70" name="Text Box 178">
          <a:extLst>
            <a:ext uri="{FF2B5EF4-FFF2-40B4-BE49-F238E27FC236}">
              <a16:creationId xmlns:a16="http://schemas.microsoft.com/office/drawing/2014/main" id="{385BE8E5-A6AE-494A-B07D-338152264FE9}"/>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71" name="Text Box 179">
          <a:extLst>
            <a:ext uri="{FF2B5EF4-FFF2-40B4-BE49-F238E27FC236}">
              <a16:creationId xmlns:a16="http://schemas.microsoft.com/office/drawing/2014/main" id="{3E554977-886B-4364-9738-55668AF053C6}"/>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72" name="Text Box 180">
          <a:extLst>
            <a:ext uri="{FF2B5EF4-FFF2-40B4-BE49-F238E27FC236}">
              <a16:creationId xmlns:a16="http://schemas.microsoft.com/office/drawing/2014/main" id="{C8D09490-A28F-4F6A-AA77-50ED634404D4}"/>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73" name="Text Box 181">
          <a:extLst>
            <a:ext uri="{FF2B5EF4-FFF2-40B4-BE49-F238E27FC236}">
              <a16:creationId xmlns:a16="http://schemas.microsoft.com/office/drawing/2014/main" id="{72A4479F-B486-4E4D-ACED-ADC7EA596255}"/>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74" name="Text Box 182">
          <a:extLst>
            <a:ext uri="{FF2B5EF4-FFF2-40B4-BE49-F238E27FC236}">
              <a16:creationId xmlns:a16="http://schemas.microsoft.com/office/drawing/2014/main" id="{72836E96-58CF-4131-92B6-9A5A7BC6CC06}"/>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75" name="Text Box 183">
          <a:extLst>
            <a:ext uri="{FF2B5EF4-FFF2-40B4-BE49-F238E27FC236}">
              <a16:creationId xmlns:a16="http://schemas.microsoft.com/office/drawing/2014/main" id="{AB81D2AA-B5FD-48D8-97BC-116A5C1D197E}"/>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76" name="Text Box 184">
          <a:extLst>
            <a:ext uri="{FF2B5EF4-FFF2-40B4-BE49-F238E27FC236}">
              <a16:creationId xmlns:a16="http://schemas.microsoft.com/office/drawing/2014/main" id="{322ABC1B-0BE3-42A1-9112-BDF3EFDD8E3A}"/>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77" name="Text Box 185">
          <a:extLst>
            <a:ext uri="{FF2B5EF4-FFF2-40B4-BE49-F238E27FC236}">
              <a16:creationId xmlns:a16="http://schemas.microsoft.com/office/drawing/2014/main" id="{297298C3-D1D9-489E-8543-905CA4645E0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78" name="Text Box 186">
          <a:extLst>
            <a:ext uri="{FF2B5EF4-FFF2-40B4-BE49-F238E27FC236}">
              <a16:creationId xmlns:a16="http://schemas.microsoft.com/office/drawing/2014/main" id="{4270B577-3542-47DD-9C03-A625DFB5D9CF}"/>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79" name="Text Box 187">
          <a:extLst>
            <a:ext uri="{FF2B5EF4-FFF2-40B4-BE49-F238E27FC236}">
              <a16:creationId xmlns:a16="http://schemas.microsoft.com/office/drawing/2014/main" id="{2F66F256-874E-4DCC-A577-9FB852EB3730}"/>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80" name="Text Box 188">
          <a:extLst>
            <a:ext uri="{FF2B5EF4-FFF2-40B4-BE49-F238E27FC236}">
              <a16:creationId xmlns:a16="http://schemas.microsoft.com/office/drawing/2014/main" id="{7FBE91ED-B761-45A3-961A-3A9A698A35D8}"/>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81" name="Text Box 189">
          <a:extLst>
            <a:ext uri="{FF2B5EF4-FFF2-40B4-BE49-F238E27FC236}">
              <a16:creationId xmlns:a16="http://schemas.microsoft.com/office/drawing/2014/main" id="{3A73F5A6-FEA7-4691-BAD0-6C8AF181D48C}"/>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82" name="Text Box 190">
          <a:extLst>
            <a:ext uri="{FF2B5EF4-FFF2-40B4-BE49-F238E27FC236}">
              <a16:creationId xmlns:a16="http://schemas.microsoft.com/office/drawing/2014/main" id="{2F205A72-FB9B-48A2-B25E-09A86DE8DE3E}"/>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83" name="Text Box 191">
          <a:extLst>
            <a:ext uri="{FF2B5EF4-FFF2-40B4-BE49-F238E27FC236}">
              <a16:creationId xmlns:a16="http://schemas.microsoft.com/office/drawing/2014/main" id="{FE7D62E4-D940-495D-B56C-BDAFCC718B0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84" name="Text Box 192">
          <a:extLst>
            <a:ext uri="{FF2B5EF4-FFF2-40B4-BE49-F238E27FC236}">
              <a16:creationId xmlns:a16="http://schemas.microsoft.com/office/drawing/2014/main" id="{B13D846F-0214-4BF4-B43A-7B0E804B7FDB}"/>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85" name="Text Box 193">
          <a:extLst>
            <a:ext uri="{FF2B5EF4-FFF2-40B4-BE49-F238E27FC236}">
              <a16:creationId xmlns:a16="http://schemas.microsoft.com/office/drawing/2014/main" id="{3FF5299B-7DF1-40AA-82CE-050D9BE1552C}"/>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86" name="Text Box 194">
          <a:extLst>
            <a:ext uri="{FF2B5EF4-FFF2-40B4-BE49-F238E27FC236}">
              <a16:creationId xmlns:a16="http://schemas.microsoft.com/office/drawing/2014/main" id="{98DB175F-3E26-4CA8-A58E-8B2DE675B044}"/>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87" name="Text Box 195">
          <a:extLst>
            <a:ext uri="{FF2B5EF4-FFF2-40B4-BE49-F238E27FC236}">
              <a16:creationId xmlns:a16="http://schemas.microsoft.com/office/drawing/2014/main" id="{272A0A27-40AE-4C17-B73C-F4C4F9B1912D}"/>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88" name="Text Box 196">
          <a:extLst>
            <a:ext uri="{FF2B5EF4-FFF2-40B4-BE49-F238E27FC236}">
              <a16:creationId xmlns:a16="http://schemas.microsoft.com/office/drawing/2014/main" id="{25177B90-F591-436F-90DF-FBD892E310C2}"/>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89" name="Text Box 197">
          <a:extLst>
            <a:ext uri="{FF2B5EF4-FFF2-40B4-BE49-F238E27FC236}">
              <a16:creationId xmlns:a16="http://schemas.microsoft.com/office/drawing/2014/main" id="{84B0A974-DAE6-4744-8108-BB26D3571CA3}"/>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90" name="Text Box 198">
          <a:extLst>
            <a:ext uri="{FF2B5EF4-FFF2-40B4-BE49-F238E27FC236}">
              <a16:creationId xmlns:a16="http://schemas.microsoft.com/office/drawing/2014/main" id="{E085C1BA-563D-46FF-BFED-8C8D97D557F0}"/>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91" name="Text Box 199">
          <a:extLst>
            <a:ext uri="{FF2B5EF4-FFF2-40B4-BE49-F238E27FC236}">
              <a16:creationId xmlns:a16="http://schemas.microsoft.com/office/drawing/2014/main" id="{C389FA23-38A0-4E46-8921-591B4994FBBE}"/>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92" name="Text Box 200">
          <a:extLst>
            <a:ext uri="{FF2B5EF4-FFF2-40B4-BE49-F238E27FC236}">
              <a16:creationId xmlns:a16="http://schemas.microsoft.com/office/drawing/2014/main" id="{AACF80C1-EFB8-4AB8-9D30-072A1A77328D}"/>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93" name="Text Box 201">
          <a:extLst>
            <a:ext uri="{FF2B5EF4-FFF2-40B4-BE49-F238E27FC236}">
              <a16:creationId xmlns:a16="http://schemas.microsoft.com/office/drawing/2014/main" id="{C3FF2484-2C21-4CD7-ACD2-52A7596B9706}"/>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94" name="Text Box 202">
          <a:extLst>
            <a:ext uri="{FF2B5EF4-FFF2-40B4-BE49-F238E27FC236}">
              <a16:creationId xmlns:a16="http://schemas.microsoft.com/office/drawing/2014/main" id="{AC4826DF-1BC0-42FB-B8E8-918577981561}"/>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95" name="Text Box 203">
          <a:extLst>
            <a:ext uri="{FF2B5EF4-FFF2-40B4-BE49-F238E27FC236}">
              <a16:creationId xmlns:a16="http://schemas.microsoft.com/office/drawing/2014/main" id="{37C8E82D-6F52-47C0-AAB8-FC6E39C7CEEB}"/>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96" name="Text Box 204">
          <a:extLst>
            <a:ext uri="{FF2B5EF4-FFF2-40B4-BE49-F238E27FC236}">
              <a16:creationId xmlns:a16="http://schemas.microsoft.com/office/drawing/2014/main" id="{3B32284C-0F03-40E2-9172-9E0B6550F9DF}"/>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97" name="Text Box 206">
          <a:extLst>
            <a:ext uri="{FF2B5EF4-FFF2-40B4-BE49-F238E27FC236}">
              <a16:creationId xmlns:a16="http://schemas.microsoft.com/office/drawing/2014/main" id="{4E2F1462-2F64-4153-A8D7-C8BB32307611}"/>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98" name="Text Box 207">
          <a:extLst>
            <a:ext uri="{FF2B5EF4-FFF2-40B4-BE49-F238E27FC236}">
              <a16:creationId xmlns:a16="http://schemas.microsoft.com/office/drawing/2014/main" id="{E0345014-0709-4FCE-8717-56F8C6F944BA}"/>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599" name="Text Box 208">
          <a:extLst>
            <a:ext uri="{FF2B5EF4-FFF2-40B4-BE49-F238E27FC236}">
              <a16:creationId xmlns:a16="http://schemas.microsoft.com/office/drawing/2014/main" id="{2329C9EE-0081-4F74-B552-0718242FB725}"/>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600" name="Text Box 209">
          <a:extLst>
            <a:ext uri="{FF2B5EF4-FFF2-40B4-BE49-F238E27FC236}">
              <a16:creationId xmlns:a16="http://schemas.microsoft.com/office/drawing/2014/main" id="{C68F3159-019D-44E9-A33D-D31B3E8D07AC}"/>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601" name="Text Box 210">
          <a:extLst>
            <a:ext uri="{FF2B5EF4-FFF2-40B4-BE49-F238E27FC236}">
              <a16:creationId xmlns:a16="http://schemas.microsoft.com/office/drawing/2014/main" id="{3AD6C8CF-C961-4629-ABB9-85503FF8D83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602" name="Text Box 211">
          <a:extLst>
            <a:ext uri="{FF2B5EF4-FFF2-40B4-BE49-F238E27FC236}">
              <a16:creationId xmlns:a16="http://schemas.microsoft.com/office/drawing/2014/main" id="{94CDCAC2-9DC9-4A4F-B2CA-34346A378D35}"/>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603" name="Text Box 212">
          <a:extLst>
            <a:ext uri="{FF2B5EF4-FFF2-40B4-BE49-F238E27FC236}">
              <a16:creationId xmlns:a16="http://schemas.microsoft.com/office/drawing/2014/main" id="{836FBBC0-008C-4A4A-9325-5543259C0A20}"/>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604" name="Text Box 213">
          <a:extLst>
            <a:ext uri="{FF2B5EF4-FFF2-40B4-BE49-F238E27FC236}">
              <a16:creationId xmlns:a16="http://schemas.microsoft.com/office/drawing/2014/main" id="{89C3C416-E2C1-4355-9105-B0E6716CC443}"/>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605" name="Text Box 214">
          <a:extLst>
            <a:ext uri="{FF2B5EF4-FFF2-40B4-BE49-F238E27FC236}">
              <a16:creationId xmlns:a16="http://schemas.microsoft.com/office/drawing/2014/main" id="{F33060F7-90AE-4272-A053-65F1864F5FE2}"/>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606" name="Text Box 216">
          <a:extLst>
            <a:ext uri="{FF2B5EF4-FFF2-40B4-BE49-F238E27FC236}">
              <a16:creationId xmlns:a16="http://schemas.microsoft.com/office/drawing/2014/main" id="{D0A95963-9B02-4EF1-AF35-163BA182690B}"/>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607" name="Text Box 217">
          <a:extLst>
            <a:ext uri="{FF2B5EF4-FFF2-40B4-BE49-F238E27FC236}">
              <a16:creationId xmlns:a16="http://schemas.microsoft.com/office/drawing/2014/main" id="{F274435C-64AD-4F00-9DA3-7BD2F0610FEC}"/>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608" name="Text Box 218">
          <a:extLst>
            <a:ext uri="{FF2B5EF4-FFF2-40B4-BE49-F238E27FC236}">
              <a16:creationId xmlns:a16="http://schemas.microsoft.com/office/drawing/2014/main" id="{A8B7E70E-437B-4922-B569-7951AC7EEE54}"/>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609" name="Text Box 219">
          <a:extLst>
            <a:ext uri="{FF2B5EF4-FFF2-40B4-BE49-F238E27FC236}">
              <a16:creationId xmlns:a16="http://schemas.microsoft.com/office/drawing/2014/main" id="{F7A85A5B-930A-4A2E-A6BA-317917D6D14B}"/>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610" name="Text Box 220">
          <a:extLst>
            <a:ext uri="{FF2B5EF4-FFF2-40B4-BE49-F238E27FC236}">
              <a16:creationId xmlns:a16="http://schemas.microsoft.com/office/drawing/2014/main" id="{A61308D4-816B-41F5-8328-D2C3A8D6460D}"/>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611" name="Text Box 221">
          <a:extLst>
            <a:ext uri="{FF2B5EF4-FFF2-40B4-BE49-F238E27FC236}">
              <a16:creationId xmlns:a16="http://schemas.microsoft.com/office/drawing/2014/main" id="{6C18EC18-399C-4DBF-9F05-74A46900213A}"/>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612" name="Text Box 222">
          <a:extLst>
            <a:ext uri="{FF2B5EF4-FFF2-40B4-BE49-F238E27FC236}">
              <a16:creationId xmlns:a16="http://schemas.microsoft.com/office/drawing/2014/main" id="{DA144E47-0136-4A78-866D-4F22895977E3}"/>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613" name="Text Box 223">
          <a:extLst>
            <a:ext uri="{FF2B5EF4-FFF2-40B4-BE49-F238E27FC236}">
              <a16:creationId xmlns:a16="http://schemas.microsoft.com/office/drawing/2014/main" id="{09704287-0C03-47C2-831A-771A96D6F229}"/>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614" name="Text Box 224">
          <a:extLst>
            <a:ext uri="{FF2B5EF4-FFF2-40B4-BE49-F238E27FC236}">
              <a16:creationId xmlns:a16="http://schemas.microsoft.com/office/drawing/2014/main" id="{08ADBED7-94EA-4DC2-B2E8-90DBD00AF7A5}"/>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615" name="Text Box 225">
          <a:extLst>
            <a:ext uri="{FF2B5EF4-FFF2-40B4-BE49-F238E27FC236}">
              <a16:creationId xmlns:a16="http://schemas.microsoft.com/office/drawing/2014/main" id="{161F46B6-8927-420F-9C8A-ED392F6AADC5}"/>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616" name="Text Box 226">
          <a:extLst>
            <a:ext uri="{FF2B5EF4-FFF2-40B4-BE49-F238E27FC236}">
              <a16:creationId xmlns:a16="http://schemas.microsoft.com/office/drawing/2014/main" id="{90380C45-6E8C-4188-9127-E497D1C5B865}"/>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617" name="Text Box 227">
          <a:extLst>
            <a:ext uri="{FF2B5EF4-FFF2-40B4-BE49-F238E27FC236}">
              <a16:creationId xmlns:a16="http://schemas.microsoft.com/office/drawing/2014/main" id="{F5F7C475-9F32-4291-ACE0-F85333F5AA1D}"/>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618" name="Text Box 228">
          <a:extLst>
            <a:ext uri="{FF2B5EF4-FFF2-40B4-BE49-F238E27FC236}">
              <a16:creationId xmlns:a16="http://schemas.microsoft.com/office/drawing/2014/main" id="{E8D981BB-78DB-4CD0-BB72-478A80ACB7A2}"/>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619" name="Text Box 229">
          <a:extLst>
            <a:ext uri="{FF2B5EF4-FFF2-40B4-BE49-F238E27FC236}">
              <a16:creationId xmlns:a16="http://schemas.microsoft.com/office/drawing/2014/main" id="{AC0FF2D3-1405-427A-9911-E339C757C6EC}"/>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620" name="Text Box 230">
          <a:extLst>
            <a:ext uri="{FF2B5EF4-FFF2-40B4-BE49-F238E27FC236}">
              <a16:creationId xmlns:a16="http://schemas.microsoft.com/office/drawing/2014/main" id="{80DBB1D5-802A-436F-857B-A4757D61FE1E}"/>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621" name="Text Box 231">
          <a:extLst>
            <a:ext uri="{FF2B5EF4-FFF2-40B4-BE49-F238E27FC236}">
              <a16:creationId xmlns:a16="http://schemas.microsoft.com/office/drawing/2014/main" id="{C3043C06-B941-4AB7-8C98-E7B601724AF6}"/>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622" name="Text Box 232">
          <a:extLst>
            <a:ext uri="{FF2B5EF4-FFF2-40B4-BE49-F238E27FC236}">
              <a16:creationId xmlns:a16="http://schemas.microsoft.com/office/drawing/2014/main" id="{7665B649-58B6-43BA-8307-03FAA5568DF7}"/>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623" name="Text Box 233">
          <a:extLst>
            <a:ext uri="{FF2B5EF4-FFF2-40B4-BE49-F238E27FC236}">
              <a16:creationId xmlns:a16="http://schemas.microsoft.com/office/drawing/2014/main" id="{D9841B79-9B35-40DA-BFD9-C50696656D09}"/>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624" name="Text Box 234">
          <a:extLst>
            <a:ext uri="{FF2B5EF4-FFF2-40B4-BE49-F238E27FC236}">
              <a16:creationId xmlns:a16="http://schemas.microsoft.com/office/drawing/2014/main" id="{3FD67B0F-C371-4C35-A6A9-1DB210D1DED4}"/>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625" name="Text Box 235">
          <a:extLst>
            <a:ext uri="{FF2B5EF4-FFF2-40B4-BE49-F238E27FC236}">
              <a16:creationId xmlns:a16="http://schemas.microsoft.com/office/drawing/2014/main" id="{712D7B75-CA61-489E-97B0-38A9A2B5F116}"/>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626" name="Text Box 237">
          <a:extLst>
            <a:ext uri="{FF2B5EF4-FFF2-40B4-BE49-F238E27FC236}">
              <a16:creationId xmlns:a16="http://schemas.microsoft.com/office/drawing/2014/main" id="{B67CBD75-A923-4AC6-A51A-BE951A65DECC}"/>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627" name="Text Box 238">
          <a:extLst>
            <a:ext uri="{FF2B5EF4-FFF2-40B4-BE49-F238E27FC236}">
              <a16:creationId xmlns:a16="http://schemas.microsoft.com/office/drawing/2014/main" id="{634C0EE5-A95D-4487-A94D-4C7C849838A4}"/>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628" name="Text Box 239">
          <a:extLst>
            <a:ext uri="{FF2B5EF4-FFF2-40B4-BE49-F238E27FC236}">
              <a16:creationId xmlns:a16="http://schemas.microsoft.com/office/drawing/2014/main" id="{499626B9-A423-45C8-BCF8-B99B208FCC2B}"/>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629" name="Text Box 240">
          <a:extLst>
            <a:ext uri="{FF2B5EF4-FFF2-40B4-BE49-F238E27FC236}">
              <a16:creationId xmlns:a16="http://schemas.microsoft.com/office/drawing/2014/main" id="{D048D8D6-FAB3-42F4-99E7-1537BB301622}"/>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630" name="Text Box 241">
          <a:extLst>
            <a:ext uri="{FF2B5EF4-FFF2-40B4-BE49-F238E27FC236}">
              <a16:creationId xmlns:a16="http://schemas.microsoft.com/office/drawing/2014/main" id="{3F840A41-223E-4AED-93A2-B387C9D9C9FD}"/>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347663</xdr:colOff>
      <xdr:row>49</xdr:row>
      <xdr:rowOff>0</xdr:rowOff>
    </xdr:from>
    <xdr:to>
      <xdr:col>4</xdr:col>
      <xdr:colOff>3463</xdr:colOff>
      <xdr:row>50</xdr:row>
      <xdr:rowOff>45738</xdr:rowOff>
    </xdr:to>
    <xdr:sp macro="" textlink="">
      <xdr:nvSpPr>
        <xdr:cNvPr id="631" name="Text Box 246">
          <a:extLst>
            <a:ext uri="{FF2B5EF4-FFF2-40B4-BE49-F238E27FC236}">
              <a16:creationId xmlns:a16="http://schemas.microsoft.com/office/drawing/2014/main" id="{45FC2379-15AD-48D2-8EE4-3C7F26ECC12B}"/>
            </a:ext>
          </a:extLst>
        </xdr:cNvPr>
        <xdr:cNvSpPr txBox="1">
          <a:spLocks noChangeArrowheads="1"/>
        </xdr:cNvSpPr>
      </xdr:nvSpPr>
      <xdr:spPr bwMode="auto">
        <a:xfrm>
          <a:off x="4186238" y="7439025"/>
          <a:ext cx="74900"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51</xdr:row>
      <xdr:rowOff>19052</xdr:rowOff>
    </xdr:to>
    <xdr:sp macro="" textlink="">
      <xdr:nvSpPr>
        <xdr:cNvPr id="632" name="Text Box 187">
          <a:extLst>
            <a:ext uri="{FF2B5EF4-FFF2-40B4-BE49-F238E27FC236}">
              <a16:creationId xmlns:a16="http://schemas.microsoft.com/office/drawing/2014/main" id="{9D5D65AD-E0A5-4314-B0A3-E7E7D732DC0F}"/>
            </a:ext>
          </a:extLst>
        </xdr:cNvPr>
        <xdr:cNvSpPr txBox="1">
          <a:spLocks noChangeArrowheads="1"/>
        </xdr:cNvSpPr>
      </xdr:nvSpPr>
      <xdr:spPr bwMode="auto">
        <a:xfrm>
          <a:off x="4176713" y="5291138"/>
          <a:ext cx="84425" cy="276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51</xdr:row>
      <xdr:rowOff>7134</xdr:rowOff>
    </xdr:to>
    <xdr:sp macro="" textlink="">
      <xdr:nvSpPr>
        <xdr:cNvPr id="633" name="Text Box 188">
          <a:extLst>
            <a:ext uri="{FF2B5EF4-FFF2-40B4-BE49-F238E27FC236}">
              <a16:creationId xmlns:a16="http://schemas.microsoft.com/office/drawing/2014/main" id="{1071D78C-0BEC-44DB-B765-3552D7B1F577}"/>
            </a:ext>
          </a:extLst>
        </xdr:cNvPr>
        <xdr:cNvSpPr txBox="1">
          <a:spLocks noChangeArrowheads="1"/>
        </xdr:cNvSpPr>
      </xdr:nvSpPr>
      <xdr:spPr bwMode="auto">
        <a:xfrm>
          <a:off x="4176713" y="6772275"/>
          <a:ext cx="84425" cy="273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50</xdr:row>
      <xdr:rowOff>61260</xdr:rowOff>
    </xdr:to>
    <xdr:sp macro="" textlink="">
      <xdr:nvSpPr>
        <xdr:cNvPr id="634" name="Text Box 189">
          <a:extLst>
            <a:ext uri="{FF2B5EF4-FFF2-40B4-BE49-F238E27FC236}">
              <a16:creationId xmlns:a16="http://schemas.microsoft.com/office/drawing/2014/main" id="{BF7B397C-0518-4A9C-B875-F9B9064ACFD3}"/>
            </a:ext>
          </a:extLst>
        </xdr:cNvPr>
        <xdr:cNvSpPr txBox="1">
          <a:spLocks noChangeArrowheads="1"/>
        </xdr:cNvSpPr>
      </xdr:nvSpPr>
      <xdr:spPr bwMode="auto">
        <a:xfrm>
          <a:off x="4176713" y="6905625"/>
          <a:ext cx="84425" cy="1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50</xdr:row>
      <xdr:rowOff>61260</xdr:rowOff>
    </xdr:to>
    <xdr:sp macro="" textlink="">
      <xdr:nvSpPr>
        <xdr:cNvPr id="635" name="Text Box 190">
          <a:extLst>
            <a:ext uri="{FF2B5EF4-FFF2-40B4-BE49-F238E27FC236}">
              <a16:creationId xmlns:a16="http://schemas.microsoft.com/office/drawing/2014/main" id="{6CA30793-84B6-434C-B543-7F7634481A40}"/>
            </a:ext>
          </a:extLst>
        </xdr:cNvPr>
        <xdr:cNvSpPr txBox="1">
          <a:spLocks noChangeArrowheads="1"/>
        </xdr:cNvSpPr>
      </xdr:nvSpPr>
      <xdr:spPr bwMode="auto">
        <a:xfrm>
          <a:off x="4176713" y="6905625"/>
          <a:ext cx="84425" cy="1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50</xdr:row>
      <xdr:rowOff>61260</xdr:rowOff>
    </xdr:to>
    <xdr:sp macro="" textlink="">
      <xdr:nvSpPr>
        <xdr:cNvPr id="636" name="Text Box 191">
          <a:extLst>
            <a:ext uri="{FF2B5EF4-FFF2-40B4-BE49-F238E27FC236}">
              <a16:creationId xmlns:a16="http://schemas.microsoft.com/office/drawing/2014/main" id="{1BFF59D3-8AC7-4EF8-A570-77EEF09578BF}"/>
            </a:ext>
          </a:extLst>
        </xdr:cNvPr>
        <xdr:cNvSpPr txBox="1">
          <a:spLocks noChangeArrowheads="1"/>
        </xdr:cNvSpPr>
      </xdr:nvSpPr>
      <xdr:spPr bwMode="auto">
        <a:xfrm>
          <a:off x="4176713" y="6905625"/>
          <a:ext cx="84425" cy="1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50</xdr:row>
      <xdr:rowOff>61260</xdr:rowOff>
    </xdr:to>
    <xdr:sp macro="" textlink="">
      <xdr:nvSpPr>
        <xdr:cNvPr id="637" name="Text Box 192">
          <a:extLst>
            <a:ext uri="{FF2B5EF4-FFF2-40B4-BE49-F238E27FC236}">
              <a16:creationId xmlns:a16="http://schemas.microsoft.com/office/drawing/2014/main" id="{6C31D1DB-420C-4EE5-B104-DCE21379B19B}"/>
            </a:ext>
          </a:extLst>
        </xdr:cNvPr>
        <xdr:cNvSpPr txBox="1">
          <a:spLocks noChangeArrowheads="1"/>
        </xdr:cNvSpPr>
      </xdr:nvSpPr>
      <xdr:spPr bwMode="auto">
        <a:xfrm>
          <a:off x="4176713" y="6905625"/>
          <a:ext cx="84425" cy="1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50</xdr:row>
      <xdr:rowOff>46436</xdr:rowOff>
    </xdr:to>
    <xdr:sp macro="" textlink="">
      <xdr:nvSpPr>
        <xdr:cNvPr id="638" name="Text Box 193">
          <a:extLst>
            <a:ext uri="{FF2B5EF4-FFF2-40B4-BE49-F238E27FC236}">
              <a16:creationId xmlns:a16="http://schemas.microsoft.com/office/drawing/2014/main" id="{6C70AFED-B7D5-4665-A669-F656D42EC5E0}"/>
            </a:ext>
          </a:extLst>
        </xdr:cNvPr>
        <xdr:cNvSpPr txBox="1">
          <a:spLocks noChangeArrowheads="1"/>
        </xdr:cNvSpPr>
      </xdr:nvSpPr>
      <xdr:spPr bwMode="auto">
        <a:xfrm>
          <a:off x="4176713" y="6905625"/>
          <a:ext cx="84425" cy="179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50</xdr:row>
      <xdr:rowOff>46436</xdr:rowOff>
    </xdr:to>
    <xdr:sp macro="" textlink="">
      <xdr:nvSpPr>
        <xdr:cNvPr id="639" name="Text Box 194">
          <a:extLst>
            <a:ext uri="{FF2B5EF4-FFF2-40B4-BE49-F238E27FC236}">
              <a16:creationId xmlns:a16="http://schemas.microsoft.com/office/drawing/2014/main" id="{45BB6F11-7E35-4990-8462-4BC8C624EFA9}"/>
            </a:ext>
          </a:extLst>
        </xdr:cNvPr>
        <xdr:cNvSpPr txBox="1">
          <a:spLocks noChangeArrowheads="1"/>
        </xdr:cNvSpPr>
      </xdr:nvSpPr>
      <xdr:spPr bwMode="auto">
        <a:xfrm>
          <a:off x="4176713" y="6905625"/>
          <a:ext cx="84425" cy="179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50</xdr:row>
      <xdr:rowOff>46436</xdr:rowOff>
    </xdr:to>
    <xdr:sp macro="" textlink="">
      <xdr:nvSpPr>
        <xdr:cNvPr id="640" name="Text Box 195">
          <a:extLst>
            <a:ext uri="{FF2B5EF4-FFF2-40B4-BE49-F238E27FC236}">
              <a16:creationId xmlns:a16="http://schemas.microsoft.com/office/drawing/2014/main" id="{38479F8D-8DF5-4381-A4B9-6DEF07916130}"/>
            </a:ext>
          </a:extLst>
        </xdr:cNvPr>
        <xdr:cNvSpPr txBox="1">
          <a:spLocks noChangeArrowheads="1"/>
        </xdr:cNvSpPr>
      </xdr:nvSpPr>
      <xdr:spPr bwMode="auto">
        <a:xfrm>
          <a:off x="4176713" y="6905625"/>
          <a:ext cx="84425" cy="179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51</xdr:row>
      <xdr:rowOff>19052</xdr:rowOff>
    </xdr:to>
    <xdr:sp macro="" textlink="">
      <xdr:nvSpPr>
        <xdr:cNvPr id="641" name="Text Box 193">
          <a:extLst>
            <a:ext uri="{FF2B5EF4-FFF2-40B4-BE49-F238E27FC236}">
              <a16:creationId xmlns:a16="http://schemas.microsoft.com/office/drawing/2014/main" id="{FC4CBBE5-DA8E-4474-9405-6DF1CBE047F1}"/>
            </a:ext>
          </a:extLst>
        </xdr:cNvPr>
        <xdr:cNvSpPr txBox="1">
          <a:spLocks noChangeArrowheads="1"/>
        </xdr:cNvSpPr>
      </xdr:nvSpPr>
      <xdr:spPr bwMode="auto">
        <a:xfrm>
          <a:off x="4176713" y="5291138"/>
          <a:ext cx="84425" cy="276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51</xdr:row>
      <xdr:rowOff>19052</xdr:rowOff>
    </xdr:to>
    <xdr:sp macro="" textlink="">
      <xdr:nvSpPr>
        <xdr:cNvPr id="642" name="Text Box 194">
          <a:extLst>
            <a:ext uri="{FF2B5EF4-FFF2-40B4-BE49-F238E27FC236}">
              <a16:creationId xmlns:a16="http://schemas.microsoft.com/office/drawing/2014/main" id="{9E7822BA-44D9-460C-B674-869FF4814B42}"/>
            </a:ext>
          </a:extLst>
        </xdr:cNvPr>
        <xdr:cNvSpPr txBox="1">
          <a:spLocks noChangeArrowheads="1"/>
        </xdr:cNvSpPr>
      </xdr:nvSpPr>
      <xdr:spPr bwMode="auto">
        <a:xfrm>
          <a:off x="4176713" y="5291138"/>
          <a:ext cx="84425" cy="276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51</xdr:row>
      <xdr:rowOff>19052</xdr:rowOff>
    </xdr:to>
    <xdr:sp macro="" textlink="">
      <xdr:nvSpPr>
        <xdr:cNvPr id="643" name="Text Box 195">
          <a:extLst>
            <a:ext uri="{FF2B5EF4-FFF2-40B4-BE49-F238E27FC236}">
              <a16:creationId xmlns:a16="http://schemas.microsoft.com/office/drawing/2014/main" id="{BFBF61F8-C9D2-4931-B715-6743C49628D1}"/>
            </a:ext>
          </a:extLst>
        </xdr:cNvPr>
        <xdr:cNvSpPr txBox="1">
          <a:spLocks noChangeArrowheads="1"/>
        </xdr:cNvSpPr>
      </xdr:nvSpPr>
      <xdr:spPr bwMode="auto">
        <a:xfrm>
          <a:off x="4176713" y="5291138"/>
          <a:ext cx="84425" cy="276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51</xdr:row>
      <xdr:rowOff>89127</xdr:rowOff>
    </xdr:to>
    <xdr:sp macro="" textlink="">
      <xdr:nvSpPr>
        <xdr:cNvPr id="644" name="Text Box 193">
          <a:extLst>
            <a:ext uri="{FF2B5EF4-FFF2-40B4-BE49-F238E27FC236}">
              <a16:creationId xmlns:a16="http://schemas.microsoft.com/office/drawing/2014/main" id="{813A6081-1F29-4602-988B-2D241B3C2DC3}"/>
            </a:ext>
          </a:extLst>
        </xdr:cNvPr>
        <xdr:cNvSpPr txBox="1">
          <a:spLocks noChangeArrowheads="1"/>
        </xdr:cNvSpPr>
      </xdr:nvSpPr>
      <xdr:spPr bwMode="auto">
        <a:xfrm>
          <a:off x="4176713" y="4643438"/>
          <a:ext cx="84425" cy="346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51</xdr:row>
      <xdr:rowOff>89127</xdr:rowOff>
    </xdr:to>
    <xdr:sp macro="" textlink="">
      <xdr:nvSpPr>
        <xdr:cNvPr id="645" name="Text Box 194">
          <a:extLst>
            <a:ext uri="{FF2B5EF4-FFF2-40B4-BE49-F238E27FC236}">
              <a16:creationId xmlns:a16="http://schemas.microsoft.com/office/drawing/2014/main" id="{5AE577B5-A05E-437E-A937-F02A4DAE8B25}"/>
            </a:ext>
          </a:extLst>
        </xdr:cNvPr>
        <xdr:cNvSpPr txBox="1">
          <a:spLocks noChangeArrowheads="1"/>
        </xdr:cNvSpPr>
      </xdr:nvSpPr>
      <xdr:spPr bwMode="auto">
        <a:xfrm>
          <a:off x="4176713" y="4643438"/>
          <a:ext cx="84425" cy="346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51</xdr:row>
      <xdr:rowOff>89127</xdr:rowOff>
    </xdr:to>
    <xdr:sp macro="" textlink="">
      <xdr:nvSpPr>
        <xdr:cNvPr id="646" name="Text Box 195">
          <a:extLst>
            <a:ext uri="{FF2B5EF4-FFF2-40B4-BE49-F238E27FC236}">
              <a16:creationId xmlns:a16="http://schemas.microsoft.com/office/drawing/2014/main" id="{348D0823-BCA7-46D5-90CC-9CE19D376419}"/>
            </a:ext>
          </a:extLst>
        </xdr:cNvPr>
        <xdr:cNvSpPr txBox="1">
          <a:spLocks noChangeArrowheads="1"/>
        </xdr:cNvSpPr>
      </xdr:nvSpPr>
      <xdr:spPr bwMode="auto">
        <a:xfrm>
          <a:off x="4176713" y="4643438"/>
          <a:ext cx="84425" cy="346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50</xdr:row>
      <xdr:rowOff>46436</xdr:rowOff>
    </xdr:to>
    <xdr:sp macro="" textlink="">
      <xdr:nvSpPr>
        <xdr:cNvPr id="647" name="Text Box 193">
          <a:extLst>
            <a:ext uri="{FF2B5EF4-FFF2-40B4-BE49-F238E27FC236}">
              <a16:creationId xmlns:a16="http://schemas.microsoft.com/office/drawing/2014/main" id="{2F0D6369-3742-400D-B07F-0370A823961A}"/>
            </a:ext>
          </a:extLst>
        </xdr:cNvPr>
        <xdr:cNvSpPr txBox="1">
          <a:spLocks noChangeArrowheads="1"/>
        </xdr:cNvSpPr>
      </xdr:nvSpPr>
      <xdr:spPr bwMode="auto">
        <a:xfrm>
          <a:off x="4176713" y="6905625"/>
          <a:ext cx="84425" cy="179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50</xdr:row>
      <xdr:rowOff>46436</xdr:rowOff>
    </xdr:to>
    <xdr:sp macro="" textlink="">
      <xdr:nvSpPr>
        <xdr:cNvPr id="648" name="Text Box 194">
          <a:extLst>
            <a:ext uri="{FF2B5EF4-FFF2-40B4-BE49-F238E27FC236}">
              <a16:creationId xmlns:a16="http://schemas.microsoft.com/office/drawing/2014/main" id="{9B7FDA6F-4A47-4452-86B2-0DC4E81A5B72}"/>
            </a:ext>
          </a:extLst>
        </xdr:cNvPr>
        <xdr:cNvSpPr txBox="1">
          <a:spLocks noChangeArrowheads="1"/>
        </xdr:cNvSpPr>
      </xdr:nvSpPr>
      <xdr:spPr bwMode="auto">
        <a:xfrm>
          <a:off x="4176713" y="6905625"/>
          <a:ext cx="84425" cy="179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50</xdr:row>
      <xdr:rowOff>46436</xdr:rowOff>
    </xdr:to>
    <xdr:sp macro="" textlink="">
      <xdr:nvSpPr>
        <xdr:cNvPr id="649" name="Text Box 195">
          <a:extLst>
            <a:ext uri="{FF2B5EF4-FFF2-40B4-BE49-F238E27FC236}">
              <a16:creationId xmlns:a16="http://schemas.microsoft.com/office/drawing/2014/main" id="{54588417-B2B1-4BEA-9D96-8A511E0DD047}"/>
            </a:ext>
          </a:extLst>
        </xdr:cNvPr>
        <xdr:cNvSpPr txBox="1">
          <a:spLocks noChangeArrowheads="1"/>
        </xdr:cNvSpPr>
      </xdr:nvSpPr>
      <xdr:spPr bwMode="auto">
        <a:xfrm>
          <a:off x="4176713" y="6905625"/>
          <a:ext cx="84425" cy="179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51</xdr:row>
      <xdr:rowOff>39797</xdr:rowOff>
    </xdr:to>
    <xdr:sp macro="" textlink="">
      <xdr:nvSpPr>
        <xdr:cNvPr id="650" name="Text Box 193">
          <a:extLst>
            <a:ext uri="{FF2B5EF4-FFF2-40B4-BE49-F238E27FC236}">
              <a16:creationId xmlns:a16="http://schemas.microsoft.com/office/drawing/2014/main" id="{1428C133-2EED-4B20-A80B-B7E5ED8A598C}"/>
            </a:ext>
          </a:extLst>
        </xdr:cNvPr>
        <xdr:cNvSpPr txBox="1">
          <a:spLocks noChangeArrowheads="1"/>
        </xdr:cNvSpPr>
      </xdr:nvSpPr>
      <xdr:spPr bwMode="auto">
        <a:xfrm>
          <a:off x="4176713" y="7038975"/>
          <a:ext cx="84425" cy="3064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51</xdr:row>
      <xdr:rowOff>39797</xdr:rowOff>
    </xdr:to>
    <xdr:sp macro="" textlink="">
      <xdr:nvSpPr>
        <xdr:cNvPr id="651" name="Text Box 194">
          <a:extLst>
            <a:ext uri="{FF2B5EF4-FFF2-40B4-BE49-F238E27FC236}">
              <a16:creationId xmlns:a16="http://schemas.microsoft.com/office/drawing/2014/main" id="{490BA657-F5F1-47A9-9BAF-45974CD6CFCB}"/>
            </a:ext>
          </a:extLst>
        </xdr:cNvPr>
        <xdr:cNvSpPr txBox="1">
          <a:spLocks noChangeArrowheads="1"/>
        </xdr:cNvSpPr>
      </xdr:nvSpPr>
      <xdr:spPr bwMode="auto">
        <a:xfrm>
          <a:off x="4176713" y="7038975"/>
          <a:ext cx="84425" cy="3064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51</xdr:row>
      <xdr:rowOff>39797</xdr:rowOff>
    </xdr:to>
    <xdr:sp macro="" textlink="">
      <xdr:nvSpPr>
        <xdr:cNvPr id="652" name="Text Box 195">
          <a:extLst>
            <a:ext uri="{FF2B5EF4-FFF2-40B4-BE49-F238E27FC236}">
              <a16:creationId xmlns:a16="http://schemas.microsoft.com/office/drawing/2014/main" id="{AADDF3FC-A8AD-491E-BB12-D2BD5F687668}"/>
            </a:ext>
          </a:extLst>
        </xdr:cNvPr>
        <xdr:cNvSpPr txBox="1">
          <a:spLocks noChangeArrowheads="1"/>
        </xdr:cNvSpPr>
      </xdr:nvSpPr>
      <xdr:spPr bwMode="auto">
        <a:xfrm>
          <a:off x="4176713" y="7038975"/>
          <a:ext cx="84425" cy="3064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51</xdr:row>
      <xdr:rowOff>11781</xdr:rowOff>
    </xdr:to>
    <xdr:sp macro="" textlink="">
      <xdr:nvSpPr>
        <xdr:cNvPr id="653" name="Text Box 187">
          <a:extLst>
            <a:ext uri="{FF2B5EF4-FFF2-40B4-BE49-F238E27FC236}">
              <a16:creationId xmlns:a16="http://schemas.microsoft.com/office/drawing/2014/main" id="{B065F223-FAB6-4EBC-8354-C274B31ACCD5}"/>
            </a:ext>
          </a:extLst>
        </xdr:cNvPr>
        <xdr:cNvSpPr txBox="1">
          <a:spLocks noChangeArrowheads="1"/>
        </xdr:cNvSpPr>
      </xdr:nvSpPr>
      <xdr:spPr bwMode="auto">
        <a:xfrm>
          <a:off x="4176713" y="5157788"/>
          <a:ext cx="84425" cy="2750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51</xdr:row>
      <xdr:rowOff>11781</xdr:rowOff>
    </xdr:to>
    <xdr:sp macro="" textlink="">
      <xdr:nvSpPr>
        <xdr:cNvPr id="654" name="Text Box 193">
          <a:extLst>
            <a:ext uri="{FF2B5EF4-FFF2-40B4-BE49-F238E27FC236}">
              <a16:creationId xmlns:a16="http://schemas.microsoft.com/office/drawing/2014/main" id="{3A0144DB-B2AC-41C8-8159-907B5AA6FF12}"/>
            </a:ext>
          </a:extLst>
        </xdr:cNvPr>
        <xdr:cNvSpPr txBox="1">
          <a:spLocks noChangeArrowheads="1"/>
        </xdr:cNvSpPr>
      </xdr:nvSpPr>
      <xdr:spPr bwMode="auto">
        <a:xfrm>
          <a:off x="4176713" y="5157788"/>
          <a:ext cx="84425" cy="2750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51</xdr:row>
      <xdr:rowOff>11781</xdr:rowOff>
    </xdr:to>
    <xdr:sp macro="" textlink="">
      <xdr:nvSpPr>
        <xdr:cNvPr id="655" name="Text Box 194">
          <a:extLst>
            <a:ext uri="{FF2B5EF4-FFF2-40B4-BE49-F238E27FC236}">
              <a16:creationId xmlns:a16="http://schemas.microsoft.com/office/drawing/2014/main" id="{31C812C3-EE51-402F-AFCE-D7E40615A161}"/>
            </a:ext>
          </a:extLst>
        </xdr:cNvPr>
        <xdr:cNvSpPr txBox="1">
          <a:spLocks noChangeArrowheads="1"/>
        </xdr:cNvSpPr>
      </xdr:nvSpPr>
      <xdr:spPr bwMode="auto">
        <a:xfrm>
          <a:off x="4176713" y="5157788"/>
          <a:ext cx="84425" cy="2750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51</xdr:row>
      <xdr:rowOff>11781</xdr:rowOff>
    </xdr:to>
    <xdr:sp macro="" textlink="">
      <xdr:nvSpPr>
        <xdr:cNvPr id="656" name="Text Box 195">
          <a:extLst>
            <a:ext uri="{FF2B5EF4-FFF2-40B4-BE49-F238E27FC236}">
              <a16:creationId xmlns:a16="http://schemas.microsoft.com/office/drawing/2014/main" id="{B916D68E-6A19-46D8-B6D8-EE331699A96B}"/>
            </a:ext>
          </a:extLst>
        </xdr:cNvPr>
        <xdr:cNvSpPr txBox="1">
          <a:spLocks noChangeArrowheads="1"/>
        </xdr:cNvSpPr>
      </xdr:nvSpPr>
      <xdr:spPr bwMode="auto">
        <a:xfrm>
          <a:off x="4176713" y="5157788"/>
          <a:ext cx="84425" cy="2750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51</xdr:row>
      <xdr:rowOff>19049</xdr:rowOff>
    </xdr:to>
    <xdr:sp macro="" textlink="">
      <xdr:nvSpPr>
        <xdr:cNvPr id="657" name="Text Box 193">
          <a:extLst>
            <a:ext uri="{FF2B5EF4-FFF2-40B4-BE49-F238E27FC236}">
              <a16:creationId xmlns:a16="http://schemas.microsoft.com/office/drawing/2014/main" id="{A1DD673E-AC7D-4DD9-AAC3-FF2C5DFCF639}"/>
            </a:ext>
          </a:extLst>
        </xdr:cNvPr>
        <xdr:cNvSpPr txBox="1">
          <a:spLocks noChangeArrowheads="1"/>
        </xdr:cNvSpPr>
      </xdr:nvSpPr>
      <xdr:spPr bwMode="auto">
        <a:xfrm>
          <a:off x="4176713" y="4900613"/>
          <a:ext cx="84425" cy="276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51</xdr:row>
      <xdr:rowOff>19049</xdr:rowOff>
    </xdr:to>
    <xdr:sp macro="" textlink="">
      <xdr:nvSpPr>
        <xdr:cNvPr id="658" name="Text Box 194">
          <a:extLst>
            <a:ext uri="{FF2B5EF4-FFF2-40B4-BE49-F238E27FC236}">
              <a16:creationId xmlns:a16="http://schemas.microsoft.com/office/drawing/2014/main" id="{A8BDCE32-4714-4228-BDED-F3E898C0064D}"/>
            </a:ext>
          </a:extLst>
        </xdr:cNvPr>
        <xdr:cNvSpPr txBox="1">
          <a:spLocks noChangeArrowheads="1"/>
        </xdr:cNvSpPr>
      </xdr:nvSpPr>
      <xdr:spPr bwMode="auto">
        <a:xfrm>
          <a:off x="4176713" y="4900613"/>
          <a:ext cx="84425" cy="276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51</xdr:row>
      <xdr:rowOff>19049</xdr:rowOff>
    </xdr:to>
    <xdr:sp macro="" textlink="">
      <xdr:nvSpPr>
        <xdr:cNvPr id="659" name="Text Box 195">
          <a:extLst>
            <a:ext uri="{FF2B5EF4-FFF2-40B4-BE49-F238E27FC236}">
              <a16:creationId xmlns:a16="http://schemas.microsoft.com/office/drawing/2014/main" id="{EA6E527D-F90D-4BA9-95C0-60E5753A62F2}"/>
            </a:ext>
          </a:extLst>
        </xdr:cNvPr>
        <xdr:cNvSpPr txBox="1">
          <a:spLocks noChangeArrowheads="1"/>
        </xdr:cNvSpPr>
      </xdr:nvSpPr>
      <xdr:spPr bwMode="auto">
        <a:xfrm>
          <a:off x="4176713" y="4900613"/>
          <a:ext cx="84425" cy="276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49</xdr:row>
      <xdr:rowOff>0</xdr:rowOff>
    </xdr:from>
    <xdr:to>
      <xdr:col>4</xdr:col>
      <xdr:colOff>90488</xdr:colOff>
      <xdr:row>50</xdr:row>
      <xdr:rowOff>45738</xdr:rowOff>
    </xdr:to>
    <xdr:sp macro="" textlink="">
      <xdr:nvSpPr>
        <xdr:cNvPr id="1097" name="Text Box 71">
          <a:extLst>
            <a:ext uri="{FF2B5EF4-FFF2-40B4-BE49-F238E27FC236}">
              <a16:creationId xmlns:a16="http://schemas.microsoft.com/office/drawing/2014/main" id="{D4688E0F-5F9B-4BD4-83F2-93231628A743}"/>
            </a:ext>
          </a:extLst>
        </xdr:cNvPr>
        <xdr:cNvSpPr txBox="1">
          <a:spLocks noChangeArrowheads="1"/>
        </xdr:cNvSpPr>
      </xdr:nvSpPr>
      <xdr:spPr bwMode="auto">
        <a:xfrm>
          <a:off x="4267200" y="7439025"/>
          <a:ext cx="80963"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49</xdr:row>
      <xdr:rowOff>0</xdr:rowOff>
    </xdr:from>
    <xdr:to>
      <xdr:col>4</xdr:col>
      <xdr:colOff>90488</xdr:colOff>
      <xdr:row>50</xdr:row>
      <xdr:rowOff>45738</xdr:rowOff>
    </xdr:to>
    <xdr:sp macro="" textlink="">
      <xdr:nvSpPr>
        <xdr:cNvPr id="1098" name="Text Box 175">
          <a:extLst>
            <a:ext uri="{FF2B5EF4-FFF2-40B4-BE49-F238E27FC236}">
              <a16:creationId xmlns:a16="http://schemas.microsoft.com/office/drawing/2014/main" id="{7E182C49-246E-42B9-9754-1096E74C0E03}"/>
            </a:ext>
          </a:extLst>
        </xdr:cNvPr>
        <xdr:cNvSpPr txBox="1">
          <a:spLocks noChangeArrowheads="1"/>
        </xdr:cNvSpPr>
      </xdr:nvSpPr>
      <xdr:spPr bwMode="auto">
        <a:xfrm>
          <a:off x="4267200" y="7439025"/>
          <a:ext cx="80963"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099" name="Text Box 1">
          <a:extLst>
            <a:ext uri="{FF2B5EF4-FFF2-40B4-BE49-F238E27FC236}">
              <a16:creationId xmlns:a16="http://schemas.microsoft.com/office/drawing/2014/main" id="{C772F6E7-4CBD-4824-B922-7933EC191562}"/>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00" name="Text Box 23">
          <a:extLst>
            <a:ext uri="{FF2B5EF4-FFF2-40B4-BE49-F238E27FC236}">
              <a16:creationId xmlns:a16="http://schemas.microsoft.com/office/drawing/2014/main" id="{96AE0520-7ED7-4EF7-81F7-9E6D9CEF6083}"/>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01" name="Text Box 24">
          <a:extLst>
            <a:ext uri="{FF2B5EF4-FFF2-40B4-BE49-F238E27FC236}">
              <a16:creationId xmlns:a16="http://schemas.microsoft.com/office/drawing/2014/main" id="{F8676171-B3EB-4C3C-988C-4C4BECB6B9BA}"/>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02" name="Text Box 25">
          <a:extLst>
            <a:ext uri="{FF2B5EF4-FFF2-40B4-BE49-F238E27FC236}">
              <a16:creationId xmlns:a16="http://schemas.microsoft.com/office/drawing/2014/main" id="{6BEA1002-C2EC-41F6-ADF6-8D7011FD05DD}"/>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03" name="Text Box 26">
          <a:extLst>
            <a:ext uri="{FF2B5EF4-FFF2-40B4-BE49-F238E27FC236}">
              <a16:creationId xmlns:a16="http://schemas.microsoft.com/office/drawing/2014/main" id="{78607A29-0FE4-4329-9F56-AF7333057926}"/>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04" name="Text Box 27">
          <a:extLst>
            <a:ext uri="{FF2B5EF4-FFF2-40B4-BE49-F238E27FC236}">
              <a16:creationId xmlns:a16="http://schemas.microsoft.com/office/drawing/2014/main" id="{4ADB9A87-1187-4D8D-AD21-A588E276E00D}"/>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05" name="Text Box 28">
          <a:extLst>
            <a:ext uri="{FF2B5EF4-FFF2-40B4-BE49-F238E27FC236}">
              <a16:creationId xmlns:a16="http://schemas.microsoft.com/office/drawing/2014/main" id="{740489AA-0765-41B3-87BA-DF3CAF8859CA}"/>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06" name="Text Box 29">
          <a:extLst>
            <a:ext uri="{FF2B5EF4-FFF2-40B4-BE49-F238E27FC236}">
              <a16:creationId xmlns:a16="http://schemas.microsoft.com/office/drawing/2014/main" id="{C7054A60-2E7F-4E94-ACBD-36F23A8E1A40}"/>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07" name="Text Box 30">
          <a:extLst>
            <a:ext uri="{FF2B5EF4-FFF2-40B4-BE49-F238E27FC236}">
              <a16:creationId xmlns:a16="http://schemas.microsoft.com/office/drawing/2014/main" id="{A96A97A2-1732-42F8-B135-F289024A342D}"/>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08" name="Text Box 31">
          <a:extLst>
            <a:ext uri="{FF2B5EF4-FFF2-40B4-BE49-F238E27FC236}">
              <a16:creationId xmlns:a16="http://schemas.microsoft.com/office/drawing/2014/main" id="{5483439A-A6AC-4E7D-B0F8-EBAD75837838}"/>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09" name="Text Box 32">
          <a:extLst>
            <a:ext uri="{FF2B5EF4-FFF2-40B4-BE49-F238E27FC236}">
              <a16:creationId xmlns:a16="http://schemas.microsoft.com/office/drawing/2014/main" id="{C22DC2A0-48A5-44F2-8B94-75046F7DAD7F}"/>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10" name="Text Box 33">
          <a:extLst>
            <a:ext uri="{FF2B5EF4-FFF2-40B4-BE49-F238E27FC236}">
              <a16:creationId xmlns:a16="http://schemas.microsoft.com/office/drawing/2014/main" id="{6E068D15-D439-4414-9F91-3CE31EBF5F81}"/>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11" name="Text Box 34">
          <a:extLst>
            <a:ext uri="{FF2B5EF4-FFF2-40B4-BE49-F238E27FC236}">
              <a16:creationId xmlns:a16="http://schemas.microsoft.com/office/drawing/2014/main" id="{5DF7F579-30D4-434B-A276-048EA961FDA2}"/>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12" name="Text Box 35">
          <a:extLst>
            <a:ext uri="{FF2B5EF4-FFF2-40B4-BE49-F238E27FC236}">
              <a16:creationId xmlns:a16="http://schemas.microsoft.com/office/drawing/2014/main" id="{2DD977C3-89AE-48DE-B244-7FFCF7C4482E}"/>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13" name="Text Box 36">
          <a:extLst>
            <a:ext uri="{FF2B5EF4-FFF2-40B4-BE49-F238E27FC236}">
              <a16:creationId xmlns:a16="http://schemas.microsoft.com/office/drawing/2014/main" id="{F3EAE8E5-98A0-4552-B4D3-7B18647206DE}"/>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14" name="Text Box 37">
          <a:extLst>
            <a:ext uri="{FF2B5EF4-FFF2-40B4-BE49-F238E27FC236}">
              <a16:creationId xmlns:a16="http://schemas.microsoft.com/office/drawing/2014/main" id="{2F56900F-A985-4830-88C6-2B60E5599A8C}"/>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15" name="Text Box 38">
          <a:extLst>
            <a:ext uri="{FF2B5EF4-FFF2-40B4-BE49-F238E27FC236}">
              <a16:creationId xmlns:a16="http://schemas.microsoft.com/office/drawing/2014/main" id="{539BB4F6-E2BE-470C-B8AF-5D465331E2A6}"/>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16" name="Text Box 39">
          <a:extLst>
            <a:ext uri="{FF2B5EF4-FFF2-40B4-BE49-F238E27FC236}">
              <a16:creationId xmlns:a16="http://schemas.microsoft.com/office/drawing/2014/main" id="{D88C146A-D548-4985-B4F7-27083986C036}"/>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17" name="Text Box 40">
          <a:extLst>
            <a:ext uri="{FF2B5EF4-FFF2-40B4-BE49-F238E27FC236}">
              <a16:creationId xmlns:a16="http://schemas.microsoft.com/office/drawing/2014/main" id="{8826B2A1-ACFA-43BA-A4D1-2E784857B568}"/>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18" name="Text Box 41">
          <a:extLst>
            <a:ext uri="{FF2B5EF4-FFF2-40B4-BE49-F238E27FC236}">
              <a16:creationId xmlns:a16="http://schemas.microsoft.com/office/drawing/2014/main" id="{5F84244E-4412-4CA4-BF35-4B3FE108DDE5}"/>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19" name="Text Box 42">
          <a:extLst>
            <a:ext uri="{FF2B5EF4-FFF2-40B4-BE49-F238E27FC236}">
              <a16:creationId xmlns:a16="http://schemas.microsoft.com/office/drawing/2014/main" id="{1760F6CF-CD84-4F89-9943-D27B3018A620}"/>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20" name="Text Box 43">
          <a:extLst>
            <a:ext uri="{FF2B5EF4-FFF2-40B4-BE49-F238E27FC236}">
              <a16:creationId xmlns:a16="http://schemas.microsoft.com/office/drawing/2014/main" id="{884FB0A0-B6AE-4CA9-A77C-979D5446FE7F}"/>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21" name="Text Box 44">
          <a:extLst>
            <a:ext uri="{FF2B5EF4-FFF2-40B4-BE49-F238E27FC236}">
              <a16:creationId xmlns:a16="http://schemas.microsoft.com/office/drawing/2014/main" id="{B9BF79B8-8F3D-41F2-9E9E-4AA466B2246A}"/>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22" name="Text Box 45">
          <a:extLst>
            <a:ext uri="{FF2B5EF4-FFF2-40B4-BE49-F238E27FC236}">
              <a16:creationId xmlns:a16="http://schemas.microsoft.com/office/drawing/2014/main" id="{B190FAA7-792C-442A-9CCF-6E3D07B67D7D}"/>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23" name="Text Box 46">
          <a:extLst>
            <a:ext uri="{FF2B5EF4-FFF2-40B4-BE49-F238E27FC236}">
              <a16:creationId xmlns:a16="http://schemas.microsoft.com/office/drawing/2014/main" id="{574EB8C7-0EDA-4A02-B908-853EE8543F5A}"/>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24" name="Text Box 47">
          <a:extLst>
            <a:ext uri="{FF2B5EF4-FFF2-40B4-BE49-F238E27FC236}">
              <a16:creationId xmlns:a16="http://schemas.microsoft.com/office/drawing/2014/main" id="{FF3620BB-A67C-473E-B4BB-641D7744665B}"/>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25" name="Text Box 48">
          <a:extLst>
            <a:ext uri="{FF2B5EF4-FFF2-40B4-BE49-F238E27FC236}">
              <a16:creationId xmlns:a16="http://schemas.microsoft.com/office/drawing/2014/main" id="{C85473B6-5467-4FC1-BBCC-12BDE1423D76}"/>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26" name="Text Box 49">
          <a:extLst>
            <a:ext uri="{FF2B5EF4-FFF2-40B4-BE49-F238E27FC236}">
              <a16:creationId xmlns:a16="http://schemas.microsoft.com/office/drawing/2014/main" id="{BF2651D2-60D9-458D-8ECB-66354F57F581}"/>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27" name="Text Box 50">
          <a:extLst>
            <a:ext uri="{FF2B5EF4-FFF2-40B4-BE49-F238E27FC236}">
              <a16:creationId xmlns:a16="http://schemas.microsoft.com/office/drawing/2014/main" id="{D66B22BB-0E21-4BD5-967D-7A227891701E}"/>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28" name="Text Box 51">
          <a:extLst>
            <a:ext uri="{FF2B5EF4-FFF2-40B4-BE49-F238E27FC236}">
              <a16:creationId xmlns:a16="http://schemas.microsoft.com/office/drawing/2014/main" id="{18F6F958-D346-4330-94F8-113D6E1657DA}"/>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29" name="Text Box 52">
          <a:extLst>
            <a:ext uri="{FF2B5EF4-FFF2-40B4-BE49-F238E27FC236}">
              <a16:creationId xmlns:a16="http://schemas.microsoft.com/office/drawing/2014/main" id="{D9182B6C-3E51-4344-B0B5-0170BF5CE3CB}"/>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30" name="Text Box 53">
          <a:extLst>
            <a:ext uri="{FF2B5EF4-FFF2-40B4-BE49-F238E27FC236}">
              <a16:creationId xmlns:a16="http://schemas.microsoft.com/office/drawing/2014/main" id="{B0E9283A-9639-4AA1-AFD0-D1AEC87EE54D}"/>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31" name="Text Box 54">
          <a:extLst>
            <a:ext uri="{FF2B5EF4-FFF2-40B4-BE49-F238E27FC236}">
              <a16:creationId xmlns:a16="http://schemas.microsoft.com/office/drawing/2014/main" id="{DB22829F-627E-4AD5-B5FB-6E65BE4390D5}"/>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32" name="Text Box 55">
          <a:extLst>
            <a:ext uri="{FF2B5EF4-FFF2-40B4-BE49-F238E27FC236}">
              <a16:creationId xmlns:a16="http://schemas.microsoft.com/office/drawing/2014/main" id="{9EBEE2B4-5814-4BE9-A770-ABC5EE6AC6E8}"/>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33" name="Text Box 56">
          <a:extLst>
            <a:ext uri="{FF2B5EF4-FFF2-40B4-BE49-F238E27FC236}">
              <a16:creationId xmlns:a16="http://schemas.microsoft.com/office/drawing/2014/main" id="{D4F9D0AC-0E3D-4F6E-B5E2-C8EEE5ED9CB2}"/>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34" name="Text Box 57">
          <a:extLst>
            <a:ext uri="{FF2B5EF4-FFF2-40B4-BE49-F238E27FC236}">
              <a16:creationId xmlns:a16="http://schemas.microsoft.com/office/drawing/2014/main" id="{ADF6CD5E-578F-4896-9EF6-F2FCBDDF3C2D}"/>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35" name="Text Box 58">
          <a:extLst>
            <a:ext uri="{FF2B5EF4-FFF2-40B4-BE49-F238E27FC236}">
              <a16:creationId xmlns:a16="http://schemas.microsoft.com/office/drawing/2014/main" id="{C6F14E15-5899-4BB0-AEB1-903A5BC04BA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36" name="Text Box 59">
          <a:extLst>
            <a:ext uri="{FF2B5EF4-FFF2-40B4-BE49-F238E27FC236}">
              <a16:creationId xmlns:a16="http://schemas.microsoft.com/office/drawing/2014/main" id="{1760B32A-0A92-4BCD-9E7E-A4C7EF7812C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37" name="Text Box 60">
          <a:extLst>
            <a:ext uri="{FF2B5EF4-FFF2-40B4-BE49-F238E27FC236}">
              <a16:creationId xmlns:a16="http://schemas.microsoft.com/office/drawing/2014/main" id="{77673F44-0C40-466C-AEC2-4CD50FA4187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38" name="Text Box 61">
          <a:extLst>
            <a:ext uri="{FF2B5EF4-FFF2-40B4-BE49-F238E27FC236}">
              <a16:creationId xmlns:a16="http://schemas.microsoft.com/office/drawing/2014/main" id="{7C306A13-EF58-41D9-AD0A-93B482ED60C9}"/>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39" name="Text Box 62">
          <a:extLst>
            <a:ext uri="{FF2B5EF4-FFF2-40B4-BE49-F238E27FC236}">
              <a16:creationId xmlns:a16="http://schemas.microsoft.com/office/drawing/2014/main" id="{0943FD76-3E3F-4CC7-9944-725BD075C848}"/>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40" name="Text Box 63">
          <a:extLst>
            <a:ext uri="{FF2B5EF4-FFF2-40B4-BE49-F238E27FC236}">
              <a16:creationId xmlns:a16="http://schemas.microsoft.com/office/drawing/2014/main" id="{E14538D8-D56B-438F-A375-920401A7C4C0}"/>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41" name="Text Box 64">
          <a:extLst>
            <a:ext uri="{FF2B5EF4-FFF2-40B4-BE49-F238E27FC236}">
              <a16:creationId xmlns:a16="http://schemas.microsoft.com/office/drawing/2014/main" id="{07BF4B6F-5405-4040-AE25-6E82FF190C7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42" name="Text Box 65">
          <a:extLst>
            <a:ext uri="{FF2B5EF4-FFF2-40B4-BE49-F238E27FC236}">
              <a16:creationId xmlns:a16="http://schemas.microsoft.com/office/drawing/2014/main" id="{5B306954-158F-4E87-B693-3B8646138C48}"/>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43" name="Text Box 66">
          <a:extLst>
            <a:ext uri="{FF2B5EF4-FFF2-40B4-BE49-F238E27FC236}">
              <a16:creationId xmlns:a16="http://schemas.microsoft.com/office/drawing/2014/main" id="{22B8FB88-542D-42F8-B833-D1C263C91406}"/>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44" name="Text Box 67">
          <a:extLst>
            <a:ext uri="{FF2B5EF4-FFF2-40B4-BE49-F238E27FC236}">
              <a16:creationId xmlns:a16="http://schemas.microsoft.com/office/drawing/2014/main" id="{0563389B-56E1-458F-ABF5-8FE3BC488BBE}"/>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45" name="Text Box 68">
          <a:extLst>
            <a:ext uri="{FF2B5EF4-FFF2-40B4-BE49-F238E27FC236}">
              <a16:creationId xmlns:a16="http://schemas.microsoft.com/office/drawing/2014/main" id="{6866860D-DBA8-49B5-94C5-B04EBB8FE5D1}"/>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46" name="Text Box 69">
          <a:extLst>
            <a:ext uri="{FF2B5EF4-FFF2-40B4-BE49-F238E27FC236}">
              <a16:creationId xmlns:a16="http://schemas.microsoft.com/office/drawing/2014/main" id="{8794000A-99F3-4F50-AA1F-7AA35D130591}"/>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47" name="Text Box 70">
          <a:extLst>
            <a:ext uri="{FF2B5EF4-FFF2-40B4-BE49-F238E27FC236}">
              <a16:creationId xmlns:a16="http://schemas.microsoft.com/office/drawing/2014/main" id="{A1DEAA5C-6D22-40E5-9A12-E87A3FEC7E9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48" name="Text Box 72">
          <a:extLst>
            <a:ext uri="{FF2B5EF4-FFF2-40B4-BE49-F238E27FC236}">
              <a16:creationId xmlns:a16="http://schemas.microsoft.com/office/drawing/2014/main" id="{AB89865F-5CFD-4052-865F-672137E325D6}"/>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49" name="Text Box 73">
          <a:extLst>
            <a:ext uri="{FF2B5EF4-FFF2-40B4-BE49-F238E27FC236}">
              <a16:creationId xmlns:a16="http://schemas.microsoft.com/office/drawing/2014/main" id="{B34EE3EF-FBA2-4291-BBF9-69654A417AF5}"/>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50" name="Text Box 77">
          <a:extLst>
            <a:ext uri="{FF2B5EF4-FFF2-40B4-BE49-F238E27FC236}">
              <a16:creationId xmlns:a16="http://schemas.microsoft.com/office/drawing/2014/main" id="{2EA0BB72-1DA4-49BC-A371-D95C7C403976}"/>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51" name="Text Box 78">
          <a:extLst>
            <a:ext uri="{FF2B5EF4-FFF2-40B4-BE49-F238E27FC236}">
              <a16:creationId xmlns:a16="http://schemas.microsoft.com/office/drawing/2014/main" id="{22D6A27E-6A0E-4BEC-969C-C9F0F80010A0}"/>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52" name="Text Box 79">
          <a:extLst>
            <a:ext uri="{FF2B5EF4-FFF2-40B4-BE49-F238E27FC236}">
              <a16:creationId xmlns:a16="http://schemas.microsoft.com/office/drawing/2014/main" id="{608DF97B-0D8D-44C8-8430-1F3C1ED45013}"/>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53" name="Text Box 80">
          <a:extLst>
            <a:ext uri="{FF2B5EF4-FFF2-40B4-BE49-F238E27FC236}">
              <a16:creationId xmlns:a16="http://schemas.microsoft.com/office/drawing/2014/main" id="{57B8682B-2B81-4479-89B5-3CAA6D8AE360}"/>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54" name="Text Box 81">
          <a:extLst>
            <a:ext uri="{FF2B5EF4-FFF2-40B4-BE49-F238E27FC236}">
              <a16:creationId xmlns:a16="http://schemas.microsoft.com/office/drawing/2014/main" id="{98E20AB5-E419-4BB2-849E-6812C603F0C4}"/>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55" name="Text Box 82">
          <a:extLst>
            <a:ext uri="{FF2B5EF4-FFF2-40B4-BE49-F238E27FC236}">
              <a16:creationId xmlns:a16="http://schemas.microsoft.com/office/drawing/2014/main" id="{69D1153D-2055-42CA-AD97-F665731AA219}"/>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56" name="Text Box 84">
          <a:extLst>
            <a:ext uri="{FF2B5EF4-FFF2-40B4-BE49-F238E27FC236}">
              <a16:creationId xmlns:a16="http://schemas.microsoft.com/office/drawing/2014/main" id="{0F5B0197-503C-453D-8083-3363F98DD1FC}"/>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57" name="Text Box 85">
          <a:extLst>
            <a:ext uri="{FF2B5EF4-FFF2-40B4-BE49-F238E27FC236}">
              <a16:creationId xmlns:a16="http://schemas.microsoft.com/office/drawing/2014/main" id="{ECA96921-035E-48B4-B93E-9C12ED5DD121}"/>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58" name="Text Box 89">
          <a:extLst>
            <a:ext uri="{FF2B5EF4-FFF2-40B4-BE49-F238E27FC236}">
              <a16:creationId xmlns:a16="http://schemas.microsoft.com/office/drawing/2014/main" id="{BFA8E986-0E9A-47FE-9768-A89EB912F4E2}"/>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59" name="Text Box 90">
          <a:extLst>
            <a:ext uri="{FF2B5EF4-FFF2-40B4-BE49-F238E27FC236}">
              <a16:creationId xmlns:a16="http://schemas.microsoft.com/office/drawing/2014/main" id="{84982C4D-74B7-4EC7-A9A4-301284635EBB}"/>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60" name="Text Box 91">
          <a:extLst>
            <a:ext uri="{FF2B5EF4-FFF2-40B4-BE49-F238E27FC236}">
              <a16:creationId xmlns:a16="http://schemas.microsoft.com/office/drawing/2014/main" id="{A20341B5-B23A-4D70-B785-5C4D1D56A08C}"/>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61" name="Text Box 92">
          <a:extLst>
            <a:ext uri="{FF2B5EF4-FFF2-40B4-BE49-F238E27FC236}">
              <a16:creationId xmlns:a16="http://schemas.microsoft.com/office/drawing/2014/main" id="{D34353DF-EF0F-4B92-B46F-71D9E60DAEB3}"/>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62" name="Text Box 93">
          <a:extLst>
            <a:ext uri="{FF2B5EF4-FFF2-40B4-BE49-F238E27FC236}">
              <a16:creationId xmlns:a16="http://schemas.microsoft.com/office/drawing/2014/main" id="{AF64AB8F-0636-45BC-9D3A-66498D4DCF5F}"/>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63" name="Text Box 94">
          <a:extLst>
            <a:ext uri="{FF2B5EF4-FFF2-40B4-BE49-F238E27FC236}">
              <a16:creationId xmlns:a16="http://schemas.microsoft.com/office/drawing/2014/main" id="{3C75F72A-68DB-45C7-A69B-57FF5DF46D2B}"/>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64" name="Text Box 95">
          <a:extLst>
            <a:ext uri="{FF2B5EF4-FFF2-40B4-BE49-F238E27FC236}">
              <a16:creationId xmlns:a16="http://schemas.microsoft.com/office/drawing/2014/main" id="{1834439B-3133-429B-B4B2-DBBFA6F5149A}"/>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65" name="Text Box 96">
          <a:extLst>
            <a:ext uri="{FF2B5EF4-FFF2-40B4-BE49-F238E27FC236}">
              <a16:creationId xmlns:a16="http://schemas.microsoft.com/office/drawing/2014/main" id="{6DD6B34C-5808-4BF4-A6A3-6B583F707F1F}"/>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66" name="Text Box 97">
          <a:extLst>
            <a:ext uri="{FF2B5EF4-FFF2-40B4-BE49-F238E27FC236}">
              <a16:creationId xmlns:a16="http://schemas.microsoft.com/office/drawing/2014/main" id="{2C3F6681-2C2C-4C2B-9796-7593C51ADFF8}"/>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67" name="Text Box 101">
          <a:extLst>
            <a:ext uri="{FF2B5EF4-FFF2-40B4-BE49-F238E27FC236}">
              <a16:creationId xmlns:a16="http://schemas.microsoft.com/office/drawing/2014/main" id="{166450AE-0E68-4DE3-9914-6A872228D7CB}"/>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68" name="Text Box 102">
          <a:extLst>
            <a:ext uri="{FF2B5EF4-FFF2-40B4-BE49-F238E27FC236}">
              <a16:creationId xmlns:a16="http://schemas.microsoft.com/office/drawing/2014/main" id="{70D1FF66-B1D2-48A6-81F7-A0A69BADC173}"/>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69" name="Text Box 103">
          <a:extLst>
            <a:ext uri="{FF2B5EF4-FFF2-40B4-BE49-F238E27FC236}">
              <a16:creationId xmlns:a16="http://schemas.microsoft.com/office/drawing/2014/main" id="{EB38AB51-98FA-4DC9-BED6-1E7963A399C4}"/>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70" name="Text Box 104">
          <a:extLst>
            <a:ext uri="{FF2B5EF4-FFF2-40B4-BE49-F238E27FC236}">
              <a16:creationId xmlns:a16="http://schemas.microsoft.com/office/drawing/2014/main" id="{0EEA7CE6-88FD-4B5D-A905-774806EA181E}"/>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71" name="Text Box 105">
          <a:extLst>
            <a:ext uri="{FF2B5EF4-FFF2-40B4-BE49-F238E27FC236}">
              <a16:creationId xmlns:a16="http://schemas.microsoft.com/office/drawing/2014/main" id="{1AABAFE9-3743-4AB7-AA87-E11105B18699}"/>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72" name="Text Box 106">
          <a:extLst>
            <a:ext uri="{FF2B5EF4-FFF2-40B4-BE49-F238E27FC236}">
              <a16:creationId xmlns:a16="http://schemas.microsoft.com/office/drawing/2014/main" id="{8D228DEB-6900-4DB1-8257-D1395947ABD8}"/>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73" name="Text Box 107">
          <a:extLst>
            <a:ext uri="{FF2B5EF4-FFF2-40B4-BE49-F238E27FC236}">
              <a16:creationId xmlns:a16="http://schemas.microsoft.com/office/drawing/2014/main" id="{69CBAE72-19FD-46DE-A5D8-45DF41FA7BB4}"/>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74" name="Text Box 108">
          <a:extLst>
            <a:ext uri="{FF2B5EF4-FFF2-40B4-BE49-F238E27FC236}">
              <a16:creationId xmlns:a16="http://schemas.microsoft.com/office/drawing/2014/main" id="{685FBAB4-C9C2-4881-9D8E-90DC7434DD58}"/>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75" name="Text Box 109">
          <a:extLst>
            <a:ext uri="{FF2B5EF4-FFF2-40B4-BE49-F238E27FC236}">
              <a16:creationId xmlns:a16="http://schemas.microsoft.com/office/drawing/2014/main" id="{C098A3AC-5478-4C19-986C-B681D912009F}"/>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76" name="Text Box 113">
          <a:extLst>
            <a:ext uri="{FF2B5EF4-FFF2-40B4-BE49-F238E27FC236}">
              <a16:creationId xmlns:a16="http://schemas.microsoft.com/office/drawing/2014/main" id="{D502C746-944B-4552-88E7-547F2029D2CC}"/>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77" name="Text Box 114">
          <a:extLst>
            <a:ext uri="{FF2B5EF4-FFF2-40B4-BE49-F238E27FC236}">
              <a16:creationId xmlns:a16="http://schemas.microsoft.com/office/drawing/2014/main" id="{0CE3A1F5-9FFB-433D-A631-35EC47EC4C2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78" name="Text Box 115">
          <a:extLst>
            <a:ext uri="{FF2B5EF4-FFF2-40B4-BE49-F238E27FC236}">
              <a16:creationId xmlns:a16="http://schemas.microsoft.com/office/drawing/2014/main" id="{87C7F960-E061-41DA-89F6-C42E4DC3BE58}"/>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79" name="Text Box 116">
          <a:extLst>
            <a:ext uri="{FF2B5EF4-FFF2-40B4-BE49-F238E27FC236}">
              <a16:creationId xmlns:a16="http://schemas.microsoft.com/office/drawing/2014/main" id="{641F278F-DF51-46D2-A3E6-09609F2422D9}"/>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80" name="Text Box 117">
          <a:extLst>
            <a:ext uri="{FF2B5EF4-FFF2-40B4-BE49-F238E27FC236}">
              <a16:creationId xmlns:a16="http://schemas.microsoft.com/office/drawing/2014/main" id="{2B380B1C-B1CB-4531-8D2B-60C8408CAD51}"/>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81" name="Text Box 118">
          <a:extLst>
            <a:ext uri="{FF2B5EF4-FFF2-40B4-BE49-F238E27FC236}">
              <a16:creationId xmlns:a16="http://schemas.microsoft.com/office/drawing/2014/main" id="{B2981417-FE86-4F8F-9493-CFE37A4EE0BB}"/>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82" name="Text Box 119">
          <a:extLst>
            <a:ext uri="{FF2B5EF4-FFF2-40B4-BE49-F238E27FC236}">
              <a16:creationId xmlns:a16="http://schemas.microsoft.com/office/drawing/2014/main" id="{00466F55-D4C3-41CB-BDAD-EEF07C3647F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83" name="Text Box 120">
          <a:extLst>
            <a:ext uri="{FF2B5EF4-FFF2-40B4-BE49-F238E27FC236}">
              <a16:creationId xmlns:a16="http://schemas.microsoft.com/office/drawing/2014/main" id="{474656BB-74B6-4B73-A270-EA87DE253FE0}"/>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84" name="Text Box 121">
          <a:extLst>
            <a:ext uri="{FF2B5EF4-FFF2-40B4-BE49-F238E27FC236}">
              <a16:creationId xmlns:a16="http://schemas.microsoft.com/office/drawing/2014/main" id="{ECBC29E6-04DE-4EED-AEFD-36BB31899B7D}"/>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85" name="Text Box 125">
          <a:extLst>
            <a:ext uri="{FF2B5EF4-FFF2-40B4-BE49-F238E27FC236}">
              <a16:creationId xmlns:a16="http://schemas.microsoft.com/office/drawing/2014/main" id="{86765F30-D54E-4BC5-892D-ADCF0E8A2700}"/>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86" name="Text Box 126">
          <a:extLst>
            <a:ext uri="{FF2B5EF4-FFF2-40B4-BE49-F238E27FC236}">
              <a16:creationId xmlns:a16="http://schemas.microsoft.com/office/drawing/2014/main" id="{2C85C8FC-373D-414C-8486-11B3EE1D137D}"/>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87" name="Text Box 127">
          <a:extLst>
            <a:ext uri="{FF2B5EF4-FFF2-40B4-BE49-F238E27FC236}">
              <a16:creationId xmlns:a16="http://schemas.microsoft.com/office/drawing/2014/main" id="{31857036-67E3-4185-86B7-D956FA49952F}"/>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88" name="Text Box 128">
          <a:extLst>
            <a:ext uri="{FF2B5EF4-FFF2-40B4-BE49-F238E27FC236}">
              <a16:creationId xmlns:a16="http://schemas.microsoft.com/office/drawing/2014/main" id="{87A252E7-8D1E-4C1A-B429-EF63659CFCCF}"/>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89" name="Text Box 129">
          <a:extLst>
            <a:ext uri="{FF2B5EF4-FFF2-40B4-BE49-F238E27FC236}">
              <a16:creationId xmlns:a16="http://schemas.microsoft.com/office/drawing/2014/main" id="{DC67A842-AE59-4BB5-B8AC-C36D7246D9E5}"/>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90" name="Text Box 130">
          <a:extLst>
            <a:ext uri="{FF2B5EF4-FFF2-40B4-BE49-F238E27FC236}">
              <a16:creationId xmlns:a16="http://schemas.microsoft.com/office/drawing/2014/main" id="{475952A1-0157-4D0B-95ED-1811CD9114F1}"/>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91" name="Text Box 131">
          <a:extLst>
            <a:ext uri="{FF2B5EF4-FFF2-40B4-BE49-F238E27FC236}">
              <a16:creationId xmlns:a16="http://schemas.microsoft.com/office/drawing/2014/main" id="{8267ACA9-34FD-45FE-80BA-AD6A34F87B6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92" name="Text Box 132">
          <a:extLst>
            <a:ext uri="{FF2B5EF4-FFF2-40B4-BE49-F238E27FC236}">
              <a16:creationId xmlns:a16="http://schemas.microsoft.com/office/drawing/2014/main" id="{5473ADE9-FFB4-4E0A-838C-3AFB6E6DBEB4}"/>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93" name="Text Box 133">
          <a:extLst>
            <a:ext uri="{FF2B5EF4-FFF2-40B4-BE49-F238E27FC236}">
              <a16:creationId xmlns:a16="http://schemas.microsoft.com/office/drawing/2014/main" id="{3D3E5FEE-5135-47E9-A467-2B0C83E2D57A}"/>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94" name="Text Box 137">
          <a:extLst>
            <a:ext uri="{FF2B5EF4-FFF2-40B4-BE49-F238E27FC236}">
              <a16:creationId xmlns:a16="http://schemas.microsoft.com/office/drawing/2014/main" id="{EDDCBD28-75B3-45D4-AC32-A6B5E2327E4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95" name="Text Box 138">
          <a:extLst>
            <a:ext uri="{FF2B5EF4-FFF2-40B4-BE49-F238E27FC236}">
              <a16:creationId xmlns:a16="http://schemas.microsoft.com/office/drawing/2014/main" id="{486E3525-BE59-49D1-873F-1A41C94B83B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96" name="Text Box 139">
          <a:extLst>
            <a:ext uri="{FF2B5EF4-FFF2-40B4-BE49-F238E27FC236}">
              <a16:creationId xmlns:a16="http://schemas.microsoft.com/office/drawing/2014/main" id="{397C079C-14A5-4543-9E7A-7F74E1DCA145}"/>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97" name="Text Box 140">
          <a:extLst>
            <a:ext uri="{FF2B5EF4-FFF2-40B4-BE49-F238E27FC236}">
              <a16:creationId xmlns:a16="http://schemas.microsoft.com/office/drawing/2014/main" id="{943F1F66-D314-48AC-B902-1DB2E9AD3373}"/>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98" name="Text Box 141">
          <a:extLst>
            <a:ext uri="{FF2B5EF4-FFF2-40B4-BE49-F238E27FC236}">
              <a16:creationId xmlns:a16="http://schemas.microsoft.com/office/drawing/2014/main" id="{8F9CDB41-9056-4E1B-BDC7-8E316E028E4B}"/>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199" name="Text Box 142">
          <a:extLst>
            <a:ext uri="{FF2B5EF4-FFF2-40B4-BE49-F238E27FC236}">
              <a16:creationId xmlns:a16="http://schemas.microsoft.com/office/drawing/2014/main" id="{09CBEE5E-B8DC-46D0-B140-4D24E1E00E72}"/>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00" name="Text Box 143">
          <a:extLst>
            <a:ext uri="{FF2B5EF4-FFF2-40B4-BE49-F238E27FC236}">
              <a16:creationId xmlns:a16="http://schemas.microsoft.com/office/drawing/2014/main" id="{173080E0-B041-4DE2-B212-B3DB1E4E897D}"/>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01" name="Text Box 144">
          <a:extLst>
            <a:ext uri="{FF2B5EF4-FFF2-40B4-BE49-F238E27FC236}">
              <a16:creationId xmlns:a16="http://schemas.microsoft.com/office/drawing/2014/main" id="{75A31B25-25C6-4950-B16C-9385FB7A6DE0}"/>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02" name="Text Box 145">
          <a:extLst>
            <a:ext uri="{FF2B5EF4-FFF2-40B4-BE49-F238E27FC236}">
              <a16:creationId xmlns:a16="http://schemas.microsoft.com/office/drawing/2014/main" id="{22EE58A2-049F-47C1-9A30-5FC70EF25EC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03" name="Text Box 149">
          <a:extLst>
            <a:ext uri="{FF2B5EF4-FFF2-40B4-BE49-F238E27FC236}">
              <a16:creationId xmlns:a16="http://schemas.microsoft.com/office/drawing/2014/main" id="{5B84BD09-47C2-4EC0-8543-D6670DF1C0A4}"/>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04" name="Text Box 150">
          <a:extLst>
            <a:ext uri="{FF2B5EF4-FFF2-40B4-BE49-F238E27FC236}">
              <a16:creationId xmlns:a16="http://schemas.microsoft.com/office/drawing/2014/main" id="{47570095-E42E-42EE-9442-DB29A6103B35}"/>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05" name="Text Box 151">
          <a:extLst>
            <a:ext uri="{FF2B5EF4-FFF2-40B4-BE49-F238E27FC236}">
              <a16:creationId xmlns:a16="http://schemas.microsoft.com/office/drawing/2014/main" id="{08F2BB83-8E9A-4189-A9F8-9D14C191BC26}"/>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06" name="Text Box 152">
          <a:extLst>
            <a:ext uri="{FF2B5EF4-FFF2-40B4-BE49-F238E27FC236}">
              <a16:creationId xmlns:a16="http://schemas.microsoft.com/office/drawing/2014/main" id="{0DDB8639-FA68-4787-825B-6AA565B28B78}"/>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07" name="Text Box 153">
          <a:extLst>
            <a:ext uri="{FF2B5EF4-FFF2-40B4-BE49-F238E27FC236}">
              <a16:creationId xmlns:a16="http://schemas.microsoft.com/office/drawing/2014/main" id="{437E11C8-ADC4-4826-947B-EF5289FCDEF0}"/>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08" name="Text Box 154">
          <a:extLst>
            <a:ext uri="{FF2B5EF4-FFF2-40B4-BE49-F238E27FC236}">
              <a16:creationId xmlns:a16="http://schemas.microsoft.com/office/drawing/2014/main" id="{F0EE920D-476E-4DAF-960C-E0607910ABD4}"/>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09" name="Text Box 155">
          <a:extLst>
            <a:ext uri="{FF2B5EF4-FFF2-40B4-BE49-F238E27FC236}">
              <a16:creationId xmlns:a16="http://schemas.microsoft.com/office/drawing/2014/main" id="{6F3BBB12-4624-47B8-9502-D097046062A0}"/>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10" name="Text Box 156">
          <a:extLst>
            <a:ext uri="{FF2B5EF4-FFF2-40B4-BE49-F238E27FC236}">
              <a16:creationId xmlns:a16="http://schemas.microsoft.com/office/drawing/2014/main" id="{0CD79B3B-4F43-41BB-9225-9597D2DCF3C3}"/>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11" name="Text Box 157">
          <a:extLst>
            <a:ext uri="{FF2B5EF4-FFF2-40B4-BE49-F238E27FC236}">
              <a16:creationId xmlns:a16="http://schemas.microsoft.com/office/drawing/2014/main" id="{95CB8673-28AB-4938-8837-FB5E589C572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12" name="Text Box 161">
          <a:extLst>
            <a:ext uri="{FF2B5EF4-FFF2-40B4-BE49-F238E27FC236}">
              <a16:creationId xmlns:a16="http://schemas.microsoft.com/office/drawing/2014/main" id="{09443BCC-5DCB-40A1-A3DC-E6AD338F123C}"/>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13" name="Text Box 162">
          <a:extLst>
            <a:ext uri="{FF2B5EF4-FFF2-40B4-BE49-F238E27FC236}">
              <a16:creationId xmlns:a16="http://schemas.microsoft.com/office/drawing/2014/main" id="{2752D6B4-771E-4941-962D-FE075C376DD8}"/>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14" name="Text Box 163">
          <a:extLst>
            <a:ext uri="{FF2B5EF4-FFF2-40B4-BE49-F238E27FC236}">
              <a16:creationId xmlns:a16="http://schemas.microsoft.com/office/drawing/2014/main" id="{3C0F5183-A58B-4003-AFE1-F4F23DA0139E}"/>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15" name="Text Box 164">
          <a:extLst>
            <a:ext uri="{FF2B5EF4-FFF2-40B4-BE49-F238E27FC236}">
              <a16:creationId xmlns:a16="http://schemas.microsoft.com/office/drawing/2014/main" id="{C7487149-93A4-484A-BD3E-46F63991A2EF}"/>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16" name="Text Box 165">
          <a:extLst>
            <a:ext uri="{FF2B5EF4-FFF2-40B4-BE49-F238E27FC236}">
              <a16:creationId xmlns:a16="http://schemas.microsoft.com/office/drawing/2014/main" id="{7919338A-6B12-41CB-82A3-455EB96CE8C3}"/>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17" name="Text Box 166">
          <a:extLst>
            <a:ext uri="{FF2B5EF4-FFF2-40B4-BE49-F238E27FC236}">
              <a16:creationId xmlns:a16="http://schemas.microsoft.com/office/drawing/2014/main" id="{362987FD-DCEB-45F1-8FE3-1A380159354C}"/>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18" name="Text Box 167">
          <a:extLst>
            <a:ext uri="{FF2B5EF4-FFF2-40B4-BE49-F238E27FC236}">
              <a16:creationId xmlns:a16="http://schemas.microsoft.com/office/drawing/2014/main" id="{F11B6846-F190-409E-9D86-668C54918C1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19" name="Text Box 168">
          <a:extLst>
            <a:ext uri="{FF2B5EF4-FFF2-40B4-BE49-F238E27FC236}">
              <a16:creationId xmlns:a16="http://schemas.microsoft.com/office/drawing/2014/main" id="{78724CEF-07E8-48A5-B2CC-B9A9EF9F5FF3}"/>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20" name="Text Box 169">
          <a:extLst>
            <a:ext uri="{FF2B5EF4-FFF2-40B4-BE49-F238E27FC236}">
              <a16:creationId xmlns:a16="http://schemas.microsoft.com/office/drawing/2014/main" id="{5CDE1F61-ED2E-4D16-8DB3-512D47E5232F}"/>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21" name="Text Box 170">
          <a:extLst>
            <a:ext uri="{FF2B5EF4-FFF2-40B4-BE49-F238E27FC236}">
              <a16:creationId xmlns:a16="http://schemas.microsoft.com/office/drawing/2014/main" id="{287DA934-F4F9-4578-AA57-A200F47A53F1}"/>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22" name="Text Box 171">
          <a:extLst>
            <a:ext uri="{FF2B5EF4-FFF2-40B4-BE49-F238E27FC236}">
              <a16:creationId xmlns:a16="http://schemas.microsoft.com/office/drawing/2014/main" id="{28A625A2-29B1-4AC4-ADEF-A325DD03F0D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23" name="Text Box 172">
          <a:extLst>
            <a:ext uri="{FF2B5EF4-FFF2-40B4-BE49-F238E27FC236}">
              <a16:creationId xmlns:a16="http://schemas.microsoft.com/office/drawing/2014/main" id="{A894829E-1A88-484D-AEAC-1F8BB3763492}"/>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24" name="Text Box 173">
          <a:extLst>
            <a:ext uri="{FF2B5EF4-FFF2-40B4-BE49-F238E27FC236}">
              <a16:creationId xmlns:a16="http://schemas.microsoft.com/office/drawing/2014/main" id="{E69D2EFD-5799-4E4A-A35F-8AEA68403A5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25" name="Text Box 174">
          <a:extLst>
            <a:ext uri="{FF2B5EF4-FFF2-40B4-BE49-F238E27FC236}">
              <a16:creationId xmlns:a16="http://schemas.microsoft.com/office/drawing/2014/main" id="{047B7C2E-0E23-4535-80AC-8DE78B4089CF}"/>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26" name="Text Box 176">
          <a:extLst>
            <a:ext uri="{FF2B5EF4-FFF2-40B4-BE49-F238E27FC236}">
              <a16:creationId xmlns:a16="http://schemas.microsoft.com/office/drawing/2014/main" id="{FC16A12A-E8B7-4F0C-AFA9-4EAF8B651286}"/>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27" name="Text Box 178">
          <a:extLst>
            <a:ext uri="{FF2B5EF4-FFF2-40B4-BE49-F238E27FC236}">
              <a16:creationId xmlns:a16="http://schemas.microsoft.com/office/drawing/2014/main" id="{ED61CFAE-D006-49C4-A665-8A07B4211ED5}"/>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28" name="Text Box 179">
          <a:extLst>
            <a:ext uri="{FF2B5EF4-FFF2-40B4-BE49-F238E27FC236}">
              <a16:creationId xmlns:a16="http://schemas.microsoft.com/office/drawing/2014/main" id="{C9D7B47C-F0F0-46BD-BA8B-0AC6C9BCA07D}"/>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29" name="Text Box 180">
          <a:extLst>
            <a:ext uri="{FF2B5EF4-FFF2-40B4-BE49-F238E27FC236}">
              <a16:creationId xmlns:a16="http://schemas.microsoft.com/office/drawing/2014/main" id="{A71753FD-9C75-48A2-84A9-15B5DDE058F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30" name="Text Box 181">
          <a:extLst>
            <a:ext uri="{FF2B5EF4-FFF2-40B4-BE49-F238E27FC236}">
              <a16:creationId xmlns:a16="http://schemas.microsoft.com/office/drawing/2014/main" id="{2D78D1E1-0E32-404A-910C-9949408468D3}"/>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31" name="Text Box 182">
          <a:extLst>
            <a:ext uri="{FF2B5EF4-FFF2-40B4-BE49-F238E27FC236}">
              <a16:creationId xmlns:a16="http://schemas.microsoft.com/office/drawing/2014/main" id="{E722BACD-D2C9-4E06-A4D2-715414F9C5B3}"/>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32" name="Text Box 183">
          <a:extLst>
            <a:ext uri="{FF2B5EF4-FFF2-40B4-BE49-F238E27FC236}">
              <a16:creationId xmlns:a16="http://schemas.microsoft.com/office/drawing/2014/main" id="{40D37E7F-3B8C-4C80-94E8-B3D6B8579AF9}"/>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33" name="Text Box 184">
          <a:extLst>
            <a:ext uri="{FF2B5EF4-FFF2-40B4-BE49-F238E27FC236}">
              <a16:creationId xmlns:a16="http://schemas.microsoft.com/office/drawing/2014/main" id="{612C3DB9-0511-42EC-A1AC-22D93965205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34" name="Text Box 185">
          <a:extLst>
            <a:ext uri="{FF2B5EF4-FFF2-40B4-BE49-F238E27FC236}">
              <a16:creationId xmlns:a16="http://schemas.microsoft.com/office/drawing/2014/main" id="{D4454655-703F-4859-A203-E49A7DB2623B}"/>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35" name="Text Box 186">
          <a:extLst>
            <a:ext uri="{FF2B5EF4-FFF2-40B4-BE49-F238E27FC236}">
              <a16:creationId xmlns:a16="http://schemas.microsoft.com/office/drawing/2014/main" id="{413507BC-C8E9-4D28-A8D7-A8EEA2A76C44}"/>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36" name="Text Box 187">
          <a:extLst>
            <a:ext uri="{FF2B5EF4-FFF2-40B4-BE49-F238E27FC236}">
              <a16:creationId xmlns:a16="http://schemas.microsoft.com/office/drawing/2014/main" id="{CC2EF11A-372D-494B-94B8-FFAA7FBD64B3}"/>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37" name="Text Box 188">
          <a:extLst>
            <a:ext uri="{FF2B5EF4-FFF2-40B4-BE49-F238E27FC236}">
              <a16:creationId xmlns:a16="http://schemas.microsoft.com/office/drawing/2014/main" id="{580CDC7D-EA1B-46A2-83A9-D0B6DEC13D5F}"/>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38" name="Text Box 189">
          <a:extLst>
            <a:ext uri="{FF2B5EF4-FFF2-40B4-BE49-F238E27FC236}">
              <a16:creationId xmlns:a16="http://schemas.microsoft.com/office/drawing/2014/main" id="{F1CF4A47-1898-487F-9DE7-85878AE3E71F}"/>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39" name="Text Box 190">
          <a:extLst>
            <a:ext uri="{FF2B5EF4-FFF2-40B4-BE49-F238E27FC236}">
              <a16:creationId xmlns:a16="http://schemas.microsoft.com/office/drawing/2014/main" id="{0821D836-2C71-4480-9E94-EDC593178D8E}"/>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40" name="Text Box 191">
          <a:extLst>
            <a:ext uri="{FF2B5EF4-FFF2-40B4-BE49-F238E27FC236}">
              <a16:creationId xmlns:a16="http://schemas.microsoft.com/office/drawing/2014/main" id="{AE6B44C0-AC99-4D93-B55C-53AA896B6796}"/>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41" name="Text Box 192">
          <a:extLst>
            <a:ext uri="{FF2B5EF4-FFF2-40B4-BE49-F238E27FC236}">
              <a16:creationId xmlns:a16="http://schemas.microsoft.com/office/drawing/2014/main" id="{AD1236D9-A081-438C-9C68-BAEEC223E349}"/>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42" name="Text Box 193">
          <a:extLst>
            <a:ext uri="{FF2B5EF4-FFF2-40B4-BE49-F238E27FC236}">
              <a16:creationId xmlns:a16="http://schemas.microsoft.com/office/drawing/2014/main" id="{3A488E75-61BD-4395-AF64-39B02A323289}"/>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43" name="Text Box 194">
          <a:extLst>
            <a:ext uri="{FF2B5EF4-FFF2-40B4-BE49-F238E27FC236}">
              <a16:creationId xmlns:a16="http://schemas.microsoft.com/office/drawing/2014/main" id="{CCBE675B-FB7A-4D25-9FE5-892BF0E166F3}"/>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44" name="Text Box 195">
          <a:extLst>
            <a:ext uri="{FF2B5EF4-FFF2-40B4-BE49-F238E27FC236}">
              <a16:creationId xmlns:a16="http://schemas.microsoft.com/office/drawing/2014/main" id="{805CEC6F-5AE0-415A-8C8C-9A4B6F0BF7F0}"/>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45" name="Text Box 196">
          <a:extLst>
            <a:ext uri="{FF2B5EF4-FFF2-40B4-BE49-F238E27FC236}">
              <a16:creationId xmlns:a16="http://schemas.microsoft.com/office/drawing/2014/main" id="{3509DA0B-4EA7-4154-9B66-FE634858439D}"/>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46" name="Text Box 197">
          <a:extLst>
            <a:ext uri="{FF2B5EF4-FFF2-40B4-BE49-F238E27FC236}">
              <a16:creationId xmlns:a16="http://schemas.microsoft.com/office/drawing/2014/main" id="{DF715DD5-7665-4678-97C4-510CED9E1A44}"/>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47" name="Text Box 198">
          <a:extLst>
            <a:ext uri="{FF2B5EF4-FFF2-40B4-BE49-F238E27FC236}">
              <a16:creationId xmlns:a16="http://schemas.microsoft.com/office/drawing/2014/main" id="{C9F15E86-BC91-41B9-B3BC-4C93CB67DDCE}"/>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48" name="Text Box 199">
          <a:extLst>
            <a:ext uri="{FF2B5EF4-FFF2-40B4-BE49-F238E27FC236}">
              <a16:creationId xmlns:a16="http://schemas.microsoft.com/office/drawing/2014/main" id="{C0524255-330B-4569-BBC3-07DF046BD283}"/>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49" name="Text Box 200">
          <a:extLst>
            <a:ext uri="{FF2B5EF4-FFF2-40B4-BE49-F238E27FC236}">
              <a16:creationId xmlns:a16="http://schemas.microsoft.com/office/drawing/2014/main" id="{960EDA85-7E65-42E7-AF9E-F4A892D01D15}"/>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50" name="Text Box 201">
          <a:extLst>
            <a:ext uri="{FF2B5EF4-FFF2-40B4-BE49-F238E27FC236}">
              <a16:creationId xmlns:a16="http://schemas.microsoft.com/office/drawing/2014/main" id="{72CF0D51-7A2B-404F-A06A-9841533CEE7C}"/>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51" name="Text Box 202">
          <a:extLst>
            <a:ext uri="{FF2B5EF4-FFF2-40B4-BE49-F238E27FC236}">
              <a16:creationId xmlns:a16="http://schemas.microsoft.com/office/drawing/2014/main" id="{34397330-CEF3-46D9-B50B-619411ED6502}"/>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52" name="Text Box 203">
          <a:extLst>
            <a:ext uri="{FF2B5EF4-FFF2-40B4-BE49-F238E27FC236}">
              <a16:creationId xmlns:a16="http://schemas.microsoft.com/office/drawing/2014/main" id="{DBC58347-C93E-4E5C-98B2-6F8E6FC098F3}"/>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53" name="Text Box 204">
          <a:extLst>
            <a:ext uri="{FF2B5EF4-FFF2-40B4-BE49-F238E27FC236}">
              <a16:creationId xmlns:a16="http://schemas.microsoft.com/office/drawing/2014/main" id="{7DF23406-C843-4C7D-8843-0D6C1CCA4606}"/>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54" name="Text Box 206">
          <a:extLst>
            <a:ext uri="{FF2B5EF4-FFF2-40B4-BE49-F238E27FC236}">
              <a16:creationId xmlns:a16="http://schemas.microsoft.com/office/drawing/2014/main" id="{449BCBD9-384E-4624-BB0D-C67B188D6ECD}"/>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55" name="Text Box 207">
          <a:extLst>
            <a:ext uri="{FF2B5EF4-FFF2-40B4-BE49-F238E27FC236}">
              <a16:creationId xmlns:a16="http://schemas.microsoft.com/office/drawing/2014/main" id="{BAC1692B-AF16-48A8-BA88-1146B8AB3344}"/>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56" name="Text Box 208">
          <a:extLst>
            <a:ext uri="{FF2B5EF4-FFF2-40B4-BE49-F238E27FC236}">
              <a16:creationId xmlns:a16="http://schemas.microsoft.com/office/drawing/2014/main" id="{0CFA928D-572B-46DB-9256-9FF3721C61A5}"/>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57" name="Text Box 209">
          <a:extLst>
            <a:ext uri="{FF2B5EF4-FFF2-40B4-BE49-F238E27FC236}">
              <a16:creationId xmlns:a16="http://schemas.microsoft.com/office/drawing/2014/main" id="{318339B5-2624-440E-A3E9-427693BD8ADF}"/>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58" name="Text Box 210">
          <a:extLst>
            <a:ext uri="{FF2B5EF4-FFF2-40B4-BE49-F238E27FC236}">
              <a16:creationId xmlns:a16="http://schemas.microsoft.com/office/drawing/2014/main" id="{604CC0C5-6F12-486F-8185-5CB17145EE09}"/>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59" name="Text Box 211">
          <a:extLst>
            <a:ext uri="{FF2B5EF4-FFF2-40B4-BE49-F238E27FC236}">
              <a16:creationId xmlns:a16="http://schemas.microsoft.com/office/drawing/2014/main" id="{CF6EA8F5-FD19-4F29-99BE-22E6FD71D7C1}"/>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60" name="Text Box 212">
          <a:extLst>
            <a:ext uri="{FF2B5EF4-FFF2-40B4-BE49-F238E27FC236}">
              <a16:creationId xmlns:a16="http://schemas.microsoft.com/office/drawing/2014/main" id="{BFBA6371-3422-46D0-B882-1844573B0806}"/>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61" name="Text Box 213">
          <a:extLst>
            <a:ext uri="{FF2B5EF4-FFF2-40B4-BE49-F238E27FC236}">
              <a16:creationId xmlns:a16="http://schemas.microsoft.com/office/drawing/2014/main" id="{F32B91B5-8BDD-4155-B544-6356DE925E7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45738</xdr:rowOff>
    </xdr:to>
    <xdr:sp macro="" textlink="">
      <xdr:nvSpPr>
        <xdr:cNvPr id="1262" name="Text Box 214">
          <a:extLst>
            <a:ext uri="{FF2B5EF4-FFF2-40B4-BE49-F238E27FC236}">
              <a16:creationId xmlns:a16="http://schemas.microsoft.com/office/drawing/2014/main" id="{63F1B0D9-1C50-4EE2-ABA6-C55F274538B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1263" name="Text Box 216">
          <a:extLst>
            <a:ext uri="{FF2B5EF4-FFF2-40B4-BE49-F238E27FC236}">
              <a16:creationId xmlns:a16="http://schemas.microsoft.com/office/drawing/2014/main" id="{956BC855-FDED-42EB-9965-E815F120CA68}"/>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1264" name="Text Box 217">
          <a:extLst>
            <a:ext uri="{FF2B5EF4-FFF2-40B4-BE49-F238E27FC236}">
              <a16:creationId xmlns:a16="http://schemas.microsoft.com/office/drawing/2014/main" id="{7EF38F50-8BBB-4B56-BAEC-49F1CD63CE1E}"/>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1265" name="Text Box 218">
          <a:extLst>
            <a:ext uri="{FF2B5EF4-FFF2-40B4-BE49-F238E27FC236}">
              <a16:creationId xmlns:a16="http://schemas.microsoft.com/office/drawing/2014/main" id="{F5B0C503-7FFF-428C-8988-72D7FE93972E}"/>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1266" name="Text Box 219">
          <a:extLst>
            <a:ext uri="{FF2B5EF4-FFF2-40B4-BE49-F238E27FC236}">
              <a16:creationId xmlns:a16="http://schemas.microsoft.com/office/drawing/2014/main" id="{C36FC6C9-CF9A-40BD-A99C-071AF0289388}"/>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1267" name="Text Box 220">
          <a:extLst>
            <a:ext uri="{FF2B5EF4-FFF2-40B4-BE49-F238E27FC236}">
              <a16:creationId xmlns:a16="http://schemas.microsoft.com/office/drawing/2014/main" id="{5A673A8D-3BDE-4B32-9112-983DA7C6E039}"/>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1268" name="Text Box 221">
          <a:extLst>
            <a:ext uri="{FF2B5EF4-FFF2-40B4-BE49-F238E27FC236}">
              <a16:creationId xmlns:a16="http://schemas.microsoft.com/office/drawing/2014/main" id="{13D58AD4-90B5-4872-AC35-5DD89EE5E8C8}"/>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1269" name="Text Box 222">
          <a:extLst>
            <a:ext uri="{FF2B5EF4-FFF2-40B4-BE49-F238E27FC236}">
              <a16:creationId xmlns:a16="http://schemas.microsoft.com/office/drawing/2014/main" id="{922E89A2-FEB5-4D29-BDF7-BDC0F6A027C6}"/>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1270" name="Text Box 223">
          <a:extLst>
            <a:ext uri="{FF2B5EF4-FFF2-40B4-BE49-F238E27FC236}">
              <a16:creationId xmlns:a16="http://schemas.microsoft.com/office/drawing/2014/main" id="{045E7D20-2E5D-40B8-828C-46EFFB9E2BC8}"/>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1271" name="Text Box 224">
          <a:extLst>
            <a:ext uri="{FF2B5EF4-FFF2-40B4-BE49-F238E27FC236}">
              <a16:creationId xmlns:a16="http://schemas.microsoft.com/office/drawing/2014/main" id="{822A000F-CE2C-499F-B37F-9C12764B3FA4}"/>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1272" name="Text Box 225">
          <a:extLst>
            <a:ext uri="{FF2B5EF4-FFF2-40B4-BE49-F238E27FC236}">
              <a16:creationId xmlns:a16="http://schemas.microsoft.com/office/drawing/2014/main" id="{E2437244-FE4B-4A89-8E6A-AF8C9DD0ABC9}"/>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1273" name="Text Box 226">
          <a:extLst>
            <a:ext uri="{FF2B5EF4-FFF2-40B4-BE49-F238E27FC236}">
              <a16:creationId xmlns:a16="http://schemas.microsoft.com/office/drawing/2014/main" id="{78631FD2-96EE-4E30-8C43-A118BBA1C71D}"/>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1274" name="Text Box 227">
          <a:extLst>
            <a:ext uri="{FF2B5EF4-FFF2-40B4-BE49-F238E27FC236}">
              <a16:creationId xmlns:a16="http://schemas.microsoft.com/office/drawing/2014/main" id="{4D216BFA-1A15-4830-8F54-B380E54706FC}"/>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1275" name="Text Box 228">
          <a:extLst>
            <a:ext uri="{FF2B5EF4-FFF2-40B4-BE49-F238E27FC236}">
              <a16:creationId xmlns:a16="http://schemas.microsoft.com/office/drawing/2014/main" id="{4246EA35-C527-4114-A6A5-5C7E334C1C44}"/>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1276" name="Text Box 229">
          <a:extLst>
            <a:ext uri="{FF2B5EF4-FFF2-40B4-BE49-F238E27FC236}">
              <a16:creationId xmlns:a16="http://schemas.microsoft.com/office/drawing/2014/main" id="{83D86383-F53E-45D2-89D7-B10B4ACA0C45}"/>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1277" name="Text Box 230">
          <a:extLst>
            <a:ext uri="{FF2B5EF4-FFF2-40B4-BE49-F238E27FC236}">
              <a16:creationId xmlns:a16="http://schemas.microsoft.com/office/drawing/2014/main" id="{A4F469FF-9BF6-43D3-9C92-9A8AB5E1F45A}"/>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1278" name="Text Box 231">
          <a:extLst>
            <a:ext uri="{FF2B5EF4-FFF2-40B4-BE49-F238E27FC236}">
              <a16:creationId xmlns:a16="http://schemas.microsoft.com/office/drawing/2014/main" id="{70506D58-A5F4-4481-8591-5B694D0ED932}"/>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1279" name="Text Box 232">
          <a:extLst>
            <a:ext uri="{FF2B5EF4-FFF2-40B4-BE49-F238E27FC236}">
              <a16:creationId xmlns:a16="http://schemas.microsoft.com/office/drawing/2014/main" id="{ABCF3CB9-1CEA-492A-A8E8-9846A53E8C5F}"/>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1280" name="Text Box 233">
          <a:extLst>
            <a:ext uri="{FF2B5EF4-FFF2-40B4-BE49-F238E27FC236}">
              <a16:creationId xmlns:a16="http://schemas.microsoft.com/office/drawing/2014/main" id="{92EFFBE4-5C99-46FB-9EB4-AA776FE975FA}"/>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1281" name="Text Box 234">
          <a:extLst>
            <a:ext uri="{FF2B5EF4-FFF2-40B4-BE49-F238E27FC236}">
              <a16:creationId xmlns:a16="http://schemas.microsoft.com/office/drawing/2014/main" id="{675F45D3-359B-48F3-8534-551AE724F3DF}"/>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1282" name="Text Box 235">
          <a:extLst>
            <a:ext uri="{FF2B5EF4-FFF2-40B4-BE49-F238E27FC236}">
              <a16:creationId xmlns:a16="http://schemas.microsoft.com/office/drawing/2014/main" id="{0075E5F9-DD1E-405F-8A36-D42FD1E01200}"/>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1283" name="Text Box 237">
          <a:extLst>
            <a:ext uri="{FF2B5EF4-FFF2-40B4-BE49-F238E27FC236}">
              <a16:creationId xmlns:a16="http://schemas.microsoft.com/office/drawing/2014/main" id="{64661F28-45BA-4095-9078-61BA8FEEE911}"/>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1284" name="Text Box 238">
          <a:extLst>
            <a:ext uri="{FF2B5EF4-FFF2-40B4-BE49-F238E27FC236}">
              <a16:creationId xmlns:a16="http://schemas.microsoft.com/office/drawing/2014/main" id="{F44B4478-1283-4BF5-9A1F-57EA7782DC10}"/>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1285" name="Text Box 239">
          <a:extLst>
            <a:ext uri="{FF2B5EF4-FFF2-40B4-BE49-F238E27FC236}">
              <a16:creationId xmlns:a16="http://schemas.microsoft.com/office/drawing/2014/main" id="{34869A1B-6331-4F13-B4F9-C8CF3E725C04}"/>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1286" name="Text Box 240">
          <a:extLst>
            <a:ext uri="{FF2B5EF4-FFF2-40B4-BE49-F238E27FC236}">
              <a16:creationId xmlns:a16="http://schemas.microsoft.com/office/drawing/2014/main" id="{39618046-E0FE-4943-8FDA-629443665540}"/>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51735</xdr:rowOff>
    </xdr:to>
    <xdr:sp macro="" textlink="">
      <xdr:nvSpPr>
        <xdr:cNvPr id="1287" name="Text Box 241">
          <a:extLst>
            <a:ext uri="{FF2B5EF4-FFF2-40B4-BE49-F238E27FC236}">
              <a16:creationId xmlns:a16="http://schemas.microsoft.com/office/drawing/2014/main" id="{28D1AEBD-A680-4588-B11A-B53534657AD1}"/>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347663</xdr:colOff>
      <xdr:row>49</xdr:row>
      <xdr:rowOff>0</xdr:rowOff>
    </xdr:from>
    <xdr:to>
      <xdr:col>4</xdr:col>
      <xdr:colOff>3463</xdr:colOff>
      <xdr:row>50</xdr:row>
      <xdr:rowOff>45738</xdr:rowOff>
    </xdr:to>
    <xdr:sp macro="" textlink="">
      <xdr:nvSpPr>
        <xdr:cNvPr id="1288" name="Text Box 246">
          <a:extLst>
            <a:ext uri="{FF2B5EF4-FFF2-40B4-BE49-F238E27FC236}">
              <a16:creationId xmlns:a16="http://schemas.microsoft.com/office/drawing/2014/main" id="{99528702-4CBA-42BB-9BA2-3272F2CB3F40}"/>
            </a:ext>
          </a:extLst>
        </xdr:cNvPr>
        <xdr:cNvSpPr txBox="1">
          <a:spLocks noChangeArrowheads="1"/>
        </xdr:cNvSpPr>
      </xdr:nvSpPr>
      <xdr:spPr bwMode="auto">
        <a:xfrm>
          <a:off x="4186238" y="7439025"/>
          <a:ext cx="74900"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51</xdr:row>
      <xdr:rowOff>19052</xdr:rowOff>
    </xdr:to>
    <xdr:sp macro="" textlink="">
      <xdr:nvSpPr>
        <xdr:cNvPr id="1289" name="Text Box 187">
          <a:extLst>
            <a:ext uri="{FF2B5EF4-FFF2-40B4-BE49-F238E27FC236}">
              <a16:creationId xmlns:a16="http://schemas.microsoft.com/office/drawing/2014/main" id="{35F2F0F9-659E-4B2B-A821-8F606DC2D463}"/>
            </a:ext>
          </a:extLst>
        </xdr:cNvPr>
        <xdr:cNvSpPr txBox="1">
          <a:spLocks noChangeArrowheads="1"/>
        </xdr:cNvSpPr>
      </xdr:nvSpPr>
      <xdr:spPr bwMode="auto">
        <a:xfrm>
          <a:off x="4176713" y="5291138"/>
          <a:ext cx="84425" cy="276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51</xdr:row>
      <xdr:rowOff>7134</xdr:rowOff>
    </xdr:to>
    <xdr:sp macro="" textlink="">
      <xdr:nvSpPr>
        <xdr:cNvPr id="1290" name="Text Box 188">
          <a:extLst>
            <a:ext uri="{FF2B5EF4-FFF2-40B4-BE49-F238E27FC236}">
              <a16:creationId xmlns:a16="http://schemas.microsoft.com/office/drawing/2014/main" id="{0350EC41-C486-430A-AF18-E54785FB998B}"/>
            </a:ext>
          </a:extLst>
        </xdr:cNvPr>
        <xdr:cNvSpPr txBox="1">
          <a:spLocks noChangeArrowheads="1"/>
        </xdr:cNvSpPr>
      </xdr:nvSpPr>
      <xdr:spPr bwMode="auto">
        <a:xfrm>
          <a:off x="4176713" y="6772275"/>
          <a:ext cx="84425" cy="273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50</xdr:row>
      <xdr:rowOff>61260</xdr:rowOff>
    </xdr:to>
    <xdr:sp macro="" textlink="">
      <xdr:nvSpPr>
        <xdr:cNvPr id="1291" name="Text Box 189">
          <a:extLst>
            <a:ext uri="{FF2B5EF4-FFF2-40B4-BE49-F238E27FC236}">
              <a16:creationId xmlns:a16="http://schemas.microsoft.com/office/drawing/2014/main" id="{FDFE68E0-4031-47AB-BBBB-4ECF45761618}"/>
            </a:ext>
          </a:extLst>
        </xdr:cNvPr>
        <xdr:cNvSpPr txBox="1">
          <a:spLocks noChangeArrowheads="1"/>
        </xdr:cNvSpPr>
      </xdr:nvSpPr>
      <xdr:spPr bwMode="auto">
        <a:xfrm>
          <a:off x="4176713" y="6905625"/>
          <a:ext cx="84425" cy="1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50</xdr:row>
      <xdr:rowOff>61260</xdr:rowOff>
    </xdr:to>
    <xdr:sp macro="" textlink="">
      <xdr:nvSpPr>
        <xdr:cNvPr id="1292" name="Text Box 190">
          <a:extLst>
            <a:ext uri="{FF2B5EF4-FFF2-40B4-BE49-F238E27FC236}">
              <a16:creationId xmlns:a16="http://schemas.microsoft.com/office/drawing/2014/main" id="{034A62D7-3197-407D-B652-7F0567D16964}"/>
            </a:ext>
          </a:extLst>
        </xdr:cNvPr>
        <xdr:cNvSpPr txBox="1">
          <a:spLocks noChangeArrowheads="1"/>
        </xdr:cNvSpPr>
      </xdr:nvSpPr>
      <xdr:spPr bwMode="auto">
        <a:xfrm>
          <a:off x="4176713" y="6905625"/>
          <a:ext cx="84425" cy="1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50</xdr:row>
      <xdr:rowOff>61260</xdr:rowOff>
    </xdr:to>
    <xdr:sp macro="" textlink="">
      <xdr:nvSpPr>
        <xdr:cNvPr id="1293" name="Text Box 191">
          <a:extLst>
            <a:ext uri="{FF2B5EF4-FFF2-40B4-BE49-F238E27FC236}">
              <a16:creationId xmlns:a16="http://schemas.microsoft.com/office/drawing/2014/main" id="{68761D80-1868-4B7D-B1AC-AF7C762FD824}"/>
            </a:ext>
          </a:extLst>
        </xdr:cNvPr>
        <xdr:cNvSpPr txBox="1">
          <a:spLocks noChangeArrowheads="1"/>
        </xdr:cNvSpPr>
      </xdr:nvSpPr>
      <xdr:spPr bwMode="auto">
        <a:xfrm>
          <a:off x="4176713" y="6905625"/>
          <a:ext cx="84425" cy="1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50</xdr:row>
      <xdr:rowOff>61260</xdr:rowOff>
    </xdr:to>
    <xdr:sp macro="" textlink="">
      <xdr:nvSpPr>
        <xdr:cNvPr id="1294" name="Text Box 192">
          <a:extLst>
            <a:ext uri="{FF2B5EF4-FFF2-40B4-BE49-F238E27FC236}">
              <a16:creationId xmlns:a16="http://schemas.microsoft.com/office/drawing/2014/main" id="{E5AF5363-DA2D-455C-BDF2-76A264706C6A}"/>
            </a:ext>
          </a:extLst>
        </xdr:cNvPr>
        <xdr:cNvSpPr txBox="1">
          <a:spLocks noChangeArrowheads="1"/>
        </xdr:cNvSpPr>
      </xdr:nvSpPr>
      <xdr:spPr bwMode="auto">
        <a:xfrm>
          <a:off x="4176713" y="6905625"/>
          <a:ext cx="84425" cy="1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50</xdr:row>
      <xdr:rowOff>46436</xdr:rowOff>
    </xdr:to>
    <xdr:sp macro="" textlink="">
      <xdr:nvSpPr>
        <xdr:cNvPr id="1295" name="Text Box 193">
          <a:extLst>
            <a:ext uri="{FF2B5EF4-FFF2-40B4-BE49-F238E27FC236}">
              <a16:creationId xmlns:a16="http://schemas.microsoft.com/office/drawing/2014/main" id="{55BBAE58-DCCE-4596-837F-CCD4B4FF7C5E}"/>
            </a:ext>
          </a:extLst>
        </xdr:cNvPr>
        <xdr:cNvSpPr txBox="1">
          <a:spLocks noChangeArrowheads="1"/>
        </xdr:cNvSpPr>
      </xdr:nvSpPr>
      <xdr:spPr bwMode="auto">
        <a:xfrm>
          <a:off x="4176713" y="6905625"/>
          <a:ext cx="84425" cy="179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50</xdr:row>
      <xdr:rowOff>46436</xdr:rowOff>
    </xdr:to>
    <xdr:sp macro="" textlink="">
      <xdr:nvSpPr>
        <xdr:cNvPr id="1296" name="Text Box 194">
          <a:extLst>
            <a:ext uri="{FF2B5EF4-FFF2-40B4-BE49-F238E27FC236}">
              <a16:creationId xmlns:a16="http://schemas.microsoft.com/office/drawing/2014/main" id="{BCEF8F2A-CA00-4F15-AEE4-F0D65BC4534D}"/>
            </a:ext>
          </a:extLst>
        </xdr:cNvPr>
        <xdr:cNvSpPr txBox="1">
          <a:spLocks noChangeArrowheads="1"/>
        </xdr:cNvSpPr>
      </xdr:nvSpPr>
      <xdr:spPr bwMode="auto">
        <a:xfrm>
          <a:off x="4176713" y="6905625"/>
          <a:ext cx="84425" cy="179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50</xdr:row>
      <xdr:rowOff>46436</xdr:rowOff>
    </xdr:to>
    <xdr:sp macro="" textlink="">
      <xdr:nvSpPr>
        <xdr:cNvPr id="1297" name="Text Box 195">
          <a:extLst>
            <a:ext uri="{FF2B5EF4-FFF2-40B4-BE49-F238E27FC236}">
              <a16:creationId xmlns:a16="http://schemas.microsoft.com/office/drawing/2014/main" id="{F57622FC-D038-4045-8608-ED4C29ABC597}"/>
            </a:ext>
          </a:extLst>
        </xdr:cNvPr>
        <xdr:cNvSpPr txBox="1">
          <a:spLocks noChangeArrowheads="1"/>
        </xdr:cNvSpPr>
      </xdr:nvSpPr>
      <xdr:spPr bwMode="auto">
        <a:xfrm>
          <a:off x="4176713" y="6905625"/>
          <a:ext cx="84425" cy="179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51</xdr:row>
      <xdr:rowOff>19052</xdr:rowOff>
    </xdr:to>
    <xdr:sp macro="" textlink="">
      <xdr:nvSpPr>
        <xdr:cNvPr id="1298" name="Text Box 193">
          <a:extLst>
            <a:ext uri="{FF2B5EF4-FFF2-40B4-BE49-F238E27FC236}">
              <a16:creationId xmlns:a16="http://schemas.microsoft.com/office/drawing/2014/main" id="{5E897CE8-0FA6-4BF5-BDD1-D60BD11BDB9D}"/>
            </a:ext>
          </a:extLst>
        </xdr:cNvPr>
        <xdr:cNvSpPr txBox="1">
          <a:spLocks noChangeArrowheads="1"/>
        </xdr:cNvSpPr>
      </xdr:nvSpPr>
      <xdr:spPr bwMode="auto">
        <a:xfrm>
          <a:off x="4176713" y="5291138"/>
          <a:ext cx="84425" cy="276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51</xdr:row>
      <xdr:rowOff>19052</xdr:rowOff>
    </xdr:to>
    <xdr:sp macro="" textlink="">
      <xdr:nvSpPr>
        <xdr:cNvPr id="1299" name="Text Box 194">
          <a:extLst>
            <a:ext uri="{FF2B5EF4-FFF2-40B4-BE49-F238E27FC236}">
              <a16:creationId xmlns:a16="http://schemas.microsoft.com/office/drawing/2014/main" id="{42F3EEA9-BB05-4091-AC55-9D998E17A360}"/>
            </a:ext>
          </a:extLst>
        </xdr:cNvPr>
        <xdr:cNvSpPr txBox="1">
          <a:spLocks noChangeArrowheads="1"/>
        </xdr:cNvSpPr>
      </xdr:nvSpPr>
      <xdr:spPr bwMode="auto">
        <a:xfrm>
          <a:off x="4176713" y="5291138"/>
          <a:ext cx="84425" cy="276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51</xdr:row>
      <xdr:rowOff>19052</xdr:rowOff>
    </xdr:to>
    <xdr:sp macro="" textlink="">
      <xdr:nvSpPr>
        <xdr:cNvPr id="1300" name="Text Box 195">
          <a:extLst>
            <a:ext uri="{FF2B5EF4-FFF2-40B4-BE49-F238E27FC236}">
              <a16:creationId xmlns:a16="http://schemas.microsoft.com/office/drawing/2014/main" id="{63899FEF-3426-4E8F-AE78-05A3ABBB6F67}"/>
            </a:ext>
          </a:extLst>
        </xdr:cNvPr>
        <xdr:cNvSpPr txBox="1">
          <a:spLocks noChangeArrowheads="1"/>
        </xdr:cNvSpPr>
      </xdr:nvSpPr>
      <xdr:spPr bwMode="auto">
        <a:xfrm>
          <a:off x="4176713" y="5291138"/>
          <a:ext cx="84425" cy="276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51</xdr:row>
      <xdr:rowOff>89127</xdr:rowOff>
    </xdr:to>
    <xdr:sp macro="" textlink="">
      <xdr:nvSpPr>
        <xdr:cNvPr id="1301" name="Text Box 193">
          <a:extLst>
            <a:ext uri="{FF2B5EF4-FFF2-40B4-BE49-F238E27FC236}">
              <a16:creationId xmlns:a16="http://schemas.microsoft.com/office/drawing/2014/main" id="{7622093E-E947-46C9-B992-3592FA607F00}"/>
            </a:ext>
          </a:extLst>
        </xdr:cNvPr>
        <xdr:cNvSpPr txBox="1">
          <a:spLocks noChangeArrowheads="1"/>
        </xdr:cNvSpPr>
      </xdr:nvSpPr>
      <xdr:spPr bwMode="auto">
        <a:xfrm>
          <a:off x="4176713" y="4643438"/>
          <a:ext cx="84425" cy="346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51</xdr:row>
      <xdr:rowOff>89127</xdr:rowOff>
    </xdr:to>
    <xdr:sp macro="" textlink="">
      <xdr:nvSpPr>
        <xdr:cNvPr id="1302" name="Text Box 194">
          <a:extLst>
            <a:ext uri="{FF2B5EF4-FFF2-40B4-BE49-F238E27FC236}">
              <a16:creationId xmlns:a16="http://schemas.microsoft.com/office/drawing/2014/main" id="{35029C53-EC61-4FD3-A34A-9D03EB8DF325}"/>
            </a:ext>
          </a:extLst>
        </xdr:cNvPr>
        <xdr:cNvSpPr txBox="1">
          <a:spLocks noChangeArrowheads="1"/>
        </xdr:cNvSpPr>
      </xdr:nvSpPr>
      <xdr:spPr bwMode="auto">
        <a:xfrm>
          <a:off x="4176713" y="4643438"/>
          <a:ext cx="84425" cy="346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51</xdr:row>
      <xdr:rowOff>89127</xdr:rowOff>
    </xdr:to>
    <xdr:sp macro="" textlink="">
      <xdr:nvSpPr>
        <xdr:cNvPr id="1303" name="Text Box 195">
          <a:extLst>
            <a:ext uri="{FF2B5EF4-FFF2-40B4-BE49-F238E27FC236}">
              <a16:creationId xmlns:a16="http://schemas.microsoft.com/office/drawing/2014/main" id="{2CB000F3-AE09-4060-A98B-28DCCD3CDAEF}"/>
            </a:ext>
          </a:extLst>
        </xdr:cNvPr>
        <xdr:cNvSpPr txBox="1">
          <a:spLocks noChangeArrowheads="1"/>
        </xdr:cNvSpPr>
      </xdr:nvSpPr>
      <xdr:spPr bwMode="auto">
        <a:xfrm>
          <a:off x="4176713" y="4643438"/>
          <a:ext cx="84425" cy="346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50</xdr:row>
      <xdr:rowOff>46436</xdr:rowOff>
    </xdr:to>
    <xdr:sp macro="" textlink="">
      <xdr:nvSpPr>
        <xdr:cNvPr id="1304" name="Text Box 193">
          <a:extLst>
            <a:ext uri="{FF2B5EF4-FFF2-40B4-BE49-F238E27FC236}">
              <a16:creationId xmlns:a16="http://schemas.microsoft.com/office/drawing/2014/main" id="{589038C7-5EC0-4212-9E28-F6EF4F65C55B}"/>
            </a:ext>
          </a:extLst>
        </xdr:cNvPr>
        <xdr:cNvSpPr txBox="1">
          <a:spLocks noChangeArrowheads="1"/>
        </xdr:cNvSpPr>
      </xdr:nvSpPr>
      <xdr:spPr bwMode="auto">
        <a:xfrm>
          <a:off x="4176713" y="6905625"/>
          <a:ext cx="84425" cy="179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50</xdr:row>
      <xdr:rowOff>46436</xdr:rowOff>
    </xdr:to>
    <xdr:sp macro="" textlink="">
      <xdr:nvSpPr>
        <xdr:cNvPr id="1305" name="Text Box 194">
          <a:extLst>
            <a:ext uri="{FF2B5EF4-FFF2-40B4-BE49-F238E27FC236}">
              <a16:creationId xmlns:a16="http://schemas.microsoft.com/office/drawing/2014/main" id="{3388B051-7513-4038-9AE5-8C50C029FC5C}"/>
            </a:ext>
          </a:extLst>
        </xdr:cNvPr>
        <xdr:cNvSpPr txBox="1">
          <a:spLocks noChangeArrowheads="1"/>
        </xdr:cNvSpPr>
      </xdr:nvSpPr>
      <xdr:spPr bwMode="auto">
        <a:xfrm>
          <a:off x="4176713" y="6905625"/>
          <a:ext cx="84425" cy="179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50</xdr:row>
      <xdr:rowOff>46436</xdr:rowOff>
    </xdr:to>
    <xdr:sp macro="" textlink="">
      <xdr:nvSpPr>
        <xdr:cNvPr id="1306" name="Text Box 195">
          <a:extLst>
            <a:ext uri="{FF2B5EF4-FFF2-40B4-BE49-F238E27FC236}">
              <a16:creationId xmlns:a16="http://schemas.microsoft.com/office/drawing/2014/main" id="{E0DC0BE3-C67B-4F05-82EB-CF81E5CDB32C}"/>
            </a:ext>
          </a:extLst>
        </xdr:cNvPr>
        <xdr:cNvSpPr txBox="1">
          <a:spLocks noChangeArrowheads="1"/>
        </xdr:cNvSpPr>
      </xdr:nvSpPr>
      <xdr:spPr bwMode="auto">
        <a:xfrm>
          <a:off x="4176713" y="6905625"/>
          <a:ext cx="84425" cy="179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51</xdr:row>
      <xdr:rowOff>39797</xdr:rowOff>
    </xdr:to>
    <xdr:sp macro="" textlink="">
      <xdr:nvSpPr>
        <xdr:cNvPr id="1307" name="Text Box 193">
          <a:extLst>
            <a:ext uri="{FF2B5EF4-FFF2-40B4-BE49-F238E27FC236}">
              <a16:creationId xmlns:a16="http://schemas.microsoft.com/office/drawing/2014/main" id="{9883330B-FD78-42D1-B46E-9E8D928F28F6}"/>
            </a:ext>
          </a:extLst>
        </xdr:cNvPr>
        <xdr:cNvSpPr txBox="1">
          <a:spLocks noChangeArrowheads="1"/>
        </xdr:cNvSpPr>
      </xdr:nvSpPr>
      <xdr:spPr bwMode="auto">
        <a:xfrm>
          <a:off x="4176713" y="7038975"/>
          <a:ext cx="84425" cy="3064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51</xdr:row>
      <xdr:rowOff>39797</xdr:rowOff>
    </xdr:to>
    <xdr:sp macro="" textlink="">
      <xdr:nvSpPr>
        <xdr:cNvPr id="1308" name="Text Box 194">
          <a:extLst>
            <a:ext uri="{FF2B5EF4-FFF2-40B4-BE49-F238E27FC236}">
              <a16:creationId xmlns:a16="http://schemas.microsoft.com/office/drawing/2014/main" id="{5762E4D9-1985-47C1-93CA-718420199A81}"/>
            </a:ext>
          </a:extLst>
        </xdr:cNvPr>
        <xdr:cNvSpPr txBox="1">
          <a:spLocks noChangeArrowheads="1"/>
        </xdr:cNvSpPr>
      </xdr:nvSpPr>
      <xdr:spPr bwMode="auto">
        <a:xfrm>
          <a:off x="4176713" y="7038975"/>
          <a:ext cx="84425" cy="3064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51</xdr:row>
      <xdr:rowOff>39797</xdr:rowOff>
    </xdr:to>
    <xdr:sp macro="" textlink="">
      <xdr:nvSpPr>
        <xdr:cNvPr id="1309" name="Text Box 195">
          <a:extLst>
            <a:ext uri="{FF2B5EF4-FFF2-40B4-BE49-F238E27FC236}">
              <a16:creationId xmlns:a16="http://schemas.microsoft.com/office/drawing/2014/main" id="{FEA58CED-43B5-457E-AAA7-1C0B95A3D0A8}"/>
            </a:ext>
          </a:extLst>
        </xdr:cNvPr>
        <xdr:cNvSpPr txBox="1">
          <a:spLocks noChangeArrowheads="1"/>
        </xdr:cNvSpPr>
      </xdr:nvSpPr>
      <xdr:spPr bwMode="auto">
        <a:xfrm>
          <a:off x="4176713" y="7038975"/>
          <a:ext cx="84425" cy="3064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51</xdr:row>
      <xdr:rowOff>11781</xdr:rowOff>
    </xdr:to>
    <xdr:sp macro="" textlink="">
      <xdr:nvSpPr>
        <xdr:cNvPr id="1310" name="Text Box 187">
          <a:extLst>
            <a:ext uri="{FF2B5EF4-FFF2-40B4-BE49-F238E27FC236}">
              <a16:creationId xmlns:a16="http://schemas.microsoft.com/office/drawing/2014/main" id="{3160A486-2AC1-47EE-A350-DDB3BD5C13D9}"/>
            </a:ext>
          </a:extLst>
        </xdr:cNvPr>
        <xdr:cNvSpPr txBox="1">
          <a:spLocks noChangeArrowheads="1"/>
        </xdr:cNvSpPr>
      </xdr:nvSpPr>
      <xdr:spPr bwMode="auto">
        <a:xfrm>
          <a:off x="4176713" y="5157788"/>
          <a:ext cx="84425" cy="2750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51</xdr:row>
      <xdr:rowOff>11781</xdr:rowOff>
    </xdr:to>
    <xdr:sp macro="" textlink="">
      <xdr:nvSpPr>
        <xdr:cNvPr id="1311" name="Text Box 193">
          <a:extLst>
            <a:ext uri="{FF2B5EF4-FFF2-40B4-BE49-F238E27FC236}">
              <a16:creationId xmlns:a16="http://schemas.microsoft.com/office/drawing/2014/main" id="{F1EF4EA7-BE40-4287-8B0F-36AB54165BB3}"/>
            </a:ext>
          </a:extLst>
        </xdr:cNvPr>
        <xdr:cNvSpPr txBox="1">
          <a:spLocks noChangeArrowheads="1"/>
        </xdr:cNvSpPr>
      </xdr:nvSpPr>
      <xdr:spPr bwMode="auto">
        <a:xfrm>
          <a:off x="4176713" y="5157788"/>
          <a:ext cx="84425" cy="2750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51</xdr:row>
      <xdr:rowOff>11781</xdr:rowOff>
    </xdr:to>
    <xdr:sp macro="" textlink="">
      <xdr:nvSpPr>
        <xdr:cNvPr id="1312" name="Text Box 194">
          <a:extLst>
            <a:ext uri="{FF2B5EF4-FFF2-40B4-BE49-F238E27FC236}">
              <a16:creationId xmlns:a16="http://schemas.microsoft.com/office/drawing/2014/main" id="{614207FD-A6E8-4C5E-8795-C32D5928EBFE}"/>
            </a:ext>
          </a:extLst>
        </xdr:cNvPr>
        <xdr:cNvSpPr txBox="1">
          <a:spLocks noChangeArrowheads="1"/>
        </xdr:cNvSpPr>
      </xdr:nvSpPr>
      <xdr:spPr bwMode="auto">
        <a:xfrm>
          <a:off x="4176713" y="5157788"/>
          <a:ext cx="84425" cy="2750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51</xdr:row>
      <xdr:rowOff>11781</xdr:rowOff>
    </xdr:to>
    <xdr:sp macro="" textlink="">
      <xdr:nvSpPr>
        <xdr:cNvPr id="1313" name="Text Box 195">
          <a:extLst>
            <a:ext uri="{FF2B5EF4-FFF2-40B4-BE49-F238E27FC236}">
              <a16:creationId xmlns:a16="http://schemas.microsoft.com/office/drawing/2014/main" id="{64512AA0-B9D7-4CBF-A672-56A9B233212D}"/>
            </a:ext>
          </a:extLst>
        </xdr:cNvPr>
        <xdr:cNvSpPr txBox="1">
          <a:spLocks noChangeArrowheads="1"/>
        </xdr:cNvSpPr>
      </xdr:nvSpPr>
      <xdr:spPr bwMode="auto">
        <a:xfrm>
          <a:off x="4176713" y="5157788"/>
          <a:ext cx="84425" cy="2750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51</xdr:row>
      <xdr:rowOff>19049</xdr:rowOff>
    </xdr:to>
    <xdr:sp macro="" textlink="">
      <xdr:nvSpPr>
        <xdr:cNvPr id="1314" name="Text Box 193">
          <a:extLst>
            <a:ext uri="{FF2B5EF4-FFF2-40B4-BE49-F238E27FC236}">
              <a16:creationId xmlns:a16="http://schemas.microsoft.com/office/drawing/2014/main" id="{3A21B173-261B-479B-9D67-2D38FD283A9C}"/>
            </a:ext>
          </a:extLst>
        </xdr:cNvPr>
        <xdr:cNvSpPr txBox="1">
          <a:spLocks noChangeArrowheads="1"/>
        </xdr:cNvSpPr>
      </xdr:nvSpPr>
      <xdr:spPr bwMode="auto">
        <a:xfrm>
          <a:off x="4176713" y="4900613"/>
          <a:ext cx="84425" cy="276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51</xdr:row>
      <xdr:rowOff>19049</xdr:rowOff>
    </xdr:to>
    <xdr:sp macro="" textlink="">
      <xdr:nvSpPr>
        <xdr:cNvPr id="1315" name="Text Box 194">
          <a:extLst>
            <a:ext uri="{FF2B5EF4-FFF2-40B4-BE49-F238E27FC236}">
              <a16:creationId xmlns:a16="http://schemas.microsoft.com/office/drawing/2014/main" id="{BEBD0E21-6EE7-4CBE-84F4-A0D5A16ED254}"/>
            </a:ext>
          </a:extLst>
        </xdr:cNvPr>
        <xdr:cNvSpPr txBox="1">
          <a:spLocks noChangeArrowheads="1"/>
        </xdr:cNvSpPr>
      </xdr:nvSpPr>
      <xdr:spPr bwMode="auto">
        <a:xfrm>
          <a:off x="4176713" y="4900613"/>
          <a:ext cx="84425" cy="276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4</xdr:col>
      <xdr:colOff>3463</xdr:colOff>
      <xdr:row>51</xdr:row>
      <xdr:rowOff>19049</xdr:rowOff>
    </xdr:to>
    <xdr:sp macro="" textlink="">
      <xdr:nvSpPr>
        <xdr:cNvPr id="1316" name="Text Box 195">
          <a:extLst>
            <a:ext uri="{FF2B5EF4-FFF2-40B4-BE49-F238E27FC236}">
              <a16:creationId xmlns:a16="http://schemas.microsoft.com/office/drawing/2014/main" id="{CAE9D14A-A309-4E6F-8DD8-703FE4C4B9B9}"/>
            </a:ext>
          </a:extLst>
        </xdr:cNvPr>
        <xdr:cNvSpPr txBox="1">
          <a:spLocks noChangeArrowheads="1"/>
        </xdr:cNvSpPr>
      </xdr:nvSpPr>
      <xdr:spPr bwMode="auto">
        <a:xfrm>
          <a:off x="4176713" y="4900613"/>
          <a:ext cx="84425" cy="276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49</xdr:row>
      <xdr:rowOff>0</xdr:rowOff>
    </xdr:from>
    <xdr:to>
      <xdr:col>4</xdr:col>
      <xdr:colOff>90488</xdr:colOff>
      <xdr:row>50</xdr:row>
      <xdr:rowOff>51085</xdr:rowOff>
    </xdr:to>
    <xdr:sp macro="" textlink="">
      <xdr:nvSpPr>
        <xdr:cNvPr id="1317" name="Text Box 71">
          <a:extLst>
            <a:ext uri="{FF2B5EF4-FFF2-40B4-BE49-F238E27FC236}">
              <a16:creationId xmlns:a16="http://schemas.microsoft.com/office/drawing/2014/main" id="{D55938CD-F76A-4203-8290-184FE71B7A35}"/>
            </a:ext>
          </a:extLst>
        </xdr:cNvPr>
        <xdr:cNvSpPr txBox="1">
          <a:spLocks noChangeArrowheads="1"/>
        </xdr:cNvSpPr>
      </xdr:nvSpPr>
      <xdr:spPr bwMode="auto">
        <a:xfrm>
          <a:off x="4267200" y="7572375"/>
          <a:ext cx="80963"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49</xdr:row>
      <xdr:rowOff>0</xdr:rowOff>
    </xdr:from>
    <xdr:to>
      <xdr:col>4</xdr:col>
      <xdr:colOff>90488</xdr:colOff>
      <xdr:row>50</xdr:row>
      <xdr:rowOff>51085</xdr:rowOff>
    </xdr:to>
    <xdr:sp macro="" textlink="">
      <xdr:nvSpPr>
        <xdr:cNvPr id="1318" name="Text Box 175">
          <a:extLst>
            <a:ext uri="{FF2B5EF4-FFF2-40B4-BE49-F238E27FC236}">
              <a16:creationId xmlns:a16="http://schemas.microsoft.com/office/drawing/2014/main" id="{4316FB9C-DA36-4898-856C-8C72D7868E38}"/>
            </a:ext>
          </a:extLst>
        </xdr:cNvPr>
        <xdr:cNvSpPr txBox="1">
          <a:spLocks noChangeArrowheads="1"/>
        </xdr:cNvSpPr>
      </xdr:nvSpPr>
      <xdr:spPr bwMode="auto">
        <a:xfrm>
          <a:off x="4267200" y="7572375"/>
          <a:ext cx="80963"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19" name="Text Box 1">
          <a:extLst>
            <a:ext uri="{FF2B5EF4-FFF2-40B4-BE49-F238E27FC236}">
              <a16:creationId xmlns:a16="http://schemas.microsoft.com/office/drawing/2014/main" id="{35B99A0D-333E-47F8-B876-1454855749CF}"/>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20" name="Text Box 23">
          <a:extLst>
            <a:ext uri="{FF2B5EF4-FFF2-40B4-BE49-F238E27FC236}">
              <a16:creationId xmlns:a16="http://schemas.microsoft.com/office/drawing/2014/main" id="{B6121893-FD10-4E81-9646-93E045E031E3}"/>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21" name="Text Box 24">
          <a:extLst>
            <a:ext uri="{FF2B5EF4-FFF2-40B4-BE49-F238E27FC236}">
              <a16:creationId xmlns:a16="http://schemas.microsoft.com/office/drawing/2014/main" id="{BD3B6DC6-177C-41C5-9843-19264BB956DA}"/>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22" name="Text Box 25">
          <a:extLst>
            <a:ext uri="{FF2B5EF4-FFF2-40B4-BE49-F238E27FC236}">
              <a16:creationId xmlns:a16="http://schemas.microsoft.com/office/drawing/2014/main" id="{344D1943-9595-4262-B44E-59CC495AE34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23" name="Text Box 26">
          <a:extLst>
            <a:ext uri="{FF2B5EF4-FFF2-40B4-BE49-F238E27FC236}">
              <a16:creationId xmlns:a16="http://schemas.microsoft.com/office/drawing/2014/main" id="{A328A3DD-54CC-4ED4-B6E1-A3BCCE632F4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24" name="Text Box 27">
          <a:extLst>
            <a:ext uri="{FF2B5EF4-FFF2-40B4-BE49-F238E27FC236}">
              <a16:creationId xmlns:a16="http://schemas.microsoft.com/office/drawing/2014/main" id="{D2160C3B-CF78-413F-9B69-C3E91FF0F98C}"/>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25" name="Text Box 28">
          <a:extLst>
            <a:ext uri="{FF2B5EF4-FFF2-40B4-BE49-F238E27FC236}">
              <a16:creationId xmlns:a16="http://schemas.microsoft.com/office/drawing/2014/main" id="{5A5ADA25-E769-414F-8F90-0EF5457156EE}"/>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26" name="Text Box 29">
          <a:extLst>
            <a:ext uri="{FF2B5EF4-FFF2-40B4-BE49-F238E27FC236}">
              <a16:creationId xmlns:a16="http://schemas.microsoft.com/office/drawing/2014/main" id="{C326A448-969F-4AC9-AE1B-41F5A0BE5B6F}"/>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27" name="Text Box 30">
          <a:extLst>
            <a:ext uri="{FF2B5EF4-FFF2-40B4-BE49-F238E27FC236}">
              <a16:creationId xmlns:a16="http://schemas.microsoft.com/office/drawing/2014/main" id="{B21900B9-4A85-4F2E-8A8B-D67EFB10ED36}"/>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28" name="Text Box 31">
          <a:extLst>
            <a:ext uri="{FF2B5EF4-FFF2-40B4-BE49-F238E27FC236}">
              <a16:creationId xmlns:a16="http://schemas.microsoft.com/office/drawing/2014/main" id="{CA6D94FA-56F4-47A0-9DAA-8A3A9D0DC36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29" name="Text Box 32">
          <a:extLst>
            <a:ext uri="{FF2B5EF4-FFF2-40B4-BE49-F238E27FC236}">
              <a16:creationId xmlns:a16="http://schemas.microsoft.com/office/drawing/2014/main" id="{319E8F41-6AF2-4EE3-B958-63175133E15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30" name="Text Box 33">
          <a:extLst>
            <a:ext uri="{FF2B5EF4-FFF2-40B4-BE49-F238E27FC236}">
              <a16:creationId xmlns:a16="http://schemas.microsoft.com/office/drawing/2014/main" id="{DCBB1847-433B-43AF-826A-BB1837F064B6}"/>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31" name="Text Box 34">
          <a:extLst>
            <a:ext uri="{FF2B5EF4-FFF2-40B4-BE49-F238E27FC236}">
              <a16:creationId xmlns:a16="http://schemas.microsoft.com/office/drawing/2014/main" id="{0FDBB54B-486A-4FDF-9FE6-C986021F6EF0}"/>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32" name="Text Box 35">
          <a:extLst>
            <a:ext uri="{FF2B5EF4-FFF2-40B4-BE49-F238E27FC236}">
              <a16:creationId xmlns:a16="http://schemas.microsoft.com/office/drawing/2014/main" id="{45658540-8379-4CF8-8F9C-927110060B25}"/>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33" name="Text Box 36">
          <a:extLst>
            <a:ext uri="{FF2B5EF4-FFF2-40B4-BE49-F238E27FC236}">
              <a16:creationId xmlns:a16="http://schemas.microsoft.com/office/drawing/2014/main" id="{48E7856F-0725-4D13-9813-A153A5306E8A}"/>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34" name="Text Box 37">
          <a:extLst>
            <a:ext uri="{FF2B5EF4-FFF2-40B4-BE49-F238E27FC236}">
              <a16:creationId xmlns:a16="http://schemas.microsoft.com/office/drawing/2014/main" id="{74C43A66-36AE-41A0-9497-D3E69F0B4D5A}"/>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35" name="Text Box 38">
          <a:extLst>
            <a:ext uri="{FF2B5EF4-FFF2-40B4-BE49-F238E27FC236}">
              <a16:creationId xmlns:a16="http://schemas.microsoft.com/office/drawing/2014/main" id="{650B69A1-FE0D-4C99-9741-8627549F86D9}"/>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36" name="Text Box 39">
          <a:extLst>
            <a:ext uri="{FF2B5EF4-FFF2-40B4-BE49-F238E27FC236}">
              <a16:creationId xmlns:a16="http://schemas.microsoft.com/office/drawing/2014/main" id="{32DC4E22-E626-4FE6-8DA0-E9E9EEA52BDE}"/>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37" name="Text Box 40">
          <a:extLst>
            <a:ext uri="{FF2B5EF4-FFF2-40B4-BE49-F238E27FC236}">
              <a16:creationId xmlns:a16="http://schemas.microsoft.com/office/drawing/2014/main" id="{1B2C32E7-DCE7-471E-9CDA-8C93D0AFDA9B}"/>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38" name="Text Box 41">
          <a:extLst>
            <a:ext uri="{FF2B5EF4-FFF2-40B4-BE49-F238E27FC236}">
              <a16:creationId xmlns:a16="http://schemas.microsoft.com/office/drawing/2014/main" id="{469026FC-1914-47ED-9FFE-9ED573EBC880}"/>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39" name="Text Box 42">
          <a:extLst>
            <a:ext uri="{FF2B5EF4-FFF2-40B4-BE49-F238E27FC236}">
              <a16:creationId xmlns:a16="http://schemas.microsoft.com/office/drawing/2014/main" id="{675ACE4D-6682-4FB4-A53E-DB07AA549BFC}"/>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40" name="Text Box 43">
          <a:extLst>
            <a:ext uri="{FF2B5EF4-FFF2-40B4-BE49-F238E27FC236}">
              <a16:creationId xmlns:a16="http://schemas.microsoft.com/office/drawing/2014/main" id="{BEA44D1B-1062-47A3-8796-49FFC0DC180E}"/>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41" name="Text Box 44">
          <a:extLst>
            <a:ext uri="{FF2B5EF4-FFF2-40B4-BE49-F238E27FC236}">
              <a16:creationId xmlns:a16="http://schemas.microsoft.com/office/drawing/2014/main" id="{BA90C5FE-732E-41EE-BDE8-60EACE64E9BA}"/>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42" name="Text Box 45">
          <a:extLst>
            <a:ext uri="{FF2B5EF4-FFF2-40B4-BE49-F238E27FC236}">
              <a16:creationId xmlns:a16="http://schemas.microsoft.com/office/drawing/2014/main" id="{1C4A6BC0-144B-4612-A515-DD18B04CB7A1}"/>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43" name="Text Box 46">
          <a:extLst>
            <a:ext uri="{FF2B5EF4-FFF2-40B4-BE49-F238E27FC236}">
              <a16:creationId xmlns:a16="http://schemas.microsoft.com/office/drawing/2014/main" id="{832A7D4F-83BE-4026-AC14-A060C1DC5525}"/>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44" name="Text Box 47">
          <a:extLst>
            <a:ext uri="{FF2B5EF4-FFF2-40B4-BE49-F238E27FC236}">
              <a16:creationId xmlns:a16="http://schemas.microsoft.com/office/drawing/2014/main" id="{AF097DCA-2FD0-4608-876B-86C47F21A16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45" name="Text Box 48">
          <a:extLst>
            <a:ext uri="{FF2B5EF4-FFF2-40B4-BE49-F238E27FC236}">
              <a16:creationId xmlns:a16="http://schemas.microsoft.com/office/drawing/2014/main" id="{6059CDF5-156A-41A6-A892-0ADFBD1C6273}"/>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46" name="Text Box 49">
          <a:extLst>
            <a:ext uri="{FF2B5EF4-FFF2-40B4-BE49-F238E27FC236}">
              <a16:creationId xmlns:a16="http://schemas.microsoft.com/office/drawing/2014/main" id="{29A0AA89-DFAA-49ED-B2D1-50D7794A6A9E}"/>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47" name="Text Box 50">
          <a:extLst>
            <a:ext uri="{FF2B5EF4-FFF2-40B4-BE49-F238E27FC236}">
              <a16:creationId xmlns:a16="http://schemas.microsoft.com/office/drawing/2014/main" id="{12D8D2CB-6AE7-4270-B86B-420D07E38E4C}"/>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48" name="Text Box 51">
          <a:extLst>
            <a:ext uri="{FF2B5EF4-FFF2-40B4-BE49-F238E27FC236}">
              <a16:creationId xmlns:a16="http://schemas.microsoft.com/office/drawing/2014/main" id="{342D7E93-1E6F-49EB-BB7C-0B5BCA83BDF0}"/>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49" name="Text Box 52">
          <a:extLst>
            <a:ext uri="{FF2B5EF4-FFF2-40B4-BE49-F238E27FC236}">
              <a16:creationId xmlns:a16="http://schemas.microsoft.com/office/drawing/2014/main" id="{9548C4F3-6E46-4CA2-BC3E-9F54F3458F07}"/>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50" name="Text Box 53">
          <a:extLst>
            <a:ext uri="{FF2B5EF4-FFF2-40B4-BE49-F238E27FC236}">
              <a16:creationId xmlns:a16="http://schemas.microsoft.com/office/drawing/2014/main" id="{0B4FA98D-CFF2-46D7-90C3-0AE2462E9D07}"/>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51" name="Text Box 54">
          <a:extLst>
            <a:ext uri="{FF2B5EF4-FFF2-40B4-BE49-F238E27FC236}">
              <a16:creationId xmlns:a16="http://schemas.microsoft.com/office/drawing/2014/main" id="{2F55CA2E-2A5D-4174-8BA1-644A89291C83}"/>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52" name="Text Box 55">
          <a:extLst>
            <a:ext uri="{FF2B5EF4-FFF2-40B4-BE49-F238E27FC236}">
              <a16:creationId xmlns:a16="http://schemas.microsoft.com/office/drawing/2014/main" id="{D8FE38E9-31F1-46F1-BC97-8FD9EC90712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53" name="Text Box 56">
          <a:extLst>
            <a:ext uri="{FF2B5EF4-FFF2-40B4-BE49-F238E27FC236}">
              <a16:creationId xmlns:a16="http://schemas.microsoft.com/office/drawing/2014/main" id="{EF648BBC-5B62-483F-8DFD-99F1BC25E416}"/>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54" name="Text Box 57">
          <a:extLst>
            <a:ext uri="{FF2B5EF4-FFF2-40B4-BE49-F238E27FC236}">
              <a16:creationId xmlns:a16="http://schemas.microsoft.com/office/drawing/2014/main" id="{5BBF6646-F176-4AEC-AF75-C8830AB66ECC}"/>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55" name="Text Box 58">
          <a:extLst>
            <a:ext uri="{FF2B5EF4-FFF2-40B4-BE49-F238E27FC236}">
              <a16:creationId xmlns:a16="http://schemas.microsoft.com/office/drawing/2014/main" id="{67484F73-E884-4FA4-B93A-F4D448471605}"/>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56" name="Text Box 59">
          <a:extLst>
            <a:ext uri="{FF2B5EF4-FFF2-40B4-BE49-F238E27FC236}">
              <a16:creationId xmlns:a16="http://schemas.microsoft.com/office/drawing/2014/main" id="{A8AD64F3-4FC9-4B3A-B854-67BCBA2D6EB1}"/>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57" name="Text Box 60">
          <a:extLst>
            <a:ext uri="{FF2B5EF4-FFF2-40B4-BE49-F238E27FC236}">
              <a16:creationId xmlns:a16="http://schemas.microsoft.com/office/drawing/2014/main" id="{ABACDB9B-2E21-46A7-A6CC-750B053DC1B0}"/>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58" name="Text Box 61">
          <a:extLst>
            <a:ext uri="{FF2B5EF4-FFF2-40B4-BE49-F238E27FC236}">
              <a16:creationId xmlns:a16="http://schemas.microsoft.com/office/drawing/2014/main" id="{D8CC633B-DC11-4215-A73C-B2BE01B841F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59" name="Text Box 62">
          <a:extLst>
            <a:ext uri="{FF2B5EF4-FFF2-40B4-BE49-F238E27FC236}">
              <a16:creationId xmlns:a16="http://schemas.microsoft.com/office/drawing/2014/main" id="{A930A7FB-F586-460D-AD1D-CDCC9C9F7A61}"/>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60" name="Text Box 63">
          <a:extLst>
            <a:ext uri="{FF2B5EF4-FFF2-40B4-BE49-F238E27FC236}">
              <a16:creationId xmlns:a16="http://schemas.microsoft.com/office/drawing/2014/main" id="{BDC04297-7ED9-4F94-8AED-244E7A7BD820}"/>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61" name="Text Box 64">
          <a:extLst>
            <a:ext uri="{FF2B5EF4-FFF2-40B4-BE49-F238E27FC236}">
              <a16:creationId xmlns:a16="http://schemas.microsoft.com/office/drawing/2014/main" id="{AF7DCC54-1B2C-4830-A330-78B10A1AC734}"/>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62" name="Text Box 65">
          <a:extLst>
            <a:ext uri="{FF2B5EF4-FFF2-40B4-BE49-F238E27FC236}">
              <a16:creationId xmlns:a16="http://schemas.microsoft.com/office/drawing/2014/main" id="{8C4C346F-8098-47E1-86E3-007FE89827D1}"/>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63" name="Text Box 66">
          <a:extLst>
            <a:ext uri="{FF2B5EF4-FFF2-40B4-BE49-F238E27FC236}">
              <a16:creationId xmlns:a16="http://schemas.microsoft.com/office/drawing/2014/main" id="{A55EDE89-9AC8-4ECF-81AC-2859DCDDAC4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64" name="Text Box 67">
          <a:extLst>
            <a:ext uri="{FF2B5EF4-FFF2-40B4-BE49-F238E27FC236}">
              <a16:creationId xmlns:a16="http://schemas.microsoft.com/office/drawing/2014/main" id="{5F577342-F702-4738-9D0C-18309126779C}"/>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65" name="Text Box 68">
          <a:extLst>
            <a:ext uri="{FF2B5EF4-FFF2-40B4-BE49-F238E27FC236}">
              <a16:creationId xmlns:a16="http://schemas.microsoft.com/office/drawing/2014/main" id="{3A909331-680D-4642-80DB-0F08AB6A1289}"/>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66" name="Text Box 69">
          <a:extLst>
            <a:ext uri="{FF2B5EF4-FFF2-40B4-BE49-F238E27FC236}">
              <a16:creationId xmlns:a16="http://schemas.microsoft.com/office/drawing/2014/main" id="{9A4AD367-A4B0-4CD1-9560-0DB2491B521B}"/>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67" name="Text Box 70">
          <a:extLst>
            <a:ext uri="{FF2B5EF4-FFF2-40B4-BE49-F238E27FC236}">
              <a16:creationId xmlns:a16="http://schemas.microsoft.com/office/drawing/2014/main" id="{D536F052-47A8-4663-B38F-080C57B7FD11}"/>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68" name="Text Box 72">
          <a:extLst>
            <a:ext uri="{FF2B5EF4-FFF2-40B4-BE49-F238E27FC236}">
              <a16:creationId xmlns:a16="http://schemas.microsoft.com/office/drawing/2014/main" id="{F8C2149A-ABCC-4407-825C-4573D275F269}"/>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69" name="Text Box 73">
          <a:extLst>
            <a:ext uri="{FF2B5EF4-FFF2-40B4-BE49-F238E27FC236}">
              <a16:creationId xmlns:a16="http://schemas.microsoft.com/office/drawing/2014/main" id="{71EFD1B1-7869-40E5-B3C3-0B3738E54A50}"/>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70" name="Text Box 77">
          <a:extLst>
            <a:ext uri="{FF2B5EF4-FFF2-40B4-BE49-F238E27FC236}">
              <a16:creationId xmlns:a16="http://schemas.microsoft.com/office/drawing/2014/main" id="{AE034C98-2A1E-4E98-B160-90D1DACFD4FB}"/>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71" name="Text Box 78">
          <a:extLst>
            <a:ext uri="{FF2B5EF4-FFF2-40B4-BE49-F238E27FC236}">
              <a16:creationId xmlns:a16="http://schemas.microsoft.com/office/drawing/2014/main" id="{889CB020-FF27-4200-9826-B4E5237E6A73}"/>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72" name="Text Box 79">
          <a:extLst>
            <a:ext uri="{FF2B5EF4-FFF2-40B4-BE49-F238E27FC236}">
              <a16:creationId xmlns:a16="http://schemas.microsoft.com/office/drawing/2014/main" id="{0B3C1EA7-56F2-4D11-A117-586F45FB5F71}"/>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73" name="Text Box 80">
          <a:extLst>
            <a:ext uri="{FF2B5EF4-FFF2-40B4-BE49-F238E27FC236}">
              <a16:creationId xmlns:a16="http://schemas.microsoft.com/office/drawing/2014/main" id="{7FBE1CDD-3CEF-4D3F-96EB-FCEBD5BF3751}"/>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74" name="Text Box 81">
          <a:extLst>
            <a:ext uri="{FF2B5EF4-FFF2-40B4-BE49-F238E27FC236}">
              <a16:creationId xmlns:a16="http://schemas.microsoft.com/office/drawing/2014/main" id="{9049EE68-76A4-42DC-AC4C-A80F8EF553E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75" name="Text Box 82">
          <a:extLst>
            <a:ext uri="{FF2B5EF4-FFF2-40B4-BE49-F238E27FC236}">
              <a16:creationId xmlns:a16="http://schemas.microsoft.com/office/drawing/2014/main" id="{C7DB1421-8623-4033-B247-89DF7BD9E43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76" name="Text Box 84">
          <a:extLst>
            <a:ext uri="{FF2B5EF4-FFF2-40B4-BE49-F238E27FC236}">
              <a16:creationId xmlns:a16="http://schemas.microsoft.com/office/drawing/2014/main" id="{DDFE1CC9-CCA9-48ED-8D26-649BACE8DF8A}"/>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77" name="Text Box 85">
          <a:extLst>
            <a:ext uri="{FF2B5EF4-FFF2-40B4-BE49-F238E27FC236}">
              <a16:creationId xmlns:a16="http://schemas.microsoft.com/office/drawing/2014/main" id="{8D561471-1EB3-48E0-9A02-E6655F38CF2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78" name="Text Box 89">
          <a:extLst>
            <a:ext uri="{FF2B5EF4-FFF2-40B4-BE49-F238E27FC236}">
              <a16:creationId xmlns:a16="http://schemas.microsoft.com/office/drawing/2014/main" id="{D768B146-CB29-42D1-B670-8E6D90A4DDDF}"/>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79" name="Text Box 90">
          <a:extLst>
            <a:ext uri="{FF2B5EF4-FFF2-40B4-BE49-F238E27FC236}">
              <a16:creationId xmlns:a16="http://schemas.microsoft.com/office/drawing/2014/main" id="{BC668661-FE16-42BD-8DD7-3D0C54633ADC}"/>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80" name="Text Box 91">
          <a:extLst>
            <a:ext uri="{FF2B5EF4-FFF2-40B4-BE49-F238E27FC236}">
              <a16:creationId xmlns:a16="http://schemas.microsoft.com/office/drawing/2014/main" id="{4CEB4FA3-CE00-4FAB-B427-38153A79FD6E}"/>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81" name="Text Box 92">
          <a:extLst>
            <a:ext uri="{FF2B5EF4-FFF2-40B4-BE49-F238E27FC236}">
              <a16:creationId xmlns:a16="http://schemas.microsoft.com/office/drawing/2014/main" id="{CA81DB0B-5E2B-45B0-8F1A-B9AB148C8704}"/>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82" name="Text Box 93">
          <a:extLst>
            <a:ext uri="{FF2B5EF4-FFF2-40B4-BE49-F238E27FC236}">
              <a16:creationId xmlns:a16="http://schemas.microsoft.com/office/drawing/2014/main" id="{381D6101-40C2-4F5F-9CAB-E1C293BE3920}"/>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83" name="Text Box 94">
          <a:extLst>
            <a:ext uri="{FF2B5EF4-FFF2-40B4-BE49-F238E27FC236}">
              <a16:creationId xmlns:a16="http://schemas.microsoft.com/office/drawing/2014/main" id="{EBBBE318-9A69-4D7D-AF3F-60F80839499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84" name="Text Box 95">
          <a:extLst>
            <a:ext uri="{FF2B5EF4-FFF2-40B4-BE49-F238E27FC236}">
              <a16:creationId xmlns:a16="http://schemas.microsoft.com/office/drawing/2014/main" id="{EEF86292-5F48-40E9-90A5-FFEF3D167A91}"/>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85" name="Text Box 96">
          <a:extLst>
            <a:ext uri="{FF2B5EF4-FFF2-40B4-BE49-F238E27FC236}">
              <a16:creationId xmlns:a16="http://schemas.microsoft.com/office/drawing/2014/main" id="{A4A4C391-5CF9-44F9-8E44-062B17F46C9F}"/>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86" name="Text Box 97">
          <a:extLst>
            <a:ext uri="{FF2B5EF4-FFF2-40B4-BE49-F238E27FC236}">
              <a16:creationId xmlns:a16="http://schemas.microsoft.com/office/drawing/2014/main" id="{4BA100CA-0BC1-46CD-861B-2972DCFC9DC0}"/>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87" name="Text Box 101">
          <a:extLst>
            <a:ext uri="{FF2B5EF4-FFF2-40B4-BE49-F238E27FC236}">
              <a16:creationId xmlns:a16="http://schemas.microsoft.com/office/drawing/2014/main" id="{6684C0A5-A527-4DBC-8995-E0A24622A3D4}"/>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88" name="Text Box 102">
          <a:extLst>
            <a:ext uri="{FF2B5EF4-FFF2-40B4-BE49-F238E27FC236}">
              <a16:creationId xmlns:a16="http://schemas.microsoft.com/office/drawing/2014/main" id="{B65D564E-D681-46F5-99FE-A2BB42310E5A}"/>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89" name="Text Box 103">
          <a:extLst>
            <a:ext uri="{FF2B5EF4-FFF2-40B4-BE49-F238E27FC236}">
              <a16:creationId xmlns:a16="http://schemas.microsoft.com/office/drawing/2014/main" id="{C77FCFED-AD99-4680-9BF3-82242A726FDC}"/>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90" name="Text Box 104">
          <a:extLst>
            <a:ext uri="{FF2B5EF4-FFF2-40B4-BE49-F238E27FC236}">
              <a16:creationId xmlns:a16="http://schemas.microsoft.com/office/drawing/2014/main" id="{B986000D-FD00-40C2-9049-C1D97D292D5C}"/>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91" name="Text Box 105">
          <a:extLst>
            <a:ext uri="{FF2B5EF4-FFF2-40B4-BE49-F238E27FC236}">
              <a16:creationId xmlns:a16="http://schemas.microsoft.com/office/drawing/2014/main" id="{BB2246C7-E397-4D6F-AD18-65B18BE8E2A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92" name="Text Box 106">
          <a:extLst>
            <a:ext uri="{FF2B5EF4-FFF2-40B4-BE49-F238E27FC236}">
              <a16:creationId xmlns:a16="http://schemas.microsoft.com/office/drawing/2014/main" id="{DC2C06DF-098B-4FDF-A882-67BD3A856083}"/>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93" name="Text Box 107">
          <a:extLst>
            <a:ext uri="{FF2B5EF4-FFF2-40B4-BE49-F238E27FC236}">
              <a16:creationId xmlns:a16="http://schemas.microsoft.com/office/drawing/2014/main" id="{E5F2F9FA-B785-44E7-B14D-7778E4D23249}"/>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94" name="Text Box 108">
          <a:extLst>
            <a:ext uri="{FF2B5EF4-FFF2-40B4-BE49-F238E27FC236}">
              <a16:creationId xmlns:a16="http://schemas.microsoft.com/office/drawing/2014/main" id="{E3F3B6EB-571E-4587-8576-4D6E58E5C584}"/>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95" name="Text Box 109">
          <a:extLst>
            <a:ext uri="{FF2B5EF4-FFF2-40B4-BE49-F238E27FC236}">
              <a16:creationId xmlns:a16="http://schemas.microsoft.com/office/drawing/2014/main" id="{8E43661D-824E-4999-9497-5D69AF89060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96" name="Text Box 113">
          <a:extLst>
            <a:ext uri="{FF2B5EF4-FFF2-40B4-BE49-F238E27FC236}">
              <a16:creationId xmlns:a16="http://schemas.microsoft.com/office/drawing/2014/main" id="{3BFEFFAA-2557-4E64-BEF9-8B520EE2CDE4}"/>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97" name="Text Box 114">
          <a:extLst>
            <a:ext uri="{FF2B5EF4-FFF2-40B4-BE49-F238E27FC236}">
              <a16:creationId xmlns:a16="http://schemas.microsoft.com/office/drawing/2014/main" id="{79D58647-F7EE-48E7-89AB-0806A3562150}"/>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98" name="Text Box 115">
          <a:extLst>
            <a:ext uri="{FF2B5EF4-FFF2-40B4-BE49-F238E27FC236}">
              <a16:creationId xmlns:a16="http://schemas.microsoft.com/office/drawing/2014/main" id="{CCC5B4CA-4E48-4F48-8E5B-E20875E32C74}"/>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399" name="Text Box 116">
          <a:extLst>
            <a:ext uri="{FF2B5EF4-FFF2-40B4-BE49-F238E27FC236}">
              <a16:creationId xmlns:a16="http://schemas.microsoft.com/office/drawing/2014/main" id="{BF02B440-4E1F-4F6A-8BD8-AE36FF47FE29}"/>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00" name="Text Box 117">
          <a:extLst>
            <a:ext uri="{FF2B5EF4-FFF2-40B4-BE49-F238E27FC236}">
              <a16:creationId xmlns:a16="http://schemas.microsoft.com/office/drawing/2014/main" id="{999B4AE2-A5EC-48E0-8922-FFA00AFD952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01" name="Text Box 118">
          <a:extLst>
            <a:ext uri="{FF2B5EF4-FFF2-40B4-BE49-F238E27FC236}">
              <a16:creationId xmlns:a16="http://schemas.microsoft.com/office/drawing/2014/main" id="{13EA264F-6421-4382-A75F-285B634F326C}"/>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02" name="Text Box 119">
          <a:extLst>
            <a:ext uri="{FF2B5EF4-FFF2-40B4-BE49-F238E27FC236}">
              <a16:creationId xmlns:a16="http://schemas.microsoft.com/office/drawing/2014/main" id="{9307AB6B-22F2-4E22-9C3E-6D51A05C11E7}"/>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03" name="Text Box 120">
          <a:extLst>
            <a:ext uri="{FF2B5EF4-FFF2-40B4-BE49-F238E27FC236}">
              <a16:creationId xmlns:a16="http://schemas.microsoft.com/office/drawing/2014/main" id="{9D9FCDF1-30CF-4EC4-A1BD-ECA75D5B6FA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04" name="Text Box 121">
          <a:extLst>
            <a:ext uri="{FF2B5EF4-FFF2-40B4-BE49-F238E27FC236}">
              <a16:creationId xmlns:a16="http://schemas.microsoft.com/office/drawing/2014/main" id="{CC7327BA-8121-44B6-BACF-0AD3AA34056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05" name="Text Box 125">
          <a:extLst>
            <a:ext uri="{FF2B5EF4-FFF2-40B4-BE49-F238E27FC236}">
              <a16:creationId xmlns:a16="http://schemas.microsoft.com/office/drawing/2014/main" id="{FB0D0A47-C30A-4F2C-BBFA-8C1458C79AC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06" name="Text Box 126">
          <a:extLst>
            <a:ext uri="{FF2B5EF4-FFF2-40B4-BE49-F238E27FC236}">
              <a16:creationId xmlns:a16="http://schemas.microsoft.com/office/drawing/2014/main" id="{FFAD7FE8-C992-4A36-8D73-2EF3269C77FB}"/>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07" name="Text Box 127">
          <a:extLst>
            <a:ext uri="{FF2B5EF4-FFF2-40B4-BE49-F238E27FC236}">
              <a16:creationId xmlns:a16="http://schemas.microsoft.com/office/drawing/2014/main" id="{D3B2E37C-438E-485E-B084-A3AACF6D0041}"/>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08" name="Text Box 128">
          <a:extLst>
            <a:ext uri="{FF2B5EF4-FFF2-40B4-BE49-F238E27FC236}">
              <a16:creationId xmlns:a16="http://schemas.microsoft.com/office/drawing/2014/main" id="{8601A98A-FE7D-4D86-A734-FDFFDAAA67C3}"/>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09" name="Text Box 129">
          <a:extLst>
            <a:ext uri="{FF2B5EF4-FFF2-40B4-BE49-F238E27FC236}">
              <a16:creationId xmlns:a16="http://schemas.microsoft.com/office/drawing/2014/main" id="{93DC9355-4865-429C-888E-DDD180F44E3B}"/>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10" name="Text Box 130">
          <a:extLst>
            <a:ext uri="{FF2B5EF4-FFF2-40B4-BE49-F238E27FC236}">
              <a16:creationId xmlns:a16="http://schemas.microsoft.com/office/drawing/2014/main" id="{A57E5CB4-BBC1-4A27-8D46-805DA7E63F55}"/>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11" name="Text Box 131">
          <a:extLst>
            <a:ext uri="{FF2B5EF4-FFF2-40B4-BE49-F238E27FC236}">
              <a16:creationId xmlns:a16="http://schemas.microsoft.com/office/drawing/2014/main" id="{D6717941-57BA-4785-A67A-8265C859E12F}"/>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12" name="Text Box 132">
          <a:extLst>
            <a:ext uri="{FF2B5EF4-FFF2-40B4-BE49-F238E27FC236}">
              <a16:creationId xmlns:a16="http://schemas.microsoft.com/office/drawing/2014/main" id="{93D1AE3A-DD59-4DC7-BD98-69E98D022EC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13" name="Text Box 133">
          <a:extLst>
            <a:ext uri="{FF2B5EF4-FFF2-40B4-BE49-F238E27FC236}">
              <a16:creationId xmlns:a16="http://schemas.microsoft.com/office/drawing/2014/main" id="{9BF1C151-FE16-4881-9566-16D4908F5B13}"/>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14" name="Text Box 137">
          <a:extLst>
            <a:ext uri="{FF2B5EF4-FFF2-40B4-BE49-F238E27FC236}">
              <a16:creationId xmlns:a16="http://schemas.microsoft.com/office/drawing/2014/main" id="{ED0C073C-E348-40A9-8FBE-BE995A9F793F}"/>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15" name="Text Box 138">
          <a:extLst>
            <a:ext uri="{FF2B5EF4-FFF2-40B4-BE49-F238E27FC236}">
              <a16:creationId xmlns:a16="http://schemas.microsoft.com/office/drawing/2014/main" id="{852BD78E-E2D7-4A2C-9847-14F479F0619E}"/>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16" name="Text Box 139">
          <a:extLst>
            <a:ext uri="{FF2B5EF4-FFF2-40B4-BE49-F238E27FC236}">
              <a16:creationId xmlns:a16="http://schemas.microsoft.com/office/drawing/2014/main" id="{0F84CBAE-1179-4EE9-A9A5-E733C62ADE61}"/>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17" name="Text Box 140">
          <a:extLst>
            <a:ext uri="{FF2B5EF4-FFF2-40B4-BE49-F238E27FC236}">
              <a16:creationId xmlns:a16="http://schemas.microsoft.com/office/drawing/2014/main" id="{D8C7C56A-7129-45C6-BF6D-856D666D863C}"/>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18" name="Text Box 141">
          <a:extLst>
            <a:ext uri="{FF2B5EF4-FFF2-40B4-BE49-F238E27FC236}">
              <a16:creationId xmlns:a16="http://schemas.microsoft.com/office/drawing/2014/main" id="{7AFE4FC9-5328-429A-A6EC-B5E01C461DB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19" name="Text Box 142">
          <a:extLst>
            <a:ext uri="{FF2B5EF4-FFF2-40B4-BE49-F238E27FC236}">
              <a16:creationId xmlns:a16="http://schemas.microsoft.com/office/drawing/2014/main" id="{8730F611-AD9F-4BAD-A6A0-83A3CECAAF7B}"/>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20" name="Text Box 143">
          <a:extLst>
            <a:ext uri="{FF2B5EF4-FFF2-40B4-BE49-F238E27FC236}">
              <a16:creationId xmlns:a16="http://schemas.microsoft.com/office/drawing/2014/main" id="{CEFDFDB6-3884-496A-AF2D-9ED2644B6219}"/>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21" name="Text Box 144">
          <a:extLst>
            <a:ext uri="{FF2B5EF4-FFF2-40B4-BE49-F238E27FC236}">
              <a16:creationId xmlns:a16="http://schemas.microsoft.com/office/drawing/2014/main" id="{EBD04BF2-B870-4016-B24F-906F540723E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22" name="Text Box 145">
          <a:extLst>
            <a:ext uri="{FF2B5EF4-FFF2-40B4-BE49-F238E27FC236}">
              <a16:creationId xmlns:a16="http://schemas.microsoft.com/office/drawing/2014/main" id="{C22DBE7E-210A-43BF-A181-DEACB276407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23" name="Text Box 149">
          <a:extLst>
            <a:ext uri="{FF2B5EF4-FFF2-40B4-BE49-F238E27FC236}">
              <a16:creationId xmlns:a16="http://schemas.microsoft.com/office/drawing/2014/main" id="{B8A5501D-A228-4FD4-981A-8D16285EBCB6}"/>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24" name="Text Box 150">
          <a:extLst>
            <a:ext uri="{FF2B5EF4-FFF2-40B4-BE49-F238E27FC236}">
              <a16:creationId xmlns:a16="http://schemas.microsoft.com/office/drawing/2014/main" id="{18AC8C1B-D503-4F49-97BD-A3F992BF7C46}"/>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25" name="Text Box 151">
          <a:extLst>
            <a:ext uri="{FF2B5EF4-FFF2-40B4-BE49-F238E27FC236}">
              <a16:creationId xmlns:a16="http://schemas.microsoft.com/office/drawing/2014/main" id="{9A9879AA-6A91-4DF7-97B7-583E06FCBF64}"/>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26" name="Text Box 152">
          <a:extLst>
            <a:ext uri="{FF2B5EF4-FFF2-40B4-BE49-F238E27FC236}">
              <a16:creationId xmlns:a16="http://schemas.microsoft.com/office/drawing/2014/main" id="{0A609D0B-388D-4576-971A-35CDB5B22F30}"/>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27" name="Text Box 153">
          <a:extLst>
            <a:ext uri="{FF2B5EF4-FFF2-40B4-BE49-F238E27FC236}">
              <a16:creationId xmlns:a16="http://schemas.microsoft.com/office/drawing/2014/main" id="{23417710-6B35-48AC-97B2-EF90B466C2EC}"/>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28" name="Text Box 154">
          <a:extLst>
            <a:ext uri="{FF2B5EF4-FFF2-40B4-BE49-F238E27FC236}">
              <a16:creationId xmlns:a16="http://schemas.microsoft.com/office/drawing/2014/main" id="{5558B7D9-6B09-4E91-A16E-46C78B87A4C3}"/>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29" name="Text Box 155">
          <a:extLst>
            <a:ext uri="{FF2B5EF4-FFF2-40B4-BE49-F238E27FC236}">
              <a16:creationId xmlns:a16="http://schemas.microsoft.com/office/drawing/2014/main" id="{34818F7E-4433-478D-9D8E-EA976AD3FC3B}"/>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30" name="Text Box 156">
          <a:extLst>
            <a:ext uri="{FF2B5EF4-FFF2-40B4-BE49-F238E27FC236}">
              <a16:creationId xmlns:a16="http://schemas.microsoft.com/office/drawing/2014/main" id="{520D811B-6205-40A0-97D5-031D9DF9BF2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31" name="Text Box 157">
          <a:extLst>
            <a:ext uri="{FF2B5EF4-FFF2-40B4-BE49-F238E27FC236}">
              <a16:creationId xmlns:a16="http://schemas.microsoft.com/office/drawing/2014/main" id="{77897936-7FDC-47B1-A20D-B4EC74B947A7}"/>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32" name="Text Box 161">
          <a:extLst>
            <a:ext uri="{FF2B5EF4-FFF2-40B4-BE49-F238E27FC236}">
              <a16:creationId xmlns:a16="http://schemas.microsoft.com/office/drawing/2014/main" id="{3FD953F5-8FC4-4F14-A34B-A5835D5571E6}"/>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33" name="Text Box 162">
          <a:extLst>
            <a:ext uri="{FF2B5EF4-FFF2-40B4-BE49-F238E27FC236}">
              <a16:creationId xmlns:a16="http://schemas.microsoft.com/office/drawing/2014/main" id="{0EFFD40C-E246-4628-8524-541C7CB1E24F}"/>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34" name="Text Box 163">
          <a:extLst>
            <a:ext uri="{FF2B5EF4-FFF2-40B4-BE49-F238E27FC236}">
              <a16:creationId xmlns:a16="http://schemas.microsoft.com/office/drawing/2014/main" id="{BC8165C3-7B62-4DEE-8D7B-5D5DAE83756E}"/>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35" name="Text Box 164">
          <a:extLst>
            <a:ext uri="{FF2B5EF4-FFF2-40B4-BE49-F238E27FC236}">
              <a16:creationId xmlns:a16="http://schemas.microsoft.com/office/drawing/2014/main" id="{B5CE7C01-6D56-4EF9-9C06-49F0DCE1765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36" name="Text Box 165">
          <a:extLst>
            <a:ext uri="{FF2B5EF4-FFF2-40B4-BE49-F238E27FC236}">
              <a16:creationId xmlns:a16="http://schemas.microsoft.com/office/drawing/2014/main" id="{D2F581D4-5F36-4FFE-9810-6503F8D5C301}"/>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37" name="Text Box 166">
          <a:extLst>
            <a:ext uri="{FF2B5EF4-FFF2-40B4-BE49-F238E27FC236}">
              <a16:creationId xmlns:a16="http://schemas.microsoft.com/office/drawing/2014/main" id="{63AF05BA-C527-4CFA-8668-9ED7C54BC039}"/>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38" name="Text Box 167">
          <a:extLst>
            <a:ext uri="{FF2B5EF4-FFF2-40B4-BE49-F238E27FC236}">
              <a16:creationId xmlns:a16="http://schemas.microsoft.com/office/drawing/2014/main" id="{8C60F4D2-7111-428B-B41A-4CE79BE05DB1}"/>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39" name="Text Box 168">
          <a:extLst>
            <a:ext uri="{FF2B5EF4-FFF2-40B4-BE49-F238E27FC236}">
              <a16:creationId xmlns:a16="http://schemas.microsoft.com/office/drawing/2014/main" id="{FD09AA2B-03B0-42D8-8710-077921D6B1B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40" name="Text Box 169">
          <a:extLst>
            <a:ext uri="{FF2B5EF4-FFF2-40B4-BE49-F238E27FC236}">
              <a16:creationId xmlns:a16="http://schemas.microsoft.com/office/drawing/2014/main" id="{2ED343AE-B257-453A-B21F-A21221A341DE}"/>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41" name="Text Box 170">
          <a:extLst>
            <a:ext uri="{FF2B5EF4-FFF2-40B4-BE49-F238E27FC236}">
              <a16:creationId xmlns:a16="http://schemas.microsoft.com/office/drawing/2014/main" id="{3E1E1264-06EB-40D3-8F4D-9BE738D655D4}"/>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42" name="Text Box 171">
          <a:extLst>
            <a:ext uri="{FF2B5EF4-FFF2-40B4-BE49-F238E27FC236}">
              <a16:creationId xmlns:a16="http://schemas.microsoft.com/office/drawing/2014/main" id="{8CAFD780-9C23-41B2-B725-8BB2D4C20B37}"/>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43" name="Text Box 172">
          <a:extLst>
            <a:ext uri="{FF2B5EF4-FFF2-40B4-BE49-F238E27FC236}">
              <a16:creationId xmlns:a16="http://schemas.microsoft.com/office/drawing/2014/main" id="{204C608F-763C-453E-82CA-E0B14E36F0B3}"/>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44" name="Text Box 173">
          <a:extLst>
            <a:ext uri="{FF2B5EF4-FFF2-40B4-BE49-F238E27FC236}">
              <a16:creationId xmlns:a16="http://schemas.microsoft.com/office/drawing/2014/main" id="{FE9E1BFF-719C-4F14-8AE7-70D064DEE5D6}"/>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45" name="Text Box 174">
          <a:extLst>
            <a:ext uri="{FF2B5EF4-FFF2-40B4-BE49-F238E27FC236}">
              <a16:creationId xmlns:a16="http://schemas.microsoft.com/office/drawing/2014/main" id="{CC89CF9E-EA1F-4B8B-BBC7-F96F678A786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46" name="Text Box 176">
          <a:extLst>
            <a:ext uri="{FF2B5EF4-FFF2-40B4-BE49-F238E27FC236}">
              <a16:creationId xmlns:a16="http://schemas.microsoft.com/office/drawing/2014/main" id="{0F5E336D-FFF2-4935-B6DD-AA1055124C5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47" name="Text Box 178">
          <a:extLst>
            <a:ext uri="{FF2B5EF4-FFF2-40B4-BE49-F238E27FC236}">
              <a16:creationId xmlns:a16="http://schemas.microsoft.com/office/drawing/2014/main" id="{5E3555DB-3DBB-4F76-9888-A647326401BE}"/>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48" name="Text Box 179">
          <a:extLst>
            <a:ext uri="{FF2B5EF4-FFF2-40B4-BE49-F238E27FC236}">
              <a16:creationId xmlns:a16="http://schemas.microsoft.com/office/drawing/2014/main" id="{B8A88816-1754-404B-AEAB-8CF1B8B37581}"/>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49" name="Text Box 180">
          <a:extLst>
            <a:ext uri="{FF2B5EF4-FFF2-40B4-BE49-F238E27FC236}">
              <a16:creationId xmlns:a16="http://schemas.microsoft.com/office/drawing/2014/main" id="{B50F597D-49D9-4D4E-8D7D-4CAB9D53290C}"/>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50" name="Text Box 181">
          <a:extLst>
            <a:ext uri="{FF2B5EF4-FFF2-40B4-BE49-F238E27FC236}">
              <a16:creationId xmlns:a16="http://schemas.microsoft.com/office/drawing/2014/main" id="{0D92DE5F-C3E9-4B41-98B8-6EE92B42D6A7}"/>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51" name="Text Box 182">
          <a:extLst>
            <a:ext uri="{FF2B5EF4-FFF2-40B4-BE49-F238E27FC236}">
              <a16:creationId xmlns:a16="http://schemas.microsoft.com/office/drawing/2014/main" id="{9A2DF122-D79C-41FD-A09E-01CF276FD24C}"/>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52" name="Text Box 183">
          <a:extLst>
            <a:ext uri="{FF2B5EF4-FFF2-40B4-BE49-F238E27FC236}">
              <a16:creationId xmlns:a16="http://schemas.microsoft.com/office/drawing/2014/main" id="{F3251136-8B0A-4B42-A745-511AB738A95E}"/>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53" name="Text Box 184">
          <a:extLst>
            <a:ext uri="{FF2B5EF4-FFF2-40B4-BE49-F238E27FC236}">
              <a16:creationId xmlns:a16="http://schemas.microsoft.com/office/drawing/2014/main" id="{B22BA351-76D7-491C-B65C-0CF17564D3C9}"/>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54" name="Text Box 185">
          <a:extLst>
            <a:ext uri="{FF2B5EF4-FFF2-40B4-BE49-F238E27FC236}">
              <a16:creationId xmlns:a16="http://schemas.microsoft.com/office/drawing/2014/main" id="{B92ACF63-A2C2-46B8-8198-319B699CC58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55" name="Text Box 186">
          <a:extLst>
            <a:ext uri="{FF2B5EF4-FFF2-40B4-BE49-F238E27FC236}">
              <a16:creationId xmlns:a16="http://schemas.microsoft.com/office/drawing/2014/main" id="{7D7FE01F-004C-4F05-8BD5-DD0A48D7CC50}"/>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56" name="Text Box 187">
          <a:extLst>
            <a:ext uri="{FF2B5EF4-FFF2-40B4-BE49-F238E27FC236}">
              <a16:creationId xmlns:a16="http://schemas.microsoft.com/office/drawing/2014/main" id="{6C2AB492-1359-440F-8D89-06D02033F89A}"/>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57" name="Text Box 188">
          <a:extLst>
            <a:ext uri="{FF2B5EF4-FFF2-40B4-BE49-F238E27FC236}">
              <a16:creationId xmlns:a16="http://schemas.microsoft.com/office/drawing/2014/main" id="{35924535-B463-4EAC-9D7E-D70DEDB43EC0}"/>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58" name="Text Box 189">
          <a:extLst>
            <a:ext uri="{FF2B5EF4-FFF2-40B4-BE49-F238E27FC236}">
              <a16:creationId xmlns:a16="http://schemas.microsoft.com/office/drawing/2014/main" id="{00A24DB9-98D7-4B49-9FFF-4F3B03E5BBD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59" name="Text Box 190">
          <a:extLst>
            <a:ext uri="{FF2B5EF4-FFF2-40B4-BE49-F238E27FC236}">
              <a16:creationId xmlns:a16="http://schemas.microsoft.com/office/drawing/2014/main" id="{A0A32043-AA87-4982-AFCB-5A3A4D4D69A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60" name="Text Box 191">
          <a:extLst>
            <a:ext uri="{FF2B5EF4-FFF2-40B4-BE49-F238E27FC236}">
              <a16:creationId xmlns:a16="http://schemas.microsoft.com/office/drawing/2014/main" id="{07681029-198E-465C-BC09-216B5BC7440C}"/>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61" name="Text Box 192">
          <a:extLst>
            <a:ext uri="{FF2B5EF4-FFF2-40B4-BE49-F238E27FC236}">
              <a16:creationId xmlns:a16="http://schemas.microsoft.com/office/drawing/2014/main" id="{25DD767B-3F51-4890-8F07-6ACBC2F5E3AE}"/>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62" name="Text Box 193">
          <a:extLst>
            <a:ext uri="{FF2B5EF4-FFF2-40B4-BE49-F238E27FC236}">
              <a16:creationId xmlns:a16="http://schemas.microsoft.com/office/drawing/2014/main" id="{C506AEDB-934F-40D3-8B86-D6BF688F0C44}"/>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63" name="Text Box 194">
          <a:extLst>
            <a:ext uri="{FF2B5EF4-FFF2-40B4-BE49-F238E27FC236}">
              <a16:creationId xmlns:a16="http://schemas.microsoft.com/office/drawing/2014/main" id="{94991133-31D8-4A78-8BAC-91CD7CBBA759}"/>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64" name="Text Box 195">
          <a:extLst>
            <a:ext uri="{FF2B5EF4-FFF2-40B4-BE49-F238E27FC236}">
              <a16:creationId xmlns:a16="http://schemas.microsoft.com/office/drawing/2014/main" id="{1D2FD1DF-578C-42B0-9143-CF69D69A9860}"/>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65" name="Text Box 196">
          <a:extLst>
            <a:ext uri="{FF2B5EF4-FFF2-40B4-BE49-F238E27FC236}">
              <a16:creationId xmlns:a16="http://schemas.microsoft.com/office/drawing/2014/main" id="{92810D97-41B3-4C4C-A375-B2AD888201CA}"/>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66" name="Text Box 197">
          <a:extLst>
            <a:ext uri="{FF2B5EF4-FFF2-40B4-BE49-F238E27FC236}">
              <a16:creationId xmlns:a16="http://schemas.microsoft.com/office/drawing/2014/main" id="{8802275C-0B2E-4874-827A-955A5E1BB337}"/>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67" name="Text Box 198">
          <a:extLst>
            <a:ext uri="{FF2B5EF4-FFF2-40B4-BE49-F238E27FC236}">
              <a16:creationId xmlns:a16="http://schemas.microsoft.com/office/drawing/2014/main" id="{19878C3D-66EF-4ECF-816D-6D8AB60EB9A6}"/>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68" name="Text Box 199">
          <a:extLst>
            <a:ext uri="{FF2B5EF4-FFF2-40B4-BE49-F238E27FC236}">
              <a16:creationId xmlns:a16="http://schemas.microsoft.com/office/drawing/2014/main" id="{F989605A-F704-4D50-B2F4-CB828F1AB596}"/>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69" name="Text Box 200">
          <a:extLst>
            <a:ext uri="{FF2B5EF4-FFF2-40B4-BE49-F238E27FC236}">
              <a16:creationId xmlns:a16="http://schemas.microsoft.com/office/drawing/2014/main" id="{8329901D-70DA-4BEF-9C07-6805DE15DF80}"/>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70" name="Text Box 201">
          <a:extLst>
            <a:ext uri="{FF2B5EF4-FFF2-40B4-BE49-F238E27FC236}">
              <a16:creationId xmlns:a16="http://schemas.microsoft.com/office/drawing/2014/main" id="{6661A9DE-0711-4EBF-9284-E22F73795430}"/>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71" name="Text Box 202">
          <a:extLst>
            <a:ext uri="{FF2B5EF4-FFF2-40B4-BE49-F238E27FC236}">
              <a16:creationId xmlns:a16="http://schemas.microsoft.com/office/drawing/2014/main" id="{A29A7A85-E1FD-499B-85DC-390A8CB72BF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72" name="Text Box 203">
          <a:extLst>
            <a:ext uri="{FF2B5EF4-FFF2-40B4-BE49-F238E27FC236}">
              <a16:creationId xmlns:a16="http://schemas.microsoft.com/office/drawing/2014/main" id="{8C64A34B-E78D-463C-83AB-EDAB86957975}"/>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73" name="Text Box 204">
          <a:extLst>
            <a:ext uri="{FF2B5EF4-FFF2-40B4-BE49-F238E27FC236}">
              <a16:creationId xmlns:a16="http://schemas.microsoft.com/office/drawing/2014/main" id="{8625A8BB-66E5-4468-B6BE-A485E5BB15BB}"/>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74" name="Text Box 206">
          <a:extLst>
            <a:ext uri="{FF2B5EF4-FFF2-40B4-BE49-F238E27FC236}">
              <a16:creationId xmlns:a16="http://schemas.microsoft.com/office/drawing/2014/main" id="{35CDD109-1604-4FE1-BFDB-6D64771AE00E}"/>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75" name="Text Box 207">
          <a:extLst>
            <a:ext uri="{FF2B5EF4-FFF2-40B4-BE49-F238E27FC236}">
              <a16:creationId xmlns:a16="http://schemas.microsoft.com/office/drawing/2014/main" id="{CC6835DB-28AA-4F49-95E5-7233B1F86DC9}"/>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76" name="Text Box 208">
          <a:extLst>
            <a:ext uri="{FF2B5EF4-FFF2-40B4-BE49-F238E27FC236}">
              <a16:creationId xmlns:a16="http://schemas.microsoft.com/office/drawing/2014/main" id="{517DD913-2EC4-48A4-8E44-DEF9559C7D4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77" name="Text Box 209">
          <a:extLst>
            <a:ext uri="{FF2B5EF4-FFF2-40B4-BE49-F238E27FC236}">
              <a16:creationId xmlns:a16="http://schemas.microsoft.com/office/drawing/2014/main" id="{88D6E084-2613-4D41-B998-278D68C224DC}"/>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78" name="Text Box 210">
          <a:extLst>
            <a:ext uri="{FF2B5EF4-FFF2-40B4-BE49-F238E27FC236}">
              <a16:creationId xmlns:a16="http://schemas.microsoft.com/office/drawing/2014/main" id="{E47FDA84-9BCE-4B8B-98CE-FA5AE301479A}"/>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79" name="Text Box 211">
          <a:extLst>
            <a:ext uri="{FF2B5EF4-FFF2-40B4-BE49-F238E27FC236}">
              <a16:creationId xmlns:a16="http://schemas.microsoft.com/office/drawing/2014/main" id="{3F67DEA3-2047-4083-8955-73B13502C8A1}"/>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80" name="Text Box 212">
          <a:extLst>
            <a:ext uri="{FF2B5EF4-FFF2-40B4-BE49-F238E27FC236}">
              <a16:creationId xmlns:a16="http://schemas.microsoft.com/office/drawing/2014/main" id="{145D341C-21AD-404C-83E5-289CED605345}"/>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81" name="Text Box 213">
          <a:extLst>
            <a:ext uri="{FF2B5EF4-FFF2-40B4-BE49-F238E27FC236}">
              <a16:creationId xmlns:a16="http://schemas.microsoft.com/office/drawing/2014/main" id="{8E7CF3AC-1E79-4086-8419-E402461D37C4}"/>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82" name="Text Box 214">
          <a:extLst>
            <a:ext uri="{FF2B5EF4-FFF2-40B4-BE49-F238E27FC236}">
              <a16:creationId xmlns:a16="http://schemas.microsoft.com/office/drawing/2014/main" id="{F311832A-620D-41C5-9C19-ACB4AA29CE7B}"/>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347663</xdr:colOff>
      <xdr:row>49</xdr:row>
      <xdr:rowOff>0</xdr:rowOff>
    </xdr:from>
    <xdr:to>
      <xdr:col>4</xdr:col>
      <xdr:colOff>3463</xdr:colOff>
      <xdr:row>50</xdr:row>
      <xdr:rowOff>51085</xdr:rowOff>
    </xdr:to>
    <xdr:sp macro="" textlink="">
      <xdr:nvSpPr>
        <xdr:cNvPr id="1483" name="Text Box 246">
          <a:extLst>
            <a:ext uri="{FF2B5EF4-FFF2-40B4-BE49-F238E27FC236}">
              <a16:creationId xmlns:a16="http://schemas.microsoft.com/office/drawing/2014/main" id="{BA593337-D789-4B72-BD88-04721182F6AC}"/>
            </a:ext>
          </a:extLst>
        </xdr:cNvPr>
        <xdr:cNvSpPr txBox="1">
          <a:spLocks noChangeArrowheads="1"/>
        </xdr:cNvSpPr>
      </xdr:nvSpPr>
      <xdr:spPr bwMode="auto">
        <a:xfrm>
          <a:off x="4186238" y="7572375"/>
          <a:ext cx="74900"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49</xdr:row>
      <xdr:rowOff>0</xdr:rowOff>
    </xdr:from>
    <xdr:to>
      <xdr:col>4</xdr:col>
      <xdr:colOff>90488</xdr:colOff>
      <xdr:row>50</xdr:row>
      <xdr:rowOff>51085</xdr:rowOff>
    </xdr:to>
    <xdr:sp macro="" textlink="">
      <xdr:nvSpPr>
        <xdr:cNvPr id="1484" name="Text Box 71">
          <a:extLst>
            <a:ext uri="{FF2B5EF4-FFF2-40B4-BE49-F238E27FC236}">
              <a16:creationId xmlns:a16="http://schemas.microsoft.com/office/drawing/2014/main" id="{0F1C03A8-A070-4DC3-897B-48DC9851ECA7}"/>
            </a:ext>
          </a:extLst>
        </xdr:cNvPr>
        <xdr:cNvSpPr txBox="1">
          <a:spLocks noChangeArrowheads="1"/>
        </xdr:cNvSpPr>
      </xdr:nvSpPr>
      <xdr:spPr bwMode="auto">
        <a:xfrm>
          <a:off x="4267200" y="7572375"/>
          <a:ext cx="80963"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49</xdr:row>
      <xdr:rowOff>0</xdr:rowOff>
    </xdr:from>
    <xdr:to>
      <xdr:col>4</xdr:col>
      <xdr:colOff>90488</xdr:colOff>
      <xdr:row>50</xdr:row>
      <xdr:rowOff>51085</xdr:rowOff>
    </xdr:to>
    <xdr:sp macro="" textlink="">
      <xdr:nvSpPr>
        <xdr:cNvPr id="1485" name="Text Box 175">
          <a:extLst>
            <a:ext uri="{FF2B5EF4-FFF2-40B4-BE49-F238E27FC236}">
              <a16:creationId xmlns:a16="http://schemas.microsoft.com/office/drawing/2014/main" id="{82401F71-82A8-4D43-BA6F-22A9224A687F}"/>
            </a:ext>
          </a:extLst>
        </xdr:cNvPr>
        <xdr:cNvSpPr txBox="1">
          <a:spLocks noChangeArrowheads="1"/>
        </xdr:cNvSpPr>
      </xdr:nvSpPr>
      <xdr:spPr bwMode="auto">
        <a:xfrm>
          <a:off x="4267200" y="7572375"/>
          <a:ext cx="80963"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86" name="Text Box 1">
          <a:extLst>
            <a:ext uri="{FF2B5EF4-FFF2-40B4-BE49-F238E27FC236}">
              <a16:creationId xmlns:a16="http://schemas.microsoft.com/office/drawing/2014/main" id="{6A76FB50-36A4-4709-866C-3F611A3AC21B}"/>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87" name="Text Box 23">
          <a:extLst>
            <a:ext uri="{FF2B5EF4-FFF2-40B4-BE49-F238E27FC236}">
              <a16:creationId xmlns:a16="http://schemas.microsoft.com/office/drawing/2014/main" id="{6C23100F-9295-4DD8-8D00-725AEAE1B296}"/>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88" name="Text Box 24">
          <a:extLst>
            <a:ext uri="{FF2B5EF4-FFF2-40B4-BE49-F238E27FC236}">
              <a16:creationId xmlns:a16="http://schemas.microsoft.com/office/drawing/2014/main" id="{EFF413A8-04DA-483C-8EA8-4A91C9F5B5E3}"/>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89" name="Text Box 25">
          <a:extLst>
            <a:ext uri="{FF2B5EF4-FFF2-40B4-BE49-F238E27FC236}">
              <a16:creationId xmlns:a16="http://schemas.microsoft.com/office/drawing/2014/main" id="{24860204-FF88-40FE-ACB6-4B5E7333EF55}"/>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90" name="Text Box 26">
          <a:extLst>
            <a:ext uri="{FF2B5EF4-FFF2-40B4-BE49-F238E27FC236}">
              <a16:creationId xmlns:a16="http://schemas.microsoft.com/office/drawing/2014/main" id="{D91DFAC6-B2CB-4F92-BB33-87786D66D0B3}"/>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91" name="Text Box 27">
          <a:extLst>
            <a:ext uri="{FF2B5EF4-FFF2-40B4-BE49-F238E27FC236}">
              <a16:creationId xmlns:a16="http://schemas.microsoft.com/office/drawing/2014/main" id="{40CF852D-9DCC-482D-8BA7-39BCC3C54205}"/>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92" name="Text Box 28">
          <a:extLst>
            <a:ext uri="{FF2B5EF4-FFF2-40B4-BE49-F238E27FC236}">
              <a16:creationId xmlns:a16="http://schemas.microsoft.com/office/drawing/2014/main" id="{7A234181-A3A8-4A16-81FF-A824A58CC664}"/>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93" name="Text Box 29">
          <a:extLst>
            <a:ext uri="{FF2B5EF4-FFF2-40B4-BE49-F238E27FC236}">
              <a16:creationId xmlns:a16="http://schemas.microsoft.com/office/drawing/2014/main" id="{C913BCB3-1142-4E29-A970-40B9C1F930B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94" name="Text Box 30">
          <a:extLst>
            <a:ext uri="{FF2B5EF4-FFF2-40B4-BE49-F238E27FC236}">
              <a16:creationId xmlns:a16="http://schemas.microsoft.com/office/drawing/2014/main" id="{66A0118F-CD67-496B-A4EA-47B6339152B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95" name="Text Box 31">
          <a:extLst>
            <a:ext uri="{FF2B5EF4-FFF2-40B4-BE49-F238E27FC236}">
              <a16:creationId xmlns:a16="http://schemas.microsoft.com/office/drawing/2014/main" id="{0112186E-D8C3-4C3D-98E3-6266686DD14B}"/>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96" name="Text Box 32">
          <a:extLst>
            <a:ext uri="{FF2B5EF4-FFF2-40B4-BE49-F238E27FC236}">
              <a16:creationId xmlns:a16="http://schemas.microsoft.com/office/drawing/2014/main" id="{0483D3F8-8A5B-48E7-A73D-A387D5B6DC4C}"/>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97" name="Text Box 33">
          <a:extLst>
            <a:ext uri="{FF2B5EF4-FFF2-40B4-BE49-F238E27FC236}">
              <a16:creationId xmlns:a16="http://schemas.microsoft.com/office/drawing/2014/main" id="{4FAEAC56-FEB4-4219-B478-1277884F9EA7}"/>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98" name="Text Box 34">
          <a:extLst>
            <a:ext uri="{FF2B5EF4-FFF2-40B4-BE49-F238E27FC236}">
              <a16:creationId xmlns:a16="http://schemas.microsoft.com/office/drawing/2014/main" id="{A546C081-D1F3-4FC8-B903-8E356C6F742F}"/>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499" name="Text Box 35">
          <a:extLst>
            <a:ext uri="{FF2B5EF4-FFF2-40B4-BE49-F238E27FC236}">
              <a16:creationId xmlns:a16="http://schemas.microsoft.com/office/drawing/2014/main" id="{88F59E26-92D9-4014-B918-3DECD631C1B6}"/>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00" name="Text Box 36">
          <a:extLst>
            <a:ext uri="{FF2B5EF4-FFF2-40B4-BE49-F238E27FC236}">
              <a16:creationId xmlns:a16="http://schemas.microsoft.com/office/drawing/2014/main" id="{C2645BAC-8852-4F61-B2F7-F656D55CDA4B}"/>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01" name="Text Box 37">
          <a:extLst>
            <a:ext uri="{FF2B5EF4-FFF2-40B4-BE49-F238E27FC236}">
              <a16:creationId xmlns:a16="http://schemas.microsoft.com/office/drawing/2014/main" id="{545FC154-1761-433F-8E77-0BA4BC712301}"/>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02" name="Text Box 38">
          <a:extLst>
            <a:ext uri="{FF2B5EF4-FFF2-40B4-BE49-F238E27FC236}">
              <a16:creationId xmlns:a16="http://schemas.microsoft.com/office/drawing/2014/main" id="{4FAE718B-72A4-4693-93E0-87EE0B286C3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03" name="Text Box 39">
          <a:extLst>
            <a:ext uri="{FF2B5EF4-FFF2-40B4-BE49-F238E27FC236}">
              <a16:creationId xmlns:a16="http://schemas.microsoft.com/office/drawing/2014/main" id="{F3443493-E9A4-4642-993E-ABAE132FD5FC}"/>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04" name="Text Box 40">
          <a:extLst>
            <a:ext uri="{FF2B5EF4-FFF2-40B4-BE49-F238E27FC236}">
              <a16:creationId xmlns:a16="http://schemas.microsoft.com/office/drawing/2014/main" id="{5F4A5416-79CA-4AE3-A3D2-25E6E3DFD649}"/>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05" name="Text Box 41">
          <a:extLst>
            <a:ext uri="{FF2B5EF4-FFF2-40B4-BE49-F238E27FC236}">
              <a16:creationId xmlns:a16="http://schemas.microsoft.com/office/drawing/2014/main" id="{86729795-6983-4BC8-B963-553D116C667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06" name="Text Box 42">
          <a:extLst>
            <a:ext uri="{FF2B5EF4-FFF2-40B4-BE49-F238E27FC236}">
              <a16:creationId xmlns:a16="http://schemas.microsoft.com/office/drawing/2014/main" id="{B8107342-608C-4D91-9F24-CCF5BD22327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07" name="Text Box 43">
          <a:extLst>
            <a:ext uri="{FF2B5EF4-FFF2-40B4-BE49-F238E27FC236}">
              <a16:creationId xmlns:a16="http://schemas.microsoft.com/office/drawing/2014/main" id="{B4948CCF-B6EF-456E-BE3D-567327462CE6}"/>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08" name="Text Box 44">
          <a:extLst>
            <a:ext uri="{FF2B5EF4-FFF2-40B4-BE49-F238E27FC236}">
              <a16:creationId xmlns:a16="http://schemas.microsoft.com/office/drawing/2014/main" id="{45EB2463-5A30-4D83-8D26-8B2BE5EF3EFE}"/>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09" name="Text Box 45">
          <a:extLst>
            <a:ext uri="{FF2B5EF4-FFF2-40B4-BE49-F238E27FC236}">
              <a16:creationId xmlns:a16="http://schemas.microsoft.com/office/drawing/2014/main" id="{ED6CBF60-14B2-4C69-9143-B6FCB334FF2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10" name="Text Box 46">
          <a:extLst>
            <a:ext uri="{FF2B5EF4-FFF2-40B4-BE49-F238E27FC236}">
              <a16:creationId xmlns:a16="http://schemas.microsoft.com/office/drawing/2014/main" id="{80CB9811-FBB9-48FC-8EB0-E9EE5E63DC3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11" name="Text Box 47">
          <a:extLst>
            <a:ext uri="{FF2B5EF4-FFF2-40B4-BE49-F238E27FC236}">
              <a16:creationId xmlns:a16="http://schemas.microsoft.com/office/drawing/2014/main" id="{5AD5F787-1C6E-465B-A877-48C83B5B4B4F}"/>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12" name="Text Box 48">
          <a:extLst>
            <a:ext uri="{FF2B5EF4-FFF2-40B4-BE49-F238E27FC236}">
              <a16:creationId xmlns:a16="http://schemas.microsoft.com/office/drawing/2014/main" id="{A0E43C82-A4A9-4452-9953-270169189D99}"/>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13" name="Text Box 49">
          <a:extLst>
            <a:ext uri="{FF2B5EF4-FFF2-40B4-BE49-F238E27FC236}">
              <a16:creationId xmlns:a16="http://schemas.microsoft.com/office/drawing/2014/main" id="{A5BC4517-5369-418E-9D3C-DDB1685B14E7}"/>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14" name="Text Box 50">
          <a:extLst>
            <a:ext uri="{FF2B5EF4-FFF2-40B4-BE49-F238E27FC236}">
              <a16:creationId xmlns:a16="http://schemas.microsoft.com/office/drawing/2014/main" id="{2926ECC7-8E32-437D-AD69-AE3D31D2E1FA}"/>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15" name="Text Box 51">
          <a:extLst>
            <a:ext uri="{FF2B5EF4-FFF2-40B4-BE49-F238E27FC236}">
              <a16:creationId xmlns:a16="http://schemas.microsoft.com/office/drawing/2014/main" id="{50587858-F0C2-473D-B428-508554D4CBC1}"/>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16" name="Text Box 52">
          <a:extLst>
            <a:ext uri="{FF2B5EF4-FFF2-40B4-BE49-F238E27FC236}">
              <a16:creationId xmlns:a16="http://schemas.microsoft.com/office/drawing/2014/main" id="{EC316BB4-7C7B-40ED-9401-3C37B66C0A54}"/>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17" name="Text Box 53">
          <a:extLst>
            <a:ext uri="{FF2B5EF4-FFF2-40B4-BE49-F238E27FC236}">
              <a16:creationId xmlns:a16="http://schemas.microsoft.com/office/drawing/2014/main" id="{77683E3A-F676-47E6-B17B-21DBA523A25A}"/>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18" name="Text Box 54">
          <a:extLst>
            <a:ext uri="{FF2B5EF4-FFF2-40B4-BE49-F238E27FC236}">
              <a16:creationId xmlns:a16="http://schemas.microsoft.com/office/drawing/2014/main" id="{FAE9243F-5D67-4D2E-983A-99A701690214}"/>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19" name="Text Box 55">
          <a:extLst>
            <a:ext uri="{FF2B5EF4-FFF2-40B4-BE49-F238E27FC236}">
              <a16:creationId xmlns:a16="http://schemas.microsoft.com/office/drawing/2014/main" id="{912FC76A-C10E-41E4-A20A-A7EB8657324C}"/>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20" name="Text Box 56">
          <a:extLst>
            <a:ext uri="{FF2B5EF4-FFF2-40B4-BE49-F238E27FC236}">
              <a16:creationId xmlns:a16="http://schemas.microsoft.com/office/drawing/2014/main" id="{1BD27588-C0E4-4A04-9A0B-45B420421236}"/>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21" name="Text Box 57">
          <a:extLst>
            <a:ext uri="{FF2B5EF4-FFF2-40B4-BE49-F238E27FC236}">
              <a16:creationId xmlns:a16="http://schemas.microsoft.com/office/drawing/2014/main" id="{8DDFC854-D7B2-4110-8726-D0CC43170686}"/>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22" name="Text Box 58">
          <a:extLst>
            <a:ext uri="{FF2B5EF4-FFF2-40B4-BE49-F238E27FC236}">
              <a16:creationId xmlns:a16="http://schemas.microsoft.com/office/drawing/2014/main" id="{C7277EFC-3120-4DDE-9981-AF790279AB61}"/>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23" name="Text Box 59">
          <a:extLst>
            <a:ext uri="{FF2B5EF4-FFF2-40B4-BE49-F238E27FC236}">
              <a16:creationId xmlns:a16="http://schemas.microsoft.com/office/drawing/2014/main" id="{274D7ACF-CF32-4A6A-AC39-8474B0FBD1D7}"/>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24" name="Text Box 60">
          <a:extLst>
            <a:ext uri="{FF2B5EF4-FFF2-40B4-BE49-F238E27FC236}">
              <a16:creationId xmlns:a16="http://schemas.microsoft.com/office/drawing/2014/main" id="{69DF1E7F-A9C5-48A3-BEBD-28807BB9E60A}"/>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25" name="Text Box 61">
          <a:extLst>
            <a:ext uri="{FF2B5EF4-FFF2-40B4-BE49-F238E27FC236}">
              <a16:creationId xmlns:a16="http://schemas.microsoft.com/office/drawing/2014/main" id="{4EF5F6E8-E4B2-4E60-91AC-49E3FC400296}"/>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26" name="Text Box 62">
          <a:extLst>
            <a:ext uri="{FF2B5EF4-FFF2-40B4-BE49-F238E27FC236}">
              <a16:creationId xmlns:a16="http://schemas.microsoft.com/office/drawing/2014/main" id="{55C48985-A1FC-4BAE-AA9D-9E67699894F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27" name="Text Box 63">
          <a:extLst>
            <a:ext uri="{FF2B5EF4-FFF2-40B4-BE49-F238E27FC236}">
              <a16:creationId xmlns:a16="http://schemas.microsoft.com/office/drawing/2014/main" id="{E6960238-5E21-4943-8B0B-D62EF4D821B1}"/>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28" name="Text Box 64">
          <a:extLst>
            <a:ext uri="{FF2B5EF4-FFF2-40B4-BE49-F238E27FC236}">
              <a16:creationId xmlns:a16="http://schemas.microsoft.com/office/drawing/2014/main" id="{C9CAFC22-F373-450C-AD15-F62C0EA55A71}"/>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29" name="Text Box 65">
          <a:extLst>
            <a:ext uri="{FF2B5EF4-FFF2-40B4-BE49-F238E27FC236}">
              <a16:creationId xmlns:a16="http://schemas.microsoft.com/office/drawing/2014/main" id="{574893F0-1DC3-4F77-BE02-3B2DE6218A6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30" name="Text Box 66">
          <a:extLst>
            <a:ext uri="{FF2B5EF4-FFF2-40B4-BE49-F238E27FC236}">
              <a16:creationId xmlns:a16="http://schemas.microsoft.com/office/drawing/2014/main" id="{608930F3-3075-41E8-B3E0-26E3EAEBF236}"/>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31" name="Text Box 67">
          <a:extLst>
            <a:ext uri="{FF2B5EF4-FFF2-40B4-BE49-F238E27FC236}">
              <a16:creationId xmlns:a16="http://schemas.microsoft.com/office/drawing/2014/main" id="{9C9EF931-85ED-41D6-B40B-A5C15E93756C}"/>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32" name="Text Box 68">
          <a:extLst>
            <a:ext uri="{FF2B5EF4-FFF2-40B4-BE49-F238E27FC236}">
              <a16:creationId xmlns:a16="http://schemas.microsoft.com/office/drawing/2014/main" id="{02482C17-3C7E-4D48-8125-9F94476335A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33" name="Text Box 69">
          <a:extLst>
            <a:ext uri="{FF2B5EF4-FFF2-40B4-BE49-F238E27FC236}">
              <a16:creationId xmlns:a16="http://schemas.microsoft.com/office/drawing/2014/main" id="{25C745F9-56DD-4666-AC96-E12E1E8E80B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34" name="Text Box 70">
          <a:extLst>
            <a:ext uri="{FF2B5EF4-FFF2-40B4-BE49-F238E27FC236}">
              <a16:creationId xmlns:a16="http://schemas.microsoft.com/office/drawing/2014/main" id="{9F6D06B1-4A0F-49E8-89C6-324C110BC897}"/>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35" name="Text Box 72">
          <a:extLst>
            <a:ext uri="{FF2B5EF4-FFF2-40B4-BE49-F238E27FC236}">
              <a16:creationId xmlns:a16="http://schemas.microsoft.com/office/drawing/2014/main" id="{D5538644-21B8-4B88-BC3E-6872AEF98681}"/>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36" name="Text Box 73">
          <a:extLst>
            <a:ext uri="{FF2B5EF4-FFF2-40B4-BE49-F238E27FC236}">
              <a16:creationId xmlns:a16="http://schemas.microsoft.com/office/drawing/2014/main" id="{6D2DE86E-8ED0-46B4-AD67-A76BA4EDDC43}"/>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37" name="Text Box 77">
          <a:extLst>
            <a:ext uri="{FF2B5EF4-FFF2-40B4-BE49-F238E27FC236}">
              <a16:creationId xmlns:a16="http://schemas.microsoft.com/office/drawing/2014/main" id="{2CC7B19B-2140-407B-9D67-5F2337D74A49}"/>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38" name="Text Box 78">
          <a:extLst>
            <a:ext uri="{FF2B5EF4-FFF2-40B4-BE49-F238E27FC236}">
              <a16:creationId xmlns:a16="http://schemas.microsoft.com/office/drawing/2014/main" id="{C9D24999-03FF-48A0-8F11-5AE73761DC67}"/>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39" name="Text Box 79">
          <a:extLst>
            <a:ext uri="{FF2B5EF4-FFF2-40B4-BE49-F238E27FC236}">
              <a16:creationId xmlns:a16="http://schemas.microsoft.com/office/drawing/2014/main" id="{7261665B-1C4A-4EFD-8902-8F56360775F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40" name="Text Box 80">
          <a:extLst>
            <a:ext uri="{FF2B5EF4-FFF2-40B4-BE49-F238E27FC236}">
              <a16:creationId xmlns:a16="http://schemas.microsoft.com/office/drawing/2014/main" id="{81812BA1-1BDA-4BBE-80A0-FFD06A8130B3}"/>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41" name="Text Box 81">
          <a:extLst>
            <a:ext uri="{FF2B5EF4-FFF2-40B4-BE49-F238E27FC236}">
              <a16:creationId xmlns:a16="http://schemas.microsoft.com/office/drawing/2014/main" id="{017023E1-CA67-4DB0-ADE5-691B1CDEB4F6}"/>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42" name="Text Box 82">
          <a:extLst>
            <a:ext uri="{FF2B5EF4-FFF2-40B4-BE49-F238E27FC236}">
              <a16:creationId xmlns:a16="http://schemas.microsoft.com/office/drawing/2014/main" id="{61BE65C1-9891-4636-AE60-391126F76150}"/>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43" name="Text Box 84">
          <a:extLst>
            <a:ext uri="{FF2B5EF4-FFF2-40B4-BE49-F238E27FC236}">
              <a16:creationId xmlns:a16="http://schemas.microsoft.com/office/drawing/2014/main" id="{A205ED7D-8E56-465F-B412-665CF962B7D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44" name="Text Box 85">
          <a:extLst>
            <a:ext uri="{FF2B5EF4-FFF2-40B4-BE49-F238E27FC236}">
              <a16:creationId xmlns:a16="http://schemas.microsoft.com/office/drawing/2014/main" id="{45BCA966-3448-41A1-BACA-4960B22CD6A9}"/>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45" name="Text Box 89">
          <a:extLst>
            <a:ext uri="{FF2B5EF4-FFF2-40B4-BE49-F238E27FC236}">
              <a16:creationId xmlns:a16="http://schemas.microsoft.com/office/drawing/2014/main" id="{FAAB7897-CC7E-4DC0-9E3A-35AF7D8B11B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46" name="Text Box 90">
          <a:extLst>
            <a:ext uri="{FF2B5EF4-FFF2-40B4-BE49-F238E27FC236}">
              <a16:creationId xmlns:a16="http://schemas.microsoft.com/office/drawing/2014/main" id="{AE76F481-4C6B-4F41-AFA6-13EAFBD82D7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47" name="Text Box 91">
          <a:extLst>
            <a:ext uri="{FF2B5EF4-FFF2-40B4-BE49-F238E27FC236}">
              <a16:creationId xmlns:a16="http://schemas.microsoft.com/office/drawing/2014/main" id="{899D1A36-4C2D-452A-98AC-5AA61EA79D9B}"/>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48" name="Text Box 92">
          <a:extLst>
            <a:ext uri="{FF2B5EF4-FFF2-40B4-BE49-F238E27FC236}">
              <a16:creationId xmlns:a16="http://schemas.microsoft.com/office/drawing/2014/main" id="{3841F85E-700C-40E2-8B84-987E543246BC}"/>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49" name="Text Box 93">
          <a:extLst>
            <a:ext uri="{FF2B5EF4-FFF2-40B4-BE49-F238E27FC236}">
              <a16:creationId xmlns:a16="http://schemas.microsoft.com/office/drawing/2014/main" id="{79C8AC3B-F6B8-49FE-ABE9-506E784AE61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50" name="Text Box 94">
          <a:extLst>
            <a:ext uri="{FF2B5EF4-FFF2-40B4-BE49-F238E27FC236}">
              <a16:creationId xmlns:a16="http://schemas.microsoft.com/office/drawing/2014/main" id="{45F11757-5E03-4BCB-9853-6778AF25345B}"/>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51" name="Text Box 95">
          <a:extLst>
            <a:ext uri="{FF2B5EF4-FFF2-40B4-BE49-F238E27FC236}">
              <a16:creationId xmlns:a16="http://schemas.microsoft.com/office/drawing/2014/main" id="{AD6AA903-048C-4CFC-B15B-C0A52BEB3BF4}"/>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52" name="Text Box 96">
          <a:extLst>
            <a:ext uri="{FF2B5EF4-FFF2-40B4-BE49-F238E27FC236}">
              <a16:creationId xmlns:a16="http://schemas.microsoft.com/office/drawing/2014/main" id="{D05B6564-F375-468F-9768-C9E021C2377E}"/>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53" name="Text Box 97">
          <a:extLst>
            <a:ext uri="{FF2B5EF4-FFF2-40B4-BE49-F238E27FC236}">
              <a16:creationId xmlns:a16="http://schemas.microsoft.com/office/drawing/2014/main" id="{30C72C0C-D061-4E1C-8FB5-9AB0347D8A99}"/>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54" name="Text Box 101">
          <a:extLst>
            <a:ext uri="{FF2B5EF4-FFF2-40B4-BE49-F238E27FC236}">
              <a16:creationId xmlns:a16="http://schemas.microsoft.com/office/drawing/2014/main" id="{25FC389D-05A4-41B5-B51E-7DA956AC8E8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55" name="Text Box 102">
          <a:extLst>
            <a:ext uri="{FF2B5EF4-FFF2-40B4-BE49-F238E27FC236}">
              <a16:creationId xmlns:a16="http://schemas.microsoft.com/office/drawing/2014/main" id="{5C440AAE-1A5E-4BF4-ADEA-1F965A566D76}"/>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56" name="Text Box 103">
          <a:extLst>
            <a:ext uri="{FF2B5EF4-FFF2-40B4-BE49-F238E27FC236}">
              <a16:creationId xmlns:a16="http://schemas.microsoft.com/office/drawing/2014/main" id="{084324DB-D288-42C9-93C8-C7390B76E12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57" name="Text Box 104">
          <a:extLst>
            <a:ext uri="{FF2B5EF4-FFF2-40B4-BE49-F238E27FC236}">
              <a16:creationId xmlns:a16="http://schemas.microsoft.com/office/drawing/2014/main" id="{D5A4837D-D7B6-438C-BD64-C3769A8FDB9F}"/>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58" name="Text Box 105">
          <a:extLst>
            <a:ext uri="{FF2B5EF4-FFF2-40B4-BE49-F238E27FC236}">
              <a16:creationId xmlns:a16="http://schemas.microsoft.com/office/drawing/2014/main" id="{CDCF8185-6D52-4F4C-83ED-73172BEB257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59" name="Text Box 106">
          <a:extLst>
            <a:ext uri="{FF2B5EF4-FFF2-40B4-BE49-F238E27FC236}">
              <a16:creationId xmlns:a16="http://schemas.microsoft.com/office/drawing/2014/main" id="{1699B16E-9036-46E7-9B9B-D67D7943939E}"/>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60" name="Text Box 107">
          <a:extLst>
            <a:ext uri="{FF2B5EF4-FFF2-40B4-BE49-F238E27FC236}">
              <a16:creationId xmlns:a16="http://schemas.microsoft.com/office/drawing/2014/main" id="{FFBD2E49-0137-468A-AE75-FD2E4DBDDFC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61" name="Text Box 108">
          <a:extLst>
            <a:ext uri="{FF2B5EF4-FFF2-40B4-BE49-F238E27FC236}">
              <a16:creationId xmlns:a16="http://schemas.microsoft.com/office/drawing/2014/main" id="{3F4827F3-2DC6-4F21-8BEB-BC9F375F09EF}"/>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62" name="Text Box 109">
          <a:extLst>
            <a:ext uri="{FF2B5EF4-FFF2-40B4-BE49-F238E27FC236}">
              <a16:creationId xmlns:a16="http://schemas.microsoft.com/office/drawing/2014/main" id="{F358EA32-786F-41DC-888D-3BCEEC7BF8A5}"/>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63" name="Text Box 113">
          <a:extLst>
            <a:ext uri="{FF2B5EF4-FFF2-40B4-BE49-F238E27FC236}">
              <a16:creationId xmlns:a16="http://schemas.microsoft.com/office/drawing/2014/main" id="{C6A5755B-FDCD-4D3A-8F92-537B58700215}"/>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64" name="Text Box 114">
          <a:extLst>
            <a:ext uri="{FF2B5EF4-FFF2-40B4-BE49-F238E27FC236}">
              <a16:creationId xmlns:a16="http://schemas.microsoft.com/office/drawing/2014/main" id="{BD73E886-F156-4C3A-AC3C-7B9D65D06F6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65" name="Text Box 115">
          <a:extLst>
            <a:ext uri="{FF2B5EF4-FFF2-40B4-BE49-F238E27FC236}">
              <a16:creationId xmlns:a16="http://schemas.microsoft.com/office/drawing/2014/main" id="{F8CBAABF-A297-4DC5-8D86-47FAC006984E}"/>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66" name="Text Box 116">
          <a:extLst>
            <a:ext uri="{FF2B5EF4-FFF2-40B4-BE49-F238E27FC236}">
              <a16:creationId xmlns:a16="http://schemas.microsoft.com/office/drawing/2014/main" id="{45A2F0C3-FF1D-446B-B138-1B7B56E7F283}"/>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67" name="Text Box 117">
          <a:extLst>
            <a:ext uri="{FF2B5EF4-FFF2-40B4-BE49-F238E27FC236}">
              <a16:creationId xmlns:a16="http://schemas.microsoft.com/office/drawing/2014/main" id="{A10C116C-5736-4971-90FB-C1F55253B78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68" name="Text Box 118">
          <a:extLst>
            <a:ext uri="{FF2B5EF4-FFF2-40B4-BE49-F238E27FC236}">
              <a16:creationId xmlns:a16="http://schemas.microsoft.com/office/drawing/2014/main" id="{0EC3AA40-87CC-4EE6-BC69-19A238D9251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69" name="Text Box 119">
          <a:extLst>
            <a:ext uri="{FF2B5EF4-FFF2-40B4-BE49-F238E27FC236}">
              <a16:creationId xmlns:a16="http://schemas.microsoft.com/office/drawing/2014/main" id="{258C9ECD-CDD0-463F-9D3C-812944741225}"/>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70" name="Text Box 120">
          <a:extLst>
            <a:ext uri="{FF2B5EF4-FFF2-40B4-BE49-F238E27FC236}">
              <a16:creationId xmlns:a16="http://schemas.microsoft.com/office/drawing/2014/main" id="{F62E9F6E-5EA7-4A73-B7F4-776474FA119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71" name="Text Box 121">
          <a:extLst>
            <a:ext uri="{FF2B5EF4-FFF2-40B4-BE49-F238E27FC236}">
              <a16:creationId xmlns:a16="http://schemas.microsoft.com/office/drawing/2014/main" id="{275C4AA6-39C2-46F0-AA06-16383311ABEA}"/>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72" name="Text Box 125">
          <a:extLst>
            <a:ext uri="{FF2B5EF4-FFF2-40B4-BE49-F238E27FC236}">
              <a16:creationId xmlns:a16="http://schemas.microsoft.com/office/drawing/2014/main" id="{41D0CF85-DA9F-4BFC-8857-1AFEE39534D6}"/>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73" name="Text Box 126">
          <a:extLst>
            <a:ext uri="{FF2B5EF4-FFF2-40B4-BE49-F238E27FC236}">
              <a16:creationId xmlns:a16="http://schemas.microsoft.com/office/drawing/2014/main" id="{A15D4324-63A0-4FE9-B12D-BC7C0C07159E}"/>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74" name="Text Box 127">
          <a:extLst>
            <a:ext uri="{FF2B5EF4-FFF2-40B4-BE49-F238E27FC236}">
              <a16:creationId xmlns:a16="http://schemas.microsoft.com/office/drawing/2014/main" id="{FDCDC27E-F0F1-4AA1-90D7-BAD6B93CC6B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75" name="Text Box 128">
          <a:extLst>
            <a:ext uri="{FF2B5EF4-FFF2-40B4-BE49-F238E27FC236}">
              <a16:creationId xmlns:a16="http://schemas.microsoft.com/office/drawing/2014/main" id="{1059D2F5-A7DC-4A26-8F33-E971950B0870}"/>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76" name="Text Box 129">
          <a:extLst>
            <a:ext uri="{FF2B5EF4-FFF2-40B4-BE49-F238E27FC236}">
              <a16:creationId xmlns:a16="http://schemas.microsoft.com/office/drawing/2014/main" id="{5C426C02-762F-4087-982B-9CE64A249997}"/>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77" name="Text Box 130">
          <a:extLst>
            <a:ext uri="{FF2B5EF4-FFF2-40B4-BE49-F238E27FC236}">
              <a16:creationId xmlns:a16="http://schemas.microsoft.com/office/drawing/2014/main" id="{E8313C87-AFF4-401A-A455-515804E85F8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78" name="Text Box 131">
          <a:extLst>
            <a:ext uri="{FF2B5EF4-FFF2-40B4-BE49-F238E27FC236}">
              <a16:creationId xmlns:a16="http://schemas.microsoft.com/office/drawing/2014/main" id="{A733EF6E-23CD-4018-9C2E-484B40BBBE84}"/>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79" name="Text Box 132">
          <a:extLst>
            <a:ext uri="{FF2B5EF4-FFF2-40B4-BE49-F238E27FC236}">
              <a16:creationId xmlns:a16="http://schemas.microsoft.com/office/drawing/2014/main" id="{CEFF3FE8-D277-4B45-A2CE-0B1F06D7200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80" name="Text Box 133">
          <a:extLst>
            <a:ext uri="{FF2B5EF4-FFF2-40B4-BE49-F238E27FC236}">
              <a16:creationId xmlns:a16="http://schemas.microsoft.com/office/drawing/2014/main" id="{A162EBCF-1B08-4343-8A07-2A00D3505324}"/>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81" name="Text Box 137">
          <a:extLst>
            <a:ext uri="{FF2B5EF4-FFF2-40B4-BE49-F238E27FC236}">
              <a16:creationId xmlns:a16="http://schemas.microsoft.com/office/drawing/2014/main" id="{9270B511-DC52-4356-B53B-1C5DBDA69456}"/>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82" name="Text Box 138">
          <a:extLst>
            <a:ext uri="{FF2B5EF4-FFF2-40B4-BE49-F238E27FC236}">
              <a16:creationId xmlns:a16="http://schemas.microsoft.com/office/drawing/2014/main" id="{18A03DBB-C3C1-4AD9-80EE-1A63C83C2426}"/>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83" name="Text Box 139">
          <a:extLst>
            <a:ext uri="{FF2B5EF4-FFF2-40B4-BE49-F238E27FC236}">
              <a16:creationId xmlns:a16="http://schemas.microsoft.com/office/drawing/2014/main" id="{6A085CD6-7FB0-42A1-9FAE-B72758BC456B}"/>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84" name="Text Box 140">
          <a:extLst>
            <a:ext uri="{FF2B5EF4-FFF2-40B4-BE49-F238E27FC236}">
              <a16:creationId xmlns:a16="http://schemas.microsoft.com/office/drawing/2014/main" id="{62920047-EAE8-4F18-8BF0-2BFE8E952F7E}"/>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85" name="Text Box 141">
          <a:extLst>
            <a:ext uri="{FF2B5EF4-FFF2-40B4-BE49-F238E27FC236}">
              <a16:creationId xmlns:a16="http://schemas.microsoft.com/office/drawing/2014/main" id="{BE5C0571-802D-4640-BEF4-BFE25AD4C98B}"/>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86" name="Text Box 142">
          <a:extLst>
            <a:ext uri="{FF2B5EF4-FFF2-40B4-BE49-F238E27FC236}">
              <a16:creationId xmlns:a16="http://schemas.microsoft.com/office/drawing/2014/main" id="{78FC6722-7C6C-45B4-B5A6-5D456691FEF9}"/>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87" name="Text Box 143">
          <a:extLst>
            <a:ext uri="{FF2B5EF4-FFF2-40B4-BE49-F238E27FC236}">
              <a16:creationId xmlns:a16="http://schemas.microsoft.com/office/drawing/2014/main" id="{4B6A10DD-D90C-49B0-AB67-144CD79ED750}"/>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88" name="Text Box 144">
          <a:extLst>
            <a:ext uri="{FF2B5EF4-FFF2-40B4-BE49-F238E27FC236}">
              <a16:creationId xmlns:a16="http://schemas.microsoft.com/office/drawing/2014/main" id="{5B503C3F-7FB8-4D09-A2FE-B4019FCFF26C}"/>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89" name="Text Box 145">
          <a:extLst>
            <a:ext uri="{FF2B5EF4-FFF2-40B4-BE49-F238E27FC236}">
              <a16:creationId xmlns:a16="http://schemas.microsoft.com/office/drawing/2014/main" id="{D61D4F5B-9E70-47A5-B213-9D40D88B3623}"/>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90" name="Text Box 149">
          <a:extLst>
            <a:ext uri="{FF2B5EF4-FFF2-40B4-BE49-F238E27FC236}">
              <a16:creationId xmlns:a16="http://schemas.microsoft.com/office/drawing/2014/main" id="{F370C7F6-EC60-48AF-BE01-636662F49A60}"/>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91" name="Text Box 150">
          <a:extLst>
            <a:ext uri="{FF2B5EF4-FFF2-40B4-BE49-F238E27FC236}">
              <a16:creationId xmlns:a16="http://schemas.microsoft.com/office/drawing/2014/main" id="{8F2EDE12-B5CF-4AB2-8637-5B5F25C8B3DA}"/>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92" name="Text Box 151">
          <a:extLst>
            <a:ext uri="{FF2B5EF4-FFF2-40B4-BE49-F238E27FC236}">
              <a16:creationId xmlns:a16="http://schemas.microsoft.com/office/drawing/2014/main" id="{32DBF891-E639-4B92-B9D6-F94AA9E9C20B}"/>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93" name="Text Box 152">
          <a:extLst>
            <a:ext uri="{FF2B5EF4-FFF2-40B4-BE49-F238E27FC236}">
              <a16:creationId xmlns:a16="http://schemas.microsoft.com/office/drawing/2014/main" id="{15D2A982-A49B-490D-A7F5-F82DAAF2F00A}"/>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94" name="Text Box 153">
          <a:extLst>
            <a:ext uri="{FF2B5EF4-FFF2-40B4-BE49-F238E27FC236}">
              <a16:creationId xmlns:a16="http://schemas.microsoft.com/office/drawing/2014/main" id="{3C4E2F46-F3B4-4858-B6D3-08E562FD65BA}"/>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95" name="Text Box 154">
          <a:extLst>
            <a:ext uri="{FF2B5EF4-FFF2-40B4-BE49-F238E27FC236}">
              <a16:creationId xmlns:a16="http://schemas.microsoft.com/office/drawing/2014/main" id="{390F35AF-CA18-4DCD-A2AD-6840CD2B026C}"/>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96" name="Text Box 155">
          <a:extLst>
            <a:ext uri="{FF2B5EF4-FFF2-40B4-BE49-F238E27FC236}">
              <a16:creationId xmlns:a16="http://schemas.microsoft.com/office/drawing/2014/main" id="{73E18D27-DFFA-4A98-BE96-36E70CBF0BB4}"/>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97" name="Text Box 156">
          <a:extLst>
            <a:ext uri="{FF2B5EF4-FFF2-40B4-BE49-F238E27FC236}">
              <a16:creationId xmlns:a16="http://schemas.microsoft.com/office/drawing/2014/main" id="{054A6CFF-4938-46C6-A988-02DD6169DD86}"/>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98" name="Text Box 157">
          <a:extLst>
            <a:ext uri="{FF2B5EF4-FFF2-40B4-BE49-F238E27FC236}">
              <a16:creationId xmlns:a16="http://schemas.microsoft.com/office/drawing/2014/main" id="{A696A284-0241-4F6F-887B-A75BFFE660B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599" name="Text Box 161">
          <a:extLst>
            <a:ext uri="{FF2B5EF4-FFF2-40B4-BE49-F238E27FC236}">
              <a16:creationId xmlns:a16="http://schemas.microsoft.com/office/drawing/2014/main" id="{310C8993-DFEA-486D-97EC-6F6615F5CC4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00" name="Text Box 162">
          <a:extLst>
            <a:ext uri="{FF2B5EF4-FFF2-40B4-BE49-F238E27FC236}">
              <a16:creationId xmlns:a16="http://schemas.microsoft.com/office/drawing/2014/main" id="{A5579906-9D95-48DB-8395-16B8CCDDFE0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01" name="Text Box 163">
          <a:extLst>
            <a:ext uri="{FF2B5EF4-FFF2-40B4-BE49-F238E27FC236}">
              <a16:creationId xmlns:a16="http://schemas.microsoft.com/office/drawing/2014/main" id="{96E05E90-2DB7-448D-8FC1-6F2DE14A17EF}"/>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02" name="Text Box 164">
          <a:extLst>
            <a:ext uri="{FF2B5EF4-FFF2-40B4-BE49-F238E27FC236}">
              <a16:creationId xmlns:a16="http://schemas.microsoft.com/office/drawing/2014/main" id="{2A592129-466A-4E13-B409-3B9B803AB42E}"/>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03" name="Text Box 165">
          <a:extLst>
            <a:ext uri="{FF2B5EF4-FFF2-40B4-BE49-F238E27FC236}">
              <a16:creationId xmlns:a16="http://schemas.microsoft.com/office/drawing/2014/main" id="{84AD7C74-A8E6-4EA7-914F-485D4E9211DA}"/>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04" name="Text Box 166">
          <a:extLst>
            <a:ext uri="{FF2B5EF4-FFF2-40B4-BE49-F238E27FC236}">
              <a16:creationId xmlns:a16="http://schemas.microsoft.com/office/drawing/2014/main" id="{D476F69A-75F6-456E-BA3A-B11BD74675BB}"/>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05" name="Text Box 167">
          <a:extLst>
            <a:ext uri="{FF2B5EF4-FFF2-40B4-BE49-F238E27FC236}">
              <a16:creationId xmlns:a16="http://schemas.microsoft.com/office/drawing/2014/main" id="{4BD6F1AC-6E8C-4F75-A8BB-D754AFF96F9C}"/>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06" name="Text Box 168">
          <a:extLst>
            <a:ext uri="{FF2B5EF4-FFF2-40B4-BE49-F238E27FC236}">
              <a16:creationId xmlns:a16="http://schemas.microsoft.com/office/drawing/2014/main" id="{4AF979E9-D475-447E-9145-933279DD84CA}"/>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07" name="Text Box 169">
          <a:extLst>
            <a:ext uri="{FF2B5EF4-FFF2-40B4-BE49-F238E27FC236}">
              <a16:creationId xmlns:a16="http://schemas.microsoft.com/office/drawing/2014/main" id="{1EC82F64-8BAF-4B5D-977C-1B14642EFE3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08" name="Text Box 170">
          <a:extLst>
            <a:ext uri="{FF2B5EF4-FFF2-40B4-BE49-F238E27FC236}">
              <a16:creationId xmlns:a16="http://schemas.microsoft.com/office/drawing/2014/main" id="{65ADCEDE-55CF-42F1-95A7-C097581EE0FA}"/>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09" name="Text Box 171">
          <a:extLst>
            <a:ext uri="{FF2B5EF4-FFF2-40B4-BE49-F238E27FC236}">
              <a16:creationId xmlns:a16="http://schemas.microsoft.com/office/drawing/2014/main" id="{97234B1A-75E0-4F7F-9D06-872E1B0BC71B}"/>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10" name="Text Box 172">
          <a:extLst>
            <a:ext uri="{FF2B5EF4-FFF2-40B4-BE49-F238E27FC236}">
              <a16:creationId xmlns:a16="http://schemas.microsoft.com/office/drawing/2014/main" id="{8DCCA0E8-362F-4233-B2B3-016FA0273BEB}"/>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11" name="Text Box 173">
          <a:extLst>
            <a:ext uri="{FF2B5EF4-FFF2-40B4-BE49-F238E27FC236}">
              <a16:creationId xmlns:a16="http://schemas.microsoft.com/office/drawing/2014/main" id="{97DC551E-A4A3-4703-BB4D-5F618E1D68E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12" name="Text Box 174">
          <a:extLst>
            <a:ext uri="{FF2B5EF4-FFF2-40B4-BE49-F238E27FC236}">
              <a16:creationId xmlns:a16="http://schemas.microsoft.com/office/drawing/2014/main" id="{A4F983CD-C539-4F6E-BB3D-00783BFDECD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13" name="Text Box 176">
          <a:extLst>
            <a:ext uri="{FF2B5EF4-FFF2-40B4-BE49-F238E27FC236}">
              <a16:creationId xmlns:a16="http://schemas.microsoft.com/office/drawing/2014/main" id="{80027547-FFFF-4DB0-846F-4C4EF04888A5}"/>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14" name="Text Box 178">
          <a:extLst>
            <a:ext uri="{FF2B5EF4-FFF2-40B4-BE49-F238E27FC236}">
              <a16:creationId xmlns:a16="http://schemas.microsoft.com/office/drawing/2014/main" id="{08E16790-D430-47BF-A3FD-18266EB448EF}"/>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15" name="Text Box 179">
          <a:extLst>
            <a:ext uri="{FF2B5EF4-FFF2-40B4-BE49-F238E27FC236}">
              <a16:creationId xmlns:a16="http://schemas.microsoft.com/office/drawing/2014/main" id="{C7321526-1C34-467C-B862-63D34E4B2A43}"/>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16" name="Text Box 180">
          <a:extLst>
            <a:ext uri="{FF2B5EF4-FFF2-40B4-BE49-F238E27FC236}">
              <a16:creationId xmlns:a16="http://schemas.microsoft.com/office/drawing/2014/main" id="{555DF72C-3EE2-4B41-9C50-D4517410F8E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17" name="Text Box 181">
          <a:extLst>
            <a:ext uri="{FF2B5EF4-FFF2-40B4-BE49-F238E27FC236}">
              <a16:creationId xmlns:a16="http://schemas.microsoft.com/office/drawing/2014/main" id="{338AFDDA-B5ED-4A3D-B2C0-463B6D29ED35}"/>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18" name="Text Box 182">
          <a:extLst>
            <a:ext uri="{FF2B5EF4-FFF2-40B4-BE49-F238E27FC236}">
              <a16:creationId xmlns:a16="http://schemas.microsoft.com/office/drawing/2014/main" id="{045416D5-FEA3-4684-8F5B-78DDC391369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19" name="Text Box 183">
          <a:extLst>
            <a:ext uri="{FF2B5EF4-FFF2-40B4-BE49-F238E27FC236}">
              <a16:creationId xmlns:a16="http://schemas.microsoft.com/office/drawing/2014/main" id="{A2ED9EDF-7D01-4781-BDBE-8F8EDE5150B9}"/>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20" name="Text Box 184">
          <a:extLst>
            <a:ext uri="{FF2B5EF4-FFF2-40B4-BE49-F238E27FC236}">
              <a16:creationId xmlns:a16="http://schemas.microsoft.com/office/drawing/2014/main" id="{1C22925C-BCBB-4D9D-A3DD-31FFBE4A29E4}"/>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21" name="Text Box 185">
          <a:extLst>
            <a:ext uri="{FF2B5EF4-FFF2-40B4-BE49-F238E27FC236}">
              <a16:creationId xmlns:a16="http://schemas.microsoft.com/office/drawing/2014/main" id="{1296C2A7-0E5C-4211-8D30-DA0E5581A29F}"/>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22" name="Text Box 186">
          <a:extLst>
            <a:ext uri="{FF2B5EF4-FFF2-40B4-BE49-F238E27FC236}">
              <a16:creationId xmlns:a16="http://schemas.microsoft.com/office/drawing/2014/main" id="{F1F0D3D9-3F90-4310-8804-C33D9BEB7CA7}"/>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23" name="Text Box 187">
          <a:extLst>
            <a:ext uri="{FF2B5EF4-FFF2-40B4-BE49-F238E27FC236}">
              <a16:creationId xmlns:a16="http://schemas.microsoft.com/office/drawing/2014/main" id="{6FB558B4-F68A-42DC-AFC8-2EAABED8FAC4}"/>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24" name="Text Box 188">
          <a:extLst>
            <a:ext uri="{FF2B5EF4-FFF2-40B4-BE49-F238E27FC236}">
              <a16:creationId xmlns:a16="http://schemas.microsoft.com/office/drawing/2014/main" id="{69A4F3FC-564B-43B3-9CB0-7CA63CC13ABE}"/>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25" name="Text Box 189">
          <a:extLst>
            <a:ext uri="{FF2B5EF4-FFF2-40B4-BE49-F238E27FC236}">
              <a16:creationId xmlns:a16="http://schemas.microsoft.com/office/drawing/2014/main" id="{956C67AE-1A3F-48E8-9A2A-17EE30212AF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26" name="Text Box 190">
          <a:extLst>
            <a:ext uri="{FF2B5EF4-FFF2-40B4-BE49-F238E27FC236}">
              <a16:creationId xmlns:a16="http://schemas.microsoft.com/office/drawing/2014/main" id="{94D4E7F9-F5A0-4142-AD3E-3E9A0AC2DDC9}"/>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27" name="Text Box 191">
          <a:extLst>
            <a:ext uri="{FF2B5EF4-FFF2-40B4-BE49-F238E27FC236}">
              <a16:creationId xmlns:a16="http://schemas.microsoft.com/office/drawing/2014/main" id="{A1836A46-8296-4DD0-945C-57A4B814B7FB}"/>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28" name="Text Box 192">
          <a:extLst>
            <a:ext uri="{FF2B5EF4-FFF2-40B4-BE49-F238E27FC236}">
              <a16:creationId xmlns:a16="http://schemas.microsoft.com/office/drawing/2014/main" id="{E4217B76-0D73-43E1-8231-2198B108C3F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29" name="Text Box 193">
          <a:extLst>
            <a:ext uri="{FF2B5EF4-FFF2-40B4-BE49-F238E27FC236}">
              <a16:creationId xmlns:a16="http://schemas.microsoft.com/office/drawing/2014/main" id="{C87D9016-C30C-4F91-8A77-AB0C91DBB6C9}"/>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30" name="Text Box 194">
          <a:extLst>
            <a:ext uri="{FF2B5EF4-FFF2-40B4-BE49-F238E27FC236}">
              <a16:creationId xmlns:a16="http://schemas.microsoft.com/office/drawing/2014/main" id="{0C99457F-B65B-4D60-A06F-8075A84E2533}"/>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31" name="Text Box 195">
          <a:extLst>
            <a:ext uri="{FF2B5EF4-FFF2-40B4-BE49-F238E27FC236}">
              <a16:creationId xmlns:a16="http://schemas.microsoft.com/office/drawing/2014/main" id="{11294887-3978-47A8-9E9D-26A183AB392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32" name="Text Box 196">
          <a:extLst>
            <a:ext uri="{FF2B5EF4-FFF2-40B4-BE49-F238E27FC236}">
              <a16:creationId xmlns:a16="http://schemas.microsoft.com/office/drawing/2014/main" id="{3621D221-76A8-4A00-9A2E-CDB94A180589}"/>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33" name="Text Box 197">
          <a:extLst>
            <a:ext uri="{FF2B5EF4-FFF2-40B4-BE49-F238E27FC236}">
              <a16:creationId xmlns:a16="http://schemas.microsoft.com/office/drawing/2014/main" id="{80C1A41D-7350-49C2-BE54-1D542E84F54F}"/>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34" name="Text Box 198">
          <a:extLst>
            <a:ext uri="{FF2B5EF4-FFF2-40B4-BE49-F238E27FC236}">
              <a16:creationId xmlns:a16="http://schemas.microsoft.com/office/drawing/2014/main" id="{DA240D0A-2CC8-4CA7-899D-29D18F062EE5}"/>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35" name="Text Box 199">
          <a:extLst>
            <a:ext uri="{FF2B5EF4-FFF2-40B4-BE49-F238E27FC236}">
              <a16:creationId xmlns:a16="http://schemas.microsoft.com/office/drawing/2014/main" id="{AC7E5050-70E1-498A-8B20-866D45854BA7}"/>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36" name="Text Box 200">
          <a:extLst>
            <a:ext uri="{FF2B5EF4-FFF2-40B4-BE49-F238E27FC236}">
              <a16:creationId xmlns:a16="http://schemas.microsoft.com/office/drawing/2014/main" id="{FA183A1D-8FAE-4CF9-8EE7-06E7B26390A7}"/>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37" name="Text Box 201">
          <a:extLst>
            <a:ext uri="{FF2B5EF4-FFF2-40B4-BE49-F238E27FC236}">
              <a16:creationId xmlns:a16="http://schemas.microsoft.com/office/drawing/2014/main" id="{B2944248-397F-449A-B797-F211CD214271}"/>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38" name="Text Box 202">
          <a:extLst>
            <a:ext uri="{FF2B5EF4-FFF2-40B4-BE49-F238E27FC236}">
              <a16:creationId xmlns:a16="http://schemas.microsoft.com/office/drawing/2014/main" id="{2103163A-BF52-4FC1-8974-E61643E1EE0E}"/>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39" name="Text Box 203">
          <a:extLst>
            <a:ext uri="{FF2B5EF4-FFF2-40B4-BE49-F238E27FC236}">
              <a16:creationId xmlns:a16="http://schemas.microsoft.com/office/drawing/2014/main" id="{7820B229-3777-4D4A-9D9B-2267D94CB195}"/>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40" name="Text Box 204">
          <a:extLst>
            <a:ext uri="{FF2B5EF4-FFF2-40B4-BE49-F238E27FC236}">
              <a16:creationId xmlns:a16="http://schemas.microsoft.com/office/drawing/2014/main" id="{1BD362B7-D2C2-4C09-871F-B8B554781CF5}"/>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41" name="Text Box 206">
          <a:extLst>
            <a:ext uri="{FF2B5EF4-FFF2-40B4-BE49-F238E27FC236}">
              <a16:creationId xmlns:a16="http://schemas.microsoft.com/office/drawing/2014/main" id="{EA194D36-64AE-49F1-ADD1-FEEBBBA808E7}"/>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42" name="Text Box 207">
          <a:extLst>
            <a:ext uri="{FF2B5EF4-FFF2-40B4-BE49-F238E27FC236}">
              <a16:creationId xmlns:a16="http://schemas.microsoft.com/office/drawing/2014/main" id="{5A348E1B-AD76-4725-A30A-1113D12740E4}"/>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43" name="Text Box 208">
          <a:extLst>
            <a:ext uri="{FF2B5EF4-FFF2-40B4-BE49-F238E27FC236}">
              <a16:creationId xmlns:a16="http://schemas.microsoft.com/office/drawing/2014/main" id="{693920B4-4D23-4776-A59D-5BAA67F0176F}"/>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44" name="Text Box 209">
          <a:extLst>
            <a:ext uri="{FF2B5EF4-FFF2-40B4-BE49-F238E27FC236}">
              <a16:creationId xmlns:a16="http://schemas.microsoft.com/office/drawing/2014/main" id="{91F2523D-7C96-4E45-8D33-91DA5C117947}"/>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45" name="Text Box 210">
          <a:extLst>
            <a:ext uri="{FF2B5EF4-FFF2-40B4-BE49-F238E27FC236}">
              <a16:creationId xmlns:a16="http://schemas.microsoft.com/office/drawing/2014/main" id="{5C40A047-2C3E-48EE-9C28-116CAD0FBE6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46" name="Text Box 211">
          <a:extLst>
            <a:ext uri="{FF2B5EF4-FFF2-40B4-BE49-F238E27FC236}">
              <a16:creationId xmlns:a16="http://schemas.microsoft.com/office/drawing/2014/main" id="{DEA11201-BBA8-48A1-BC1A-2E7C17DF276B}"/>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47" name="Text Box 212">
          <a:extLst>
            <a:ext uri="{FF2B5EF4-FFF2-40B4-BE49-F238E27FC236}">
              <a16:creationId xmlns:a16="http://schemas.microsoft.com/office/drawing/2014/main" id="{B69B63FD-F90A-4B08-AECF-7F1E2E63022F}"/>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48" name="Text Box 213">
          <a:extLst>
            <a:ext uri="{FF2B5EF4-FFF2-40B4-BE49-F238E27FC236}">
              <a16:creationId xmlns:a16="http://schemas.microsoft.com/office/drawing/2014/main" id="{0BCE9E16-3734-4ED0-9D79-A70B1FCE3D1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4</xdr:col>
      <xdr:colOff>0</xdr:colOff>
      <xdr:row>50</xdr:row>
      <xdr:rowOff>51085</xdr:rowOff>
    </xdr:to>
    <xdr:sp macro="" textlink="">
      <xdr:nvSpPr>
        <xdr:cNvPr id="1649" name="Text Box 214">
          <a:extLst>
            <a:ext uri="{FF2B5EF4-FFF2-40B4-BE49-F238E27FC236}">
              <a16:creationId xmlns:a16="http://schemas.microsoft.com/office/drawing/2014/main" id="{76F234F2-AFBB-43C0-A01E-341CC9EDC82B}"/>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347663</xdr:colOff>
      <xdr:row>49</xdr:row>
      <xdr:rowOff>0</xdr:rowOff>
    </xdr:from>
    <xdr:to>
      <xdr:col>4</xdr:col>
      <xdr:colOff>3463</xdr:colOff>
      <xdr:row>50</xdr:row>
      <xdr:rowOff>51085</xdr:rowOff>
    </xdr:to>
    <xdr:sp macro="" textlink="">
      <xdr:nvSpPr>
        <xdr:cNvPr id="1650" name="Text Box 246">
          <a:extLst>
            <a:ext uri="{FF2B5EF4-FFF2-40B4-BE49-F238E27FC236}">
              <a16:creationId xmlns:a16="http://schemas.microsoft.com/office/drawing/2014/main" id="{289E5A5F-FEEE-4F4D-9E9D-9431AFFA0B28}"/>
            </a:ext>
          </a:extLst>
        </xdr:cNvPr>
        <xdr:cNvSpPr txBox="1">
          <a:spLocks noChangeArrowheads="1"/>
        </xdr:cNvSpPr>
      </xdr:nvSpPr>
      <xdr:spPr bwMode="auto">
        <a:xfrm>
          <a:off x="4186238" y="7572375"/>
          <a:ext cx="74900"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12</xdr:row>
      <xdr:rowOff>0</xdr:rowOff>
    </xdr:from>
    <xdr:to>
      <xdr:col>5</xdr:col>
      <xdr:colOff>71438</xdr:colOff>
      <xdr:row>13</xdr:row>
      <xdr:rowOff>0</xdr:rowOff>
    </xdr:to>
    <xdr:sp macro="" textlink="">
      <xdr:nvSpPr>
        <xdr:cNvPr id="2" name="Text Box 242">
          <a:extLst>
            <a:ext uri="{FF2B5EF4-FFF2-40B4-BE49-F238E27FC236}">
              <a16:creationId xmlns:a16="http://schemas.microsoft.com/office/drawing/2014/main" id="{10908CF1-55B4-4175-ACAB-FD0CFBED335C}"/>
            </a:ext>
          </a:extLst>
        </xdr:cNvPr>
        <xdr:cNvSpPr txBox="1">
          <a:spLocks noChangeArrowheads="1"/>
        </xdr:cNvSpPr>
      </xdr:nvSpPr>
      <xdr:spPr bwMode="auto">
        <a:xfrm>
          <a:off x="4865914" y="1643743"/>
          <a:ext cx="71438" cy="82187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9525</xdr:colOff>
      <xdr:row>48</xdr:row>
      <xdr:rowOff>0</xdr:rowOff>
    </xdr:from>
    <xdr:to>
      <xdr:col>4</xdr:col>
      <xdr:colOff>90488</xdr:colOff>
      <xdr:row>49</xdr:row>
      <xdr:rowOff>45739</xdr:rowOff>
    </xdr:to>
    <xdr:sp macro="" textlink="">
      <xdr:nvSpPr>
        <xdr:cNvPr id="3" name="Text Box 71">
          <a:extLst>
            <a:ext uri="{FF2B5EF4-FFF2-40B4-BE49-F238E27FC236}">
              <a16:creationId xmlns:a16="http://schemas.microsoft.com/office/drawing/2014/main" id="{910A4367-ABC0-493F-B56A-582562212B7F}"/>
            </a:ext>
          </a:extLst>
        </xdr:cNvPr>
        <xdr:cNvSpPr txBox="1">
          <a:spLocks noChangeArrowheads="1"/>
        </xdr:cNvSpPr>
      </xdr:nvSpPr>
      <xdr:spPr bwMode="auto">
        <a:xfrm>
          <a:off x="4260396" y="8534400"/>
          <a:ext cx="80963"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48</xdr:row>
      <xdr:rowOff>0</xdr:rowOff>
    </xdr:from>
    <xdr:to>
      <xdr:col>4</xdr:col>
      <xdr:colOff>90488</xdr:colOff>
      <xdr:row>49</xdr:row>
      <xdr:rowOff>45739</xdr:rowOff>
    </xdr:to>
    <xdr:sp macro="" textlink="">
      <xdr:nvSpPr>
        <xdr:cNvPr id="4" name="Text Box 175">
          <a:extLst>
            <a:ext uri="{FF2B5EF4-FFF2-40B4-BE49-F238E27FC236}">
              <a16:creationId xmlns:a16="http://schemas.microsoft.com/office/drawing/2014/main" id="{F54E2DC2-7027-430B-9317-374C775DE251}"/>
            </a:ext>
          </a:extLst>
        </xdr:cNvPr>
        <xdr:cNvSpPr txBox="1">
          <a:spLocks noChangeArrowheads="1"/>
        </xdr:cNvSpPr>
      </xdr:nvSpPr>
      <xdr:spPr bwMode="auto">
        <a:xfrm>
          <a:off x="4260396" y="8534400"/>
          <a:ext cx="80963"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5" name="Text Box 1">
          <a:extLst>
            <a:ext uri="{FF2B5EF4-FFF2-40B4-BE49-F238E27FC236}">
              <a16:creationId xmlns:a16="http://schemas.microsoft.com/office/drawing/2014/main" id="{DF10A2EE-D9C4-4CAB-A6BD-60D4EB9FE76C}"/>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6" name="Text Box 23">
          <a:extLst>
            <a:ext uri="{FF2B5EF4-FFF2-40B4-BE49-F238E27FC236}">
              <a16:creationId xmlns:a16="http://schemas.microsoft.com/office/drawing/2014/main" id="{D754644F-2805-4F91-9262-DB49D342739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7" name="Text Box 24">
          <a:extLst>
            <a:ext uri="{FF2B5EF4-FFF2-40B4-BE49-F238E27FC236}">
              <a16:creationId xmlns:a16="http://schemas.microsoft.com/office/drawing/2014/main" id="{9A106ABB-4B22-4E2D-B325-787F54F8C7C5}"/>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8" name="Text Box 25">
          <a:extLst>
            <a:ext uri="{FF2B5EF4-FFF2-40B4-BE49-F238E27FC236}">
              <a16:creationId xmlns:a16="http://schemas.microsoft.com/office/drawing/2014/main" id="{8AE38A7D-047B-4A77-8D10-375B691A790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9" name="Text Box 26">
          <a:extLst>
            <a:ext uri="{FF2B5EF4-FFF2-40B4-BE49-F238E27FC236}">
              <a16:creationId xmlns:a16="http://schemas.microsoft.com/office/drawing/2014/main" id="{BFBD44FB-C448-4F59-8789-A76E91CE96FA}"/>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0" name="Text Box 27">
          <a:extLst>
            <a:ext uri="{FF2B5EF4-FFF2-40B4-BE49-F238E27FC236}">
              <a16:creationId xmlns:a16="http://schemas.microsoft.com/office/drawing/2014/main" id="{48E92A7B-6B31-4D0F-BCC2-E4CE2D0357FB}"/>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1" name="Text Box 28">
          <a:extLst>
            <a:ext uri="{FF2B5EF4-FFF2-40B4-BE49-F238E27FC236}">
              <a16:creationId xmlns:a16="http://schemas.microsoft.com/office/drawing/2014/main" id="{4055D4BF-68FA-4DEB-82C5-C62A725E9E40}"/>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2" name="Text Box 29">
          <a:extLst>
            <a:ext uri="{FF2B5EF4-FFF2-40B4-BE49-F238E27FC236}">
              <a16:creationId xmlns:a16="http://schemas.microsoft.com/office/drawing/2014/main" id="{3D20B435-A69A-4571-B6B1-67F97F6CD81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3" name="Text Box 30">
          <a:extLst>
            <a:ext uri="{FF2B5EF4-FFF2-40B4-BE49-F238E27FC236}">
              <a16:creationId xmlns:a16="http://schemas.microsoft.com/office/drawing/2014/main" id="{1E11B6D4-C412-4130-9395-40087ABB903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4" name="Text Box 31">
          <a:extLst>
            <a:ext uri="{FF2B5EF4-FFF2-40B4-BE49-F238E27FC236}">
              <a16:creationId xmlns:a16="http://schemas.microsoft.com/office/drawing/2014/main" id="{A1CB01FA-8CD9-428B-A98A-B879E9D5E876}"/>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5" name="Text Box 32">
          <a:extLst>
            <a:ext uri="{FF2B5EF4-FFF2-40B4-BE49-F238E27FC236}">
              <a16:creationId xmlns:a16="http://schemas.microsoft.com/office/drawing/2014/main" id="{25B1D521-D408-4857-A420-7C365E32606D}"/>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6" name="Text Box 33">
          <a:extLst>
            <a:ext uri="{FF2B5EF4-FFF2-40B4-BE49-F238E27FC236}">
              <a16:creationId xmlns:a16="http://schemas.microsoft.com/office/drawing/2014/main" id="{4471D95B-7E6A-42FF-8463-4016C8C538A3}"/>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7" name="Text Box 34">
          <a:extLst>
            <a:ext uri="{FF2B5EF4-FFF2-40B4-BE49-F238E27FC236}">
              <a16:creationId xmlns:a16="http://schemas.microsoft.com/office/drawing/2014/main" id="{295A109E-75C2-44F9-97B5-A9DC80AF46AA}"/>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8" name="Text Box 35">
          <a:extLst>
            <a:ext uri="{FF2B5EF4-FFF2-40B4-BE49-F238E27FC236}">
              <a16:creationId xmlns:a16="http://schemas.microsoft.com/office/drawing/2014/main" id="{B2E350A0-6ACB-418B-ABE5-5749002282C6}"/>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9" name="Text Box 36">
          <a:extLst>
            <a:ext uri="{FF2B5EF4-FFF2-40B4-BE49-F238E27FC236}">
              <a16:creationId xmlns:a16="http://schemas.microsoft.com/office/drawing/2014/main" id="{19E0BBC7-CD3A-4D88-A934-5F2B994D8C0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0" name="Text Box 37">
          <a:extLst>
            <a:ext uri="{FF2B5EF4-FFF2-40B4-BE49-F238E27FC236}">
              <a16:creationId xmlns:a16="http://schemas.microsoft.com/office/drawing/2014/main" id="{C9D677F6-BFAD-4A8B-A30E-48A80895F2D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1" name="Text Box 38">
          <a:extLst>
            <a:ext uri="{FF2B5EF4-FFF2-40B4-BE49-F238E27FC236}">
              <a16:creationId xmlns:a16="http://schemas.microsoft.com/office/drawing/2014/main" id="{41837AB2-503B-40B3-903C-53E6B292E67B}"/>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2" name="Text Box 39">
          <a:extLst>
            <a:ext uri="{FF2B5EF4-FFF2-40B4-BE49-F238E27FC236}">
              <a16:creationId xmlns:a16="http://schemas.microsoft.com/office/drawing/2014/main" id="{C153B567-999C-4657-A921-85C4044CE11C}"/>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3" name="Text Box 40">
          <a:extLst>
            <a:ext uri="{FF2B5EF4-FFF2-40B4-BE49-F238E27FC236}">
              <a16:creationId xmlns:a16="http://schemas.microsoft.com/office/drawing/2014/main" id="{92C42C7D-BBA4-4C24-A99D-6FF04C0BD9E0}"/>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4" name="Text Box 41">
          <a:extLst>
            <a:ext uri="{FF2B5EF4-FFF2-40B4-BE49-F238E27FC236}">
              <a16:creationId xmlns:a16="http://schemas.microsoft.com/office/drawing/2014/main" id="{BD6212E0-B7C5-4F44-8DE9-4007687CA1F0}"/>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5" name="Text Box 42">
          <a:extLst>
            <a:ext uri="{FF2B5EF4-FFF2-40B4-BE49-F238E27FC236}">
              <a16:creationId xmlns:a16="http://schemas.microsoft.com/office/drawing/2014/main" id="{9E3D7072-3622-417A-BA88-46FC75DF9A63}"/>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6" name="Text Box 43">
          <a:extLst>
            <a:ext uri="{FF2B5EF4-FFF2-40B4-BE49-F238E27FC236}">
              <a16:creationId xmlns:a16="http://schemas.microsoft.com/office/drawing/2014/main" id="{84A01E45-AD1B-4EA3-93F5-8C9B8B2A6ABE}"/>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7" name="Text Box 44">
          <a:extLst>
            <a:ext uri="{FF2B5EF4-FFF2-40B4-BE49-F238E27FC236}">
              <a16:creationId xmlns:a16="http://schemas.microsoft.com/office/drawing/2014/main" id="{DA9A5692-6B63-4039-BC6F-67FB6BDD397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8" name="Text Box 45">
          <a:extLst>
            <a:ext uri="{FF2B5EF4-FFF2-40B4-BE49-F238E27FC236}">
              <a16:creationId xmlns:a16="http://schemas.microsoft.com/office/drawing/2014/main" id="{44E226BC-F71F-4405-9847-06E7FFC785F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9" name="Text Box 46">
          <a:extLst>
            <a:ext uri="{FF2B5EF4-FFF2-40B4-BE49-F238E27FC236}">
              <a16:creationId xmlns:a16="http://schemas.microsoft.com/office/drawing/2014/main" id="{D17BA982-6413-43BA-B932-3157CAAD7B0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0" name="Text Box 47">
          <a:extLst>
            <a:ext uri="{FF2B5EF4-FFF2-40B4-BE49-F238E27FC236}">
              <a16:creationId xmlns:a16="http://schemas.microsoft.com/office/drawing/2014/main" id="{225F6C6C-50B6-4246-A9D3-71694813F68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1" name="Text Box 48">
          <a:extLst>
            <a:ext uri="{FF2B5EF4-FFF2-40B4-BE49-F238E27FC236}">
              <a16:creationId xmlns:a16="http://schemas.microsoft.com/office/drawing/2014/main" id="{B042E7A6-B26B-4CFA-AE24-2C82A02533DA}"/>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2" name="Text Box 49">
          <a:extLst>
            <a:ext uri="{FF2B5EF4-FFF2-40B4-BE49-F238E27FC236}">
              <a16:creationId xmlns:a16="http://schemas.microsoft.com/office/drawing/2014/main" id="{32D73828-EB86-420B-87BC-3C2D189F610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3" name="Text Box 50">
          <a:extLst>
            <a:ext uri="{FF2B5EF4-FFF2-40B4-BE49-F238E27FC236}">
              <a16:creationId xmlns:a16="http://schemas.microsoft.com/office/drawing/2014/main" id="{2CCAED1E-93B3-4F03-8BA2-86FB226A716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4" name="Text Box 51">
          <a:extLst>
            <a:ext uri="{FF2B5EF4-FFF2-40B4-BE49-F238E27FC236}">
              <a16:creationId xmlns:a16="http://schemas.microsoft.com/office/drawing/2014/main" id="{0D5E22FA-A3EF-476D-8A2A-8CE9C078494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5" name="Text Box 52">
          <a:extLst>
            <a:ext uri="{FF2B5EF4-FFF2-40B4-BE49-F238E27FC236}">
              <a16:creationId xmlns:a16="http://schemas.microsoft.com/office/drawing/2014/main" id="{14EC6D03-19CA-4202-A57F-546D41D1A34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6" name="Text Box 53">
          <a:extLst>
            <a:ext uri="{FF2B5EF4-FFF2-40B4-BE49-F238E27FC236}">
              <a16:creationId xmlns:a16="http://schemas.microsoft.com/office/drawing/2014/main" id="{5D5F2E86-A4DD-4093-AFFE-7A897B49C22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7" name="Text Box 54">
          <a:extLst>
            <a:ext uri="{FF2B5EF4-FFF2-40B4-BE49-F238E27FC236}">
              <a16:creationId xmlns:a16="http://schemas.microsoft.com/office/drawing/2014/main" id="{A6475345-39C4-48AE-BD28-AC304B930CF5}"/>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8" name="Text Box 55">
          <a:extLst>
            <a:ext uri="{FF2B5EF4-FFF2-40B4-BE49-F238E27FC236}">
              <a16:creationId xmlns:a16="http://schemas.microsoft.com/office/drawing/2014/main" id="{BB7FB1A9-B165-4401-B122-F7A993FB7C53}"/>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9" name="Text Box 56">
          <a:extLst>
            <a:ext uri="{FF2B5EF4-FFF2-40B4-BE49-F238E27FC236}">
              <a16:creationId xmlns:a16="http://schemas.microsoft.com/office/drawing/2014/main" id="{29A75DC4-51B5-4AB6-ABA8-55260D01368C}"/>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40" name="Text Box 57">
          <a:extLst>
            <a:ext uri="{FF2B5EF4-FFF2-40B4-BE49-F238E27FC236}">
              <a16:creationId xmlns:a16="http://schemas.microsoft.com/office/drawing/2014/main" id="{94D99FF8-EA49-4C19-A78C-66B483BC8B4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41" name="Text Box 58">
          <a:extLst>
            <a:ext uri="{FF2B5EF4-FFF2-40B4-BE49-F238E27FC236}">
              <a16:creationId xmlns:a16="http://schemas.microsoft.com/office/drawing/2014/main" id="{9A5330C9-390E-4703-AD87-040E50C4787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42" name="Text Box 59">
          <a:extLst>
            <a:ext uri="{FF2B5EF4-FFF2-40B4-BE49-F238E27FC236}">
              <a16:creationId xmlns:a16="http://schemas.microsoft.com/office/drawing/2014/main" id="{DA77C8CF-ED9F-45F4-B6A2-A7B70A9A962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43" name="Text Box 60">
          <a:extLst>
            <a:ext uri="{FF2B5EF4-FFF2-40B4-BE49-F238E27FC236}">
              <a16:creationId xmlns:a16="http://schemas.microsoft.com/office/drawing/2014/main" id="{EA40D6C7-3D32-42DC-AE6A-C4B805BFA4E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44" name="Text Box 61">
          <a:extLst>
            <a:ext uri="{FF2B5EF4-FFF2-40B4-BE49-F238E27FC236}">
              <a16:creationId xmlns:a16="http://schemas.microsoft.com/office/drawing/2014/main" id="{B54C2FD0-7812-4CE8-A211-F73C6A2E9AB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45" name="Text Box 62">
          <a:extLst>
            <a:ext uri="{FF2B5EF4-FFF2-40B4-BE49-F238E27FC236}">
              <a16:creationId xmlns:a16="http://schemas.microsoft.com/office/drawing/2014/main" id="{235367BD-A921-4B0B-83D4-3ABEC1033130}"/>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46" name="Text Box 63">
          <a:extLst>
            <a:ext uri="{FF2B5EF4-FFF2-40B4-BE49-F238E27FC236}">
              <a16:creationId xmlns:a16="http://schemas.microsoft.com/office/drawing/2014/main" id="{E281CEC4-E1E9-452F-BE25-ADBDB16ADC53}"/>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47" name="Text Box 64">
          <a:extLst>
            <a:ext uri="{FF2B5EF4-FFF2-40B4-BE49-F238E27FC236}">
              <a16:creationId xmlns:a16="http://schemas.microsoft.com/office/drawing/2014/main" id="{037B0031-0492-445A-B9EA-08A23B93958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48" name="Text Box 65">
          <a:extLst>
            <a:ext uri="{FF2B5EF4-FFF2-40B4-BE49-F238E27FC236}">
              <a16:creationId xmlns:a16="http://schemas.microsoft.com/office/drawing/2014/main" id="{4140B4C7-1958-49BE-AF04-2EC434F40DC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49" name="Text Box 66">
          <a:extLst>
            <a:ext uri="{FF2B5EF4-FFF2-40B4-BE49-F238E27FC236}">
              <a16:creationId xmlns:a16="http://schemas.microsoft.com/office/drawing/2014/main" id="{F4ADAB16-AE12-4E57-A417-62081C6896D5}"/>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50" name="Text Box 67">
          <a:extLst>
            <a:ext uri="{FF2B5EF4-FFF2-40B4-BE49-F238E27FC236}">
              <a16:creationId xmlns:a16="http://schemas.microsoft.com/office/drawing/2014/main" id="{122F3F16-7BAC-4DF2-A1F8-30BC1FCC1C9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51" name="Text Box 68">
          <a:extLst>
            <a:ext uri="{FF2B5EF4-FFF2-40B4-BE49-F238E27FC236}">
              <a16:creationId xmlns:a16="http://schemas.microsoft.com/office/drawing/2014/main" id="{3FD73069-1309-493E-995E-E7262029A74B}"/>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52" name="Text Box 69">
          <a:extLst>
            <a:ext uri="{FF2B5EF4-FFF2-40B4-BE49-F238E27FC236}">
              <a16:creationId xmlns:a16="http://schemas.microsoft.com/office/drawing/2014/main" id="{7D07C7CE-B761-42EB-B799-87CE151C2E60}"/>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53" name="Text Box 70">
          <a:extLst>
            <a:ext uri="{FF2B5EF4-FFF2-40B4-BE49-F238E27FC236}">
              <a16:creationId xmlns:a16="http://schemas.microsoft.com/office/drawing/2014/main" id="{1ADFCA7C-CA3C-4E4C-B1ED-604916EB02AE}"/>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54" name="Text Box 72">
          <a:extLst>
            <a:ext uri="{FF2B5EF4-FFF2-40B4-BE49-F238E27FC236}">
              <a16:creationId xmlns:a16="http://schemas.microsoft.com/office/drawing/2014/main" id="{8B07F523-62D2-44D5-9C3B-C4B4B2FFBDE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55" name="Text Box 73">
          <a:extLst>
            <a:ext uri="{FF2B5EF4-FFF2-40B4-BE49-F238E27FC236}">
              <a16:creationId xmlns:a16="http://schemas.microsoft.com/office/drawing/2014/main" id="{C76F84B9-5F5F-4EC1-9301-A9F803925393}"/>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56" name="Text Box 77">
          <a:extLst>
            <a:ext uri="{FF2B5EF4-FFF2-40B4-BE49-F238E27FC236}">
              <a16:creationId xmlns:a16="http://schemas.microsoft.com/office/drawing/2014/main" id="{4756C75D-A40B-4AD0-8EF1-A1A1A94B176B}"/>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57" name="Text Box 78">
          <a:extLst>
            <a:ext uri="{FF2B5EF4-FFF2-40B4-BE49-F238E27FC236}">
              <a16:creationId xmlns:a16="http://schemas.microsoft.com/office/drawing/2014/main" id="{660E73B2-82A7-45A3-9E6E-BAB1CCB46323}"/>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58" name="Text Box 79">
          <a:extLst>
            <a:ext uri="{FF2B5EF4-FFF2-40B4-BE49-F238E27FC236}">
              <a16:creationId xmlns:a16="http://schemas.microsoft.com/office/drawing/2014/main" id="{985D0EE3-9D6C-4ED7-9368-5CB17C7F893C}"/>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59" name="Text Box 80">
          <a:extLst>
            <a:ext uri="{FF2B5EF4-FFF2-40B4-BE49-F238E27FC236}">
              <a16:creationId xmlns:a16="http://schemas.microsoft.com/office/drawing/2014/main" id="{C5A13650-4922-4C47-A7E3-772BD82C73F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60" name="Text Box 81">
          <a:extLst>
            <a:ext uri="{FF2B5EF4-FFF2-40B4-BE49-F238E27FC236}">
              <a16:creationId xmlns:a16="http://schemas.microsoft.com/office/drawing/2014/main" id="{882B6E18-8E23-4939-9702-7C3131618BD3}"/>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61" name="Text Box 82">
          <a:extLst>
            <a:ext uri="{FF2B5EF4-FFF2-40B4-BE49-F238E27FC236}">
              <a16:creationId xmlns:a16="http://schemas.microsoft.com/office/drawing/2014/main" id="{6957B533-1682-4195-85E7-32545F06BC9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62" name="Text Box 84">
          <a:extLst>
            <a:ext uri="{FF2B5EF4-FFF2-40B4-BE49-F238E27FC236}">
              <a16:creationId xmlns:a16="http://schemas.microsoft.com/office/drawing/2014/main" id="{4F930D38-31BD-4FAA-A68B-6CB86594ED85}"/>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63" name="Text Box 85">
          <a:extLst>
            <a:ext uri="{FF2B5EF4-FFF2-40B4-BE49-F238E27FC236}">
              <a16:creationId xmlns:a16="http://schemas.microsoft.com/office/drawing/2014/main" id="{9F559CC5-0452-464F-95BE-B20F485FFDBB}"/>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64" name="Text Box 89">
          <a:extLst>
            <a:ext uri="{FF2B5EF4-FFF2-40B4-BE49-F238E27FC236}">
              <a16:creationId xmlns:a16="http://schemas.microsoft.com/office/drawing/2014/main" id="{D4BE5C4F-6DAD-4F88-A1AB-DA5E40CEAEB9}"/>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65" name="Text Box 90">
          <a:extLst>
            <a:ext uri="{FF2B5EF4-FFF2-40B4-BE49-F238E27FC236}">
              <a16:creationId xmlns:a16="http://schemas.microsoft.com/office/drawing/2014/main" id="{EE423B3C-A227-4044-B292-50BC10E58CDA}"/>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66" name="Text Box 91">
          <a:extLst>
            <a:ext uri="{FF2B5EF4-FFF2-40B4-BE49-F238E27FC236}">
              <a16:creationId xmlns:a16="http://schemas.microsoft.com/office/drawing/2014/main" id="{5EFD140B-26FE-4D0C-A77C-6A8DD194E1A8}"/>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67" name="Text Box 92">
          <a:extLst>
            <a:ext uri="{FF2B5EF4-FFF2-40B4-BE49-F238E27FC236}">
              <a16:creationId xmlns:a16="http://schemas.microsoft.com/office/drawing/2014/main" id="{16362C86-73F0-402A-8F7C-114004698C80}"/>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68" name="Text Box 93">
          <a:extLst>
            <a:ext uri="{FF2B5EF4-FFF2-40B4-BE49-F238E27FC236}">
              <a16:creationId xmlns:a16="http://schemas.microsoft.com/office/drawing/2014/main" id="{2C351793-5E65-4285-ADFD-9764058E9135}"/>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69" name="Text Box 94">
          <a:extLst>
            <a:ext uri="{FF2B5EF4-FFF2-40B4-BE49-F238E27FC236}">
              <a16:creationId xmlns:a16="http://schemas.microsoft.com/office/drawing/2014/main" id="{18FB8B6A-AE10-45B0-80EE-028E9D1F219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70" name="Text Box 95">
          <a:extLst>
            <a:ext uri="{FF2B5EF4-FFF2-40B4-BE49-F238E27FC236}">
              <a16:creationId xmlns:a16="http://schemas.microsoft.com/office/drawing/2014/main" id="{3EAD529B-35BF-41D3-AA1A-EE79A13B412E}"/>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71" name="Text Box 96">
          <a:extLst>
            <a:ext uri="{FF2B5EF4-FFF2-40B4-BE49-F238E27FC236}">
              <a16:creationId xmlns:a16="http://schemas.microsoft.com/office/drawing/2014/main" id="{B4F1A07D-CEDB-4946-A676-7F9046FBE2FC}"/>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72" name="Text Box 97">
          <a:extLst>
            <a:ext uri="{FF2B5EF4-FFF2-40B4-BE49-F238E27FC236}">
              <a16:creationId xmlns:a16="http://schemas.microsoft.com/office/drawing/2014/main" id="{4A8AD38C-A9C0-4A36-B406-362F48D0224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73" name="Text Box 101">
          <a:extLst>
            <a:ext uri="{FF2B5EF4-FFF2-40B4-BE49-F238E27FC236}">
              <a16:creationId xmlns:a16="http://schemas.microsoft.com/office/drawing/2014/main" id="{72499DC1-4D01-45D6-BBFA-137E6350F56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74" name="Text Box 102">
          <a:extLst>
            <a:ext uri="{FF2B5EF4-FFF2-40B4-BE49-F238E27FC236}">
              <a16:creationId xmlns:a16="http://schemas.microsoft.com/office/drawing/2014/main" id="{E7D24182-3A63-4DB7-ACAA-45BE8920661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75" name="Text Box 103">
          <a:extLst>
            <a:ext uri="{FF2B5EF4-FFF2-40B4-BE49-F238E27FC236}">
              <a16:creationId xmlns:a16="http://schemas.microsoft.com/office/drawing/2014/main" id="{19693043-4958-40C4-9F0E-DCB2E424C6EB}"/>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76" name="Text Box 104">
          <a:extLst>
            <a:ext uri="{FF2B5EF4-FFF2-40B4-BE49-F238E27FC236}">
              <a16:creationId xmlns:a16="http://schemas.microsoft.com/office/drawing/2014/main" id="{918B4816-5760-4542-B16E-B62B10D36AD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77" name="Text Box 105">
          <a:extLst>
            <a:ext uri="{FF2B5EF4-FFF2-40B4-BE49-F238E27FC236}">
              <a16:creationId xmlns:a16="http://schemas.microsoft.com/office/drawing/2014/main" id="{7CE7673E-7A5E-447D-9EBC-15A8F7F38ED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78" name="Text Box 106">
          <a:extLst>
            <a:ext uri="{FF2B5EF4-FFF2-40B4-BE49-F238E27FC236}">
              <a16:creationId xmlns:a16="http://schemas.microsoft.com/office/drawing/2014/main" id="{59F02D93-C6E3-4112-A1F8-3AD9320B30B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79" name="Text Box 107">
          <a:extLst>
            <a:ext uri="{FF2B5EF4-FFF2-40B4-BE49-F238E27FC236}">
              <a16:creationId xmlns:a16="http://schemas.microsoft.com/office/drawing/2014/main" id="{B8B57E44-C039-4291-B32F-4F266E7FB840}"/>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80" name="Text Box 108">
          <a:extLst>
            <a:ext uri="{FF2B5EF4-FFF2-40B4-BE49-F238E27FC236}">
              <a16:creationId xmlns:a16="http://schemas.microsoft.com/office/drawing/2014/main" id="{268DB810-BFE5-4683-AA58-0AD55D71B9E6}"/>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81" name="Text Box 109">
          <a:extLst>
            <a:ext uri="{FF2B5EF4-FFF2-40B4-BE49-F238E27FC236}">
              <a16:creationId xmlns:a16="http://schemas.microsoft.com/office/drawing/2014/main" id="{EFA979B5-F23A-4CA8-A348-1B032592628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82" name="Text Box 113">
          <a:extLst>
            <a:ext uri="{FF2B5EF4-FFF2-40B4-BE49-F238E27FC236}">
              <a16:creationId xmlns:a16="http://schemas.microsoft.com/office/drawing/2014/main" id="{32E37AE1-F798-4D8E-B3DD-7D3DEB16EAD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83" name="Text Box 114">
          <a:extLst>
            <a:ext uri="{FF2B5EF4-FFF2-40B4-BE49-F238E27FC236}">
              <a16:creationId xmlns:a16="http://schemas.microsoft.com/office/drawing/2014/main" id="{93EB97F0-B2F1-45CD-8C1E-753C15D90D80}"/>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84" name="Text Box 115">
          <a:extLst>
            <a:ext uri="{FF2B5EF4-FFF2-40B4-BE49-F238E27FC236}">
              <a16:creationId xmlns:a16="http://schemas.microsoft.com/office/drawing/2014/main" id="{2072438E-F35F-4BA2-AEDE-D55C1D999B50}"/>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85" name="Text Box 116">
          <a:extLst>
            <a:ext uri="{FF2B5EF4-FFF2-40B4-BE49-F238E27FC236}">
              <a16:creationId xmlns:a16="http://schemas.microsoft.com/office/drawing/2014/main" id="{B7714D68-9CE0-4E36-8690-4788AC126B05}"/>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86" name="Text Box 117">
          <a:extLst>
            <a:ext uri="{FF2B5EF4-FFF2-40B4-BE49-F238E27FC236}">
              <a16:creationId xmlns:a16="http://schemas.microsoft.com/office/drawing/2014/main" id="{87A3915E-828C-4327-A7E9-F5FDA789550A}"/>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87" name="Text Box 118">
          <a:extLst>
            <a:ext uri="{FF2B5EF4-FFF2-40B4-BE49-F238E27FC236}">
              <a16:creationId xmlns:a16="http://schemas.microsoft.com/office/drawing/2014/main" id="{5717D40B-C4C0-49EA-B0FE-01212CECA4AE}"/>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88" name="Text Box 119">
          <a:extLst>
            <a:ext uri="{FF2B5EF4-FFF2-40B4-BE49-F238E27FC236}">
              <a16:creationId xmlns:a16="http://schemas.microsoft.com/office/drawing/2014/main" id="{AB29AB4C-0699-44C8-BA1B-19ECE17B4BE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89" name="Text Box 120">
          <a:extLst>
            <a:ext uri="{FF2B5EF4-FFF2-40B4-BE49-F238E27FC236}">
              <a16:creationId xmlns:a16="http://schemas.microsoft.com/office/drawing/2014/main" id="{493189D9-F573-4BA5-8835-10B6464263E5}"/>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90" name="Text Box 121">
          <a:extLst>
            <a:ext uri="{FF2B5EF4-FFF2-40B4-BE49-F238E27FC236}">
              <a16:creationId xmlns:a16="http://schemas.microsoft.com/office/drawing/2014/main" id="{F363C62D-6ABC-45F4-9440-61DDE697F140}"/>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91" name="Text Box 125">
          <a:extLst>
            <a:ext uri="{FF2B5EF4-FFF2-40B4-BE49-F238E27FC236}">
              <a16:creationId xmlns:a16="http://schemas.microsoft.com/office/drawing/2014/main" id="{8B0DD370-0C36-4F8B-A79E-02716D905EF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92" name="Text Box 126">
          <a:extLst>
            <a:ext uri="{FF2B5EF4-FFF2-40B4-BE49-F238E27FC236}">
              <a16:creationId xmlns:a16="http://schemas.microsoft.com/office/drawing/2014/main" id="{00DF8C7E-F911-4A22-B68D-496D0F37545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93" name="Text Box 127">
          <a:extLst>
            <a:ext uri="{FF2B5EF4-FFF2-40B4-BE49-F238E27FC236}">
              <a16:creationId xmlns:a16="http://schemas.microsoft.com/office/drawing/2014/main" id="{8CF47A10-36C1-428D-AE78-8E30DF171AB5}"/>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94" name="Text Box 128">
          <a:extLst>
            <a:ext uri="{FF2B5EF4-FFF2-40B4-BE49-F238E27FC236}">
              <a16:creationId xmlns:a16="http://schemas.microsoft.com/office/drawing/2014/main" id="{D7C8AEA9-10B8-42A7-AABD-F6C2EA0160FD}"/>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95" name="Text Box 129">
          <a:extLst>
            <a:ext uri="{FF2B5EF4-FFF2-40B4-BE49-F238E27FC236}">
              <a16:creationId xmlns:a16="http://schemas.microsoft.com/office/drawing/2014/main" id="{F3B0390C-7B04-42A9-BEEE-10AB8889214D}"/>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96" name="Text Box 130">
          <a:extLst>
            <a:ext uri="{FF2B5EF4-FFF2-40B4-BE49-F238E27FC236}">
              <a16:creationId xmlns:a16="http://schemas.microsoft.com/office/drawing/2014/main" id="{0235BC59-88AA-40F1-825E-302244B5B23B}"/>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97" name="Text Box 131">
          <a:extLst>
            <a:ext uri="{FF2B5EF4-FFF2-40B4-BE49-F238E27FC236}">
              <a16:creationId xmlns:a16="http://schemas.microsoft.com/office/drawing/2014/main" id="{D29D118B-6FC0-4581-BED1-357DCB4562C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98" name="Text Box 132">
          <a:extLst>
            <a:ext uri="{FF2B5EF4-FFF2-40B4-BE49-F238E27FC236}">
              <a16:creationId xmlns:a16="http://schemas.microsoft.com/office/drawing/2014/main" id="{D7461C1E-556C-449F-981D-F5DF0AAD827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99" name="Text Box 133">
          <a:extLst>
            <a:ext uri="{FF2B5EF4-FFF2-40B4-BE49-F238E27FC236}">
              <a16:creationId xmlns:a16="http://schemas.microsoft.com/office/drawing/2014/main" id="{B176A991-E45F-4C9C-9D4A-68AE8773F69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00" name="Text Box 137">
          <a:extLst>
            <a:ext uri="{FF2B5EF4-FFF2-40B4-BE49-F238E27FC236}">
              <a16:creationId xmlns:a16="http://schemas.microsoft.com/office/drawing/2014/main" id="{B549BA2B-F350-4EBC-A0C6-0DE06C9385B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01" name="Text Box 138">
          <a:extLst>
            <a:ext uri="{FF2B5EF4-FFF2-40B4-BE49-F238E27FC236}">
              <a16:creationId xmlns:a16="http://schemas.microsoft.com/office/drawing/2014/main" id="{94CCAFAA-2D6E-44C5-80B5-AF79A67F988E}"/>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02" name="Text Box 139">
          <a:extLst>
            <a:ext uri="{FF2B5EF4-FFF2-40B4-BE49-F238E27FC236}">
              <a16:creationId xmlns:a16="http://schemas.microsoft.com/office/drawing/2014/main" id="{DE1EE3E6-A7BF-44D5-BE62-606BE3832CBE}"/>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03" name="Text Box 140">
          <a:extLst>
            <a:ext uri="{FF2B5EF4-FFF2-40B4-BE49-F238E27FC236}">
              <a16:creationId xmlns:a16="http://schemas.microsoft.com/office/drawing/2014/main" id="{4B1DD25E-8EFD-4841-9C28-352ADE1E0B70}"/>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04" name="Text Box 141">
          <a:extLst>
            <a:ext uri="{FF2B5EF4-FFF2-40B4-BE49-F238E27FC236}">
              <a16:creationId xmlns:a16="http://schemas.microsoft.com/office/drawing/2014/main" id="{5390BFDB-E3DC-4CCE-9AD1-FA2023FAEEB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05" name="Text Box 142">
          <a:extLst>
            <a:ext uri="{FF2B5EF4-FFF2-40B4-BE49-F238E27FC236}">
              <a16:creationId xmlns:a16="http://schemas.microsoft.com/office/drawing/2014/main" id="{764C0925-6771-4690-BAD5-1ADAEC5C85F0}"/>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06" name="Text Box 143">
          <a:extLst>
            <a:ext uri="{FF2B5EF4-FFF2-40B4-BE49-F238E27FC236}">
              <a16:creationId xmlns:a16="http://schemas.microsoft.com/office/drawing/2014/main" id="{CD5C7FB0-D915-457E-9944-4CDF08341808}"/>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07" name="Text Box 144">
          <a:extLst>
            <a:ext uri="{FF2B5EF4-FFF2-40B4-BE49-F238E27FC236}">
              <a16:creationId xmlns:a16="http://schemas.microsoft.com/office/drawing/2014/main" id="{C49B48F5-0AB0-4AD8-8114-20C2995EBE73}"/>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08" name="Text Box 145">
          <a:extLst>
            <a:ext uri="{FF2B5EF4-FFF2-40B4-BE49-F238E27FC236}">
              <a16:creationId xmlns:a16="http://schemas.microsoft.com/office/drawing/2014/main" id="{880521E4-7865-4AB9-AAF9-B466B9C1B4A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09" name="Text Box 149">
          <a:extLst>
            <a:ext uri="{FF2B5EF4-FFF2-40B4-BE49-F238E27FC236}">
              <a16:creationId xmlns:a16="http://schemas.microsoft.com/office/drawing/2014/main" id="{C7614ADD-C682-4AE7-A3A7-7430751623B9}"/>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10" name="Text Box 150">
          <a:extLst>
            <a:ext uri="{FF2B5EF4-FFF2-40B4-BE49-F238E27FC236}">
              <a16:creationId xmlns:a16="http://schemas.microsoft.com/office/drawing/2014/main" id="{A3B9CC35-9AC1-44F2-83B5-F10205565F6C}"/>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11" name="Text Box 151">
          <a:extLst>
            <a:ext uri="{FF2B5EF4-FFF2-40B4-BE49-F238E27FC236}">
              <a16:creationId xmlns:a16="http://schemas.microsoft.com/office/drawing/2014/main" id="{64B0AFE0-3D9C-4252-94F1-4DDE12CC2509}"/>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12" name="Text Box 152">
          <a:extLst>
            <a:ext uri="{FF2B5EF4-FFF2-40B4-BE49-F238E27FC236}">
              <a16:creationId xmlns:a16="http://schemas.microsoft.com/office/drawing/2014/main" id="{3470CB7A-4DDD-4C32-AE0E-8D435A356D0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13" name="Text Box 153">
          <a:extLst>
            <a:ext uri="{FF2B5EF4-FFF2-40B4-BE49-F238E27FC236}">
              <a16:creationId xmlns:a16="http://schemas.microsoft.com/office/drawing/2014/main" id="{C755E22D-C285-4692-8D0E-53B5629B5B7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14" name="Text Box 154">
          <a:extLst>
            <a:ext uri="{FF2B5EF4-FFF2-40B4-BE49-F238E27FC236}">
              <a16:creationId xmlns:a16="http://schemas.microsoft.com/office/drawing/2014/main" id="{3D750A74-667D-41BE-BEE2-00A04515E83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15" name="Text Box 155">
          <a:extLst>
            <a:ext uri="{FF2B5EF4-FFF2-40B4-BE49-F238E27FC236}">
              <a16:creationId xmlns:a16="http://schemas.microsoft.com/office/drawing/2014/main" id="{AF1CD77D-1F08-49C0-B3A7-96E59E75C09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16" name="Text Box 156">
          <a:extLst>
            <a:ext uri="{FF2B5EF4-FFF2-40B4-BE49-F238E27FC236}">
              <a16:creationId xmlns:a16="http://schemas.microsoft.com/office/drawing/2014/main" id="{4FE35578-D36C-401E-B3C4-4594B370F04D}"/>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17" name="Text Box 157">
          <a:extLst>
            <a:ext uri="{FF2B5EF4-FFF2-40B4-BE49-F238E27FC236}">
              <a16:creationId xmlns:a16="http://schemas.microsoft.com/office/drawing/2014/main" id="{0424C21E-D8CE-468A-BCF9-3614A083BD46}"/>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18" name="Text Box 161">
          <a:extLst>
            <a:ext uri="{FF2B5EF4-FFF2-40B4-BE49-F238E27FC236}">
              <a16:creationId xmlns:a16="http://schemas.microsoft.com/office/drawing/2014/main" id="{6AB85077-B762-41E6-BD73-C5E4EBACF87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19" name="Text Box 162">
          <a:extLst>
            <a:ext uri="{FF2B5EF4-FFF2-40B4-BE49-F238E27FC236}">
              <a16:creationId xmlns:a16="http://schemas.microsoft.com/office/drawing/2014/main" id="{29C0B68E-8BBD-4F70-9D8F-4728C3CBE9D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20" name="Text Box 163">
          <a:extLst>
            <a:ext uri="{FF2B5EF4-FFF2-40B4-BE49-F238E27FC236}">
              <a16:creationId xmlns:a16="http://schemas.microsoft.com/office/drawing/2014/main" id="{98C32FB5-576F-4D4B-A316-8B28C3160E8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21" name="Text Box 164">
          <a:extLst>
            <a:ext uri="{FF2B5EF4-FFF2-40B4-BE49-F238E27FC236}">
              <a16:creationId xmlns:a16="http://schemas.microsoft.com/office/drawing/2014/main" id="{A263952F-CD39-4D67-86A8-87DFAF751FC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22" name="Text Box 165">
          <a:extLst>
            <a:ext uri="{FF2B5EF4-FFF2-40B4-BE49-F238E27FC236}">
              <a16:creationId xmlns:a16="http://schemas.microsoft.com/office/drawing/2014/main" id="{2BECD548-127E-41DC-924B-7FC0E6F7A08A}"/>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23" name="Text Box 166">
          <a:extLst>
            <a:ext uri="{FF2B5EF4-FFF2-40B4-BE49-F238E27FC236}">
              <a16:creationId xmlns:a16="http://schemas.microsoft.com/office/drawing/2014/main" id="{09E9F971-4F43-4705-9B27-D6B555EED2A3}"/>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24" name="Text Box 167">
          <a:extLst>
            <a:ext uri="{FF2B5EF4-FFF2-40B4-BE49-F238E27FC236}">
              <a16:creationId xmlns:a16="http://schemas.microsoft.com/office/drawing/2014/main" id="{1E2A7175-020B-4DFC-91A6-9773DA1DFB46}"/>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25" name="Text Box 168">
          <a:extLst>
            <a:ext uri="{FF2B5EF4-FFF2-40B4-BE49-F238E27FC236}">
              <a16:creationId xmlns:a16="http://schemas.microsoft.com/office/drawing/2014/main" id="{E1150CCD-1E10-48DC-9486-01697DF27AF5}"/>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26" name="Text Box 169">
          <a:extLst>
            <a:ext uri="{FF2B5EF4-FFF2-40B4-BE49-F238E27FC236}">
              <a16:creationId xmlns:a16="http://schemas.microsoft.com/office/drawing/2014/main" id="{6C0972FD-3912-443E-A0D9-E3AC206FA75D}"/>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27" name="Text Box 170">
          <a:extLst>
            <a:ext uri="{FF2B5EF4-FFF2-40B4-BE49-F238E27FC236}">
              <a16:creationId xmlns:a16="http://schemas.microsoft.com/office/drawing/2014/main" id="{F8B36CA0-FC09-4A0A-9703-4EE5EE82FAE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28" name="Text Box 171">
          <a:extLst>
            <a:ext uri="{FF2B5EF4-FFF2-40B4-BE49-F238E27FC236}">
              <a16:creationId xmlns:a16="http://schemas.microsoft.com/office/drawing/2014/main" id="{3BC5E5A6-461C-4D6A-86B3-EB07E335C22A}"/>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29" name="Text Box 172">
          <a:extLst>
            <a:ext uri="{FF2B5EF4-FFF2-40B4-BE49-F238E27FC236}">
              <a16:creationId xmlns:a16="http://schemas.microsoft.com/office/drawing/2014/main" id="{EB1871A5-7CA1-4E7C-B3C7-7F80AEF89EA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30" name="Text Box 173">
          <a:extLst>
            <a:ext uri="{FF2B5EF4-FFF2-40B4-BE49-F238E27FC236}">
              <a16:creationId xmlns:a16="http://schemas.microsoft.com/office/drawing/2014/main" id="{E5486F73-9C4B-423D-93C4-9E0B5083BA0E}"/>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31" name="Text Box 174">
          <a:extLst>
            <a:ext uri="{FF2B5EF4-FFF2-40B4-BE49-F238E27FC236}">
              <a16:creationId xmlns:a16="http://schemas.microsoft.com/office/drawing/2014/main" id="{5B40AAB3-6573-45CB-8DB4-D46AAAF0ACCD}"/>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32" name="Text Box 176">
          <a:extLst>
            <a:ext uri="{FF2B5EF4-FFF2-40B4-BE49-F238E27FC236}">
              <a16:creationId xmlns:a16="http://schemas.microsoft.com/office/drawing/2014/main" id="{C20E0916-1D4A-471F-B021-2FC9B7A52AB3}"/>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33" name="Text Box 178">
          <a:extLst>
            <a:ext uri="{FF2B5EF4-FFF2-40B4-BE49-F238E27FC236}">
              <a16:creationId xmlns:a16="http://schemas.microsoft.com/office/drawing/2014/main" id="{5C947750-6D58-4F57-B981-A1DC21943899}"/>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34" name="Text Box 179">
          <a:extLst>
            <a:ext uri="{FF2B5EF4-FFF2-40B4-BE49-F238E27FC236}">
              <a16:creationId xmlns:a16="http://schemas.microsoft.com/office/drawing/2014/main" id="{5EC73427-84C9-4F88-9097-B4F2BC8C08E3}"/>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35" name="Text Box 180">
          <a:extLst>
            <a:ext uri="{FF2B5EF4-FFF2-40B4-BE49-F238E27FC236}">
              <a16:creationId xmlns:a16="http://schemas.microsoft.com/office/drawing/2014/main" id="{7874AF1A-FAB2-4530-A52E-EBD2A159AC3B}"/>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36" name="Text Box 181">
          <a:extLst>
            <a:ext uri="{FF2B5EF4-FFF2-40B4-BE49-F238E27FC236}">
              <a16:creationId xmlns:a16="http://schemas.microsoft.com/office/drawing/2014/main" id="{682C86EE-7729-4148-BD3A-5C327BF69B7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37" name="Text Box 182">
          <a:extLst>
            <a:ext uri="{FF2B5EF4-FFF2-40B4-BE49-F238E27FC236}">
              <a16:creationId xmlns:a16="http://schemas.microsoft.com/office/drawing/2014/main" id="{24D68EB6-1EA7-46C0-87F1-98CAF5E1C8F3}"/>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38" name="Text Box 183">
          <a:extLst>
            <a:ext uri="{FF2B5EF4-FFF2-40B4-BE49-F238E27FC236}">
              <a16:creationId xmlns:a16="http://schemas.microsoft.com/office/drawing/2014/main" id="{E4164715-D45F-4ECF-85EB-50FB4E5ECEC9}"/>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39" name="Text Box 184">
          <a:extLst>
            <a:ext uri="{FF2B5EF4-FFF2-40B4-BE49-F238E27FC236}">
              <a16:creationId xmlns:a16="http://schemas.microsoft.com/office/drawing/2014/main" id="{15B727DD-779E-4893-9B20-7D44B726BB0E}"/>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40" name="Text Box 185">
          <a:extLst>
            <a:ext uri="{FF2B5EF4-FFF2-40B4-BE49-F238E27FC236}">
              <a16:creationId xmlns:a16="http://schemas.microsoft.com/office/drawing/2014/main" id="{B5305DFE-3FF6-4DA2-89C6-4D4B1B5FA48B}"/>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41" name="Text Box 186">
          <a:extLst>
            <a:ext uri="{FF2B5EF4-FFF2-40B4-BE49-F238E27FC236}">
              <a16:creationId xmlns:a16="http://schemas.microsoft.com/office/drawing/2014/main" id="{0A03BBB7-221E-418C-B2DB-90A37F0D189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42" name="Text Box 187">
          <a:extLst>
            <a:ext uri="{FF2B5EF4-FFF2-40B4-BE49-F238E27FC236}">
              <a16:creationId xmlns:a16="http://schemas.microsoft.com/office/drawing/2014/main" id="{A224F3BA-8955-40AE-A96F-A1A399FCC75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43" name="Text Box 188">
          <a:extLst>
            <a:ext uri="{FF2B5EF4-FFF2-40B4-BE49-F238E27FC236}">
              <a16:creationId xmlns:a16="http://schemas.microsoft.com/office/drawing/2014/main" id="{E1144337-2978-418B-A758-47A5941C47B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44" name="Text Box 189">
          <a:extLst>
            <a:ext uri="{FF2B5EF4-FFF2-40B4-BE49-F238E27FC236}">
              <a16:creationId xmlns:a16="http://schemas.microsoft.com/office/drawing/2014/main" id="{180F52D1-2A13-4D9D-BC8B-C56FA9FC6CDA}"/>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45" name="Text Box 190">
          <a:extLst>
            <a:ext uri="{FF2B5EF4-FFF2-40B4-BE49-F238E27FC236}">
              <a16:creationId xmlns:a16="http://schemas.microsoft.com/office/drawing/2014/main" id="{6BE4694C-CD5A-4314-8F14-D206D2A51BD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46" name="Text Box 191">
          <a:extLst>
            <a:ext uri="{FF2B5EF4-FFF2-40B4-BE49-F238E27FC236}">
              <a16:creationId xmlns:a16="http://schemas.microsoft.com/office/drawing/2014/main" id="{4D279D13-75F6-44BA-A88F-00481C22DE4A}"/>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47" name="Text Box 192">
          <a:extLst>
            <a:ext uri="{FF2B5EF4-FFF2-40B4-BE49-F238E27FC236}">
              <a16:creationId xmlns:a16="http://schemas.microsoft.com/office/drawing/2014/main" id="{2C438B1C-827B-42AD-97A6-3C57E800BA33}"/>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48" name="Text Box 193">
          <a:extLst>
            <a:ext uri="{FF2B5EF4-FFF2-40B4-BE49-F238E27FC236}">
              <a16:creationId xmlns:a16="http://schemas.microsoft.com/office/drawing/2014/main" id="{34E98752-C947-439A-AF19-1C11DE19EB98}"/>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49" name="Text Box 194">
          <a:extLst>
            <a:ext uri="{FF2B5EF4-FFF2-40B4-BE49-F238E27FC236}">
              <a16:creationId xmlns:a16="http://schemas.microsoft.com/office/drawing/2014/main" id="{98AEB809-568C-4C10-9DE1-22C712954593}"/>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50" name="Text Box 195">
          <a:extLst>
            <a:ext uri="{FF2B5EF4-FFF2-40B4-BE49-F238E27FC236}">
              <a16:creationId xmlns:a16="http://schemas.microsoft.com/office/drawing/2014/main" id="{A5A5CD24-7796-4517-B9DD-037435DA7E4D}"/>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51" name="Text Box 196">
          <a:extLst>
            <a:ext uri="{FF2B5EF4-FFF2-40B4-BE49-F238E27FC236}">
              <a16:creationId xmlns:a16="http://schemas.microsoft.com/office/drawing/2014/main" id="{F0FA7A2B-4859-4CD6-BF98-C069FC3589E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52" name="Text Box 197">
          <a:extLst>
            <a:ext uri="{FF2B5EF4-FFF2-40B4-BE49-F238E27FC236}">
              <a16:creationId xmlns:a16="http://schemas.microsoft.com/office/drawing/2014/main" id="{D978E2CD-C7ED-4ABD-BA6C-8AAD780129CE}"/>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53" name="Text Box 198">
          <a:extLst>
            <a:ext uri="{FF2B5EF4-FFF2-40B4-BE49-F238E27FC236}">
              <a16:creationId xmlns:a16="http://schemas.microsoft.com/office/drawing/2014/main" id="{AA6836F4-BD23-47A8-8E51-7C30E6CC06F0}"/>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54" name="Text Box 199">
          <a:extLst>
            <a:ext uri="{FF2B5EF4-FFF2-40B4-BE49-F238E27FC236}">
              <a16:creationId xmlns:a16="http://schemas.microsoft.com/office/drawing/2014/main" id="{CBABCC64-F5BF-4ACC-BF9A-68760E855B8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55" name="Text Box 200">
          <a:extLst>
            <a:ext uri="{FF2B5EF4-FFF2-40B4-BE49-F238E27FC236}">
              <a16:creationId xmlns:a16="http://schemas.microsoft.com/office/drawing/2014/main" id="{5C521988-90DA-43BF-A709-CCFBEF3D5F9B}"/>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56" name="Text Box 201">
          <a:extLst>
            <a:ext uri="{FF2B5EF4-FFF2-40B4-BE49-F238E27FC236}">
              <a16:creationId xmlns:a16="http://schemas.microsoft.com/office/drawing/2014/main" id="{B37543C6-D174-4F62-9970-73512CC79FEC}"/>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57" name="Text Box 202">
          <a:extLst>
            <a:ext uri="{FF2B5EF4-FFF2-40B4-BE49-F238E27FC236}">
              <a16:creationId xmlns:a16="http://schemas.microsoft.com/office/drawing/2014/main" id="{0B4FD790-BA42-464F-861D-98B0939A60E8}"/>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58" name="Text Box 203">
          <a:extLst>
            <a:ext uri="{FF2B5EF4-FFF2-40B4-BE49-F238E27FC236}">
              <a16:creationId xmlns:a16="http://schemas.microsoft.com/office/drawing/2014/main" id="{0C18D1A8-9BF8-4357-B592-E71A067A365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59" name="Text Box 204">
          <a:extLst>
            <a:ext uri="{FF2B5EF4-FFF2-40B4-BE49-F238E27FC236}">
              <a16:creationId xmlns:a16="http://schemas.microsoft.com/office/drawing/2014/main" id="{3AE65464-D47D-4DDC-AEB2-CCB619B71318}"/>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60" name="Text Box 206">
          <a:extLst>
            <a:ext uri="{FF2B5EF4-FFF2-40B4-BE49-F238E27FC236}">
              <a16:creationId xmlns:a16="http://schemas.microsoft.com/office/drawing/2014/main" id="{CB1EEF86-2FDC-4CFA-9260-F7B95D52F9C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61" name="Text Box 207">
          <a:extLst>
            <a:ext uri="{FF2B5EF4-FFF2-40B4-BE49-F238E27FC236}">
              <a16:creationId xmlns:a16="http://schemas.microsoft.com/office/drawing/2014/main" id="{59E5F8F7-E9B6-4064-A92C-2B35D1A77C6D}"/>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62" name="Text Box 208">
          <a:extLst>
            <a:ext uri="{FF2B5EF4-FFF2-40B4-BE49-F238E27FC236}">
              <a16:creationId xmlns:a16="http://schemas.microsoft.com/office/drawing/2014/main" id="{54C457FC-7E09-4839-962D-FDC7C0DD28E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63" name="Text Box 209">
          <a:extLst>
            <a:ext uri="{FF2B5EF4-FFF2-40B4-BE49-F238E27FC236}">
              <a16:creationId xmlns:a16="http://schemas.microsoft.com/office/drawing/2014/main" id="{5CCCFD00-0601-4D66-B8A1-6219B950DB85}"/>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64" name="Text Box 210">
          <a:extLst>
            <a:ext uri="{FF2B5EF4-FFF2-40B4-BE49-F238E27FC236}">
              <a16:creationId xmlns:a16="http://schemas.microsoft.com/office/drawing/2014/main" id="{6E62036C-21D3-43A7-A27B-765993650EA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65" name="Text Box 211">
          <a:extLst>
            <a:ext uri="{FF2B5EF4-FFF2-40B4-BE49-F238E27FC236}">
              <a16:creationId xmlns:a16="http://schemas.microsoft.com/office/drawing/2014/main" id="{C66ED186-6162-4F3F-8B28-67C4B67290EA}"/>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66" name="Text Box 212">
          <a:extLst>
            <a:ext uri="{FF2B5EF4-FFF2-40B4-BE49-F238E27FC236}">
              <a16:creationId xmlns:a16="http://schemas.microsoft.com/office/drawing/2014/main" id="{FF289E1D-F8A8-4448-BAB2-68CBE1C5210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67" name="Text Box 213">
          <a:extLst>
            <a:ext uri="{FF2B5EF4-FFF2-40B4-BE49-F238E27FC236}">
              <a16:creationId xmlns:a16="http://schemas.microsoft.com/office/drawing/2014/main" id="{747FD274-C522-47A8-9A37-26B8BD71E03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168" name="Text Box 214">
          <a:extLst>
            <a:ext uri="{FF2B5EF4-FFF2-40B4-BE49-F238E27FC236}">
              <a16:creationId xmlns:a16="http://schemas.microsoft.com/office/drawing/2014/main" id="{009BAF0B-5B62-4B85-AD02-C86905CD082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169" name="Text Box 216">
          <a:extLst>
            <a:ext uri="{FF2B5EF4-FFF2-40B4-BE49-F238E27FC236}">
              <a16:creationId xmlns:a16="http://schemas.microsoft.com/office/drawing/2014/main" id="{591F028B-1ABA-4B5D-99C1-FD13117FE0BE}"/>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170" name="Text Box 217">
          <a:extLst>
            <a:ext uri="{FF2B5EF4-FFF2-40B4-BE49-F238E27FC236}">
              <a16:creationId xmlns:a16="http://schemas.microsoft.com/office/drawing/2014/main" id="{FCD8836E-8C80-47CA-8C42-B4A02412BBDB}"/>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171" name="Text Box 218">
          <a:extLst>
            <a:ext uri="{FF2B5EF4-FFF2-40B4-BE49-F238E27FC236}">
              <a16:creationId xmlns:a16="http://schemas.microsoft.com/office/drawing/2014/main" id="{75D189A1-71C7-4A3D-B2F9-62E95F463418}"/>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172" name="Text Box 219">
          <a:extLst>
            <a:ext uri="{FF2B5EF4-FFF2-40B4-BE49-F238E27FC236}">
              <a16:creationId xmlns:a16="http://schemas.microsoft.com/office/drawing/2014/main" id="{3D81D1DD-F220-461E-99A5-49DF28BAE504}"/>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173" name="Text Box 220">
          <a:extLst>
            <a:ext uri="{FF2B5EF4-FFF2-40B4-BE49-F238E27FC236}">
              <a16:creationId xmlns:a16="http://schemas.microsoft.com/office/drawing/2014/main" id="{C07EF70D-824E-4E8C-820A-E45BD1878E19}"/>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174" name="Text Box 221">
          <a:extLst>
            <a:ext uri="{FF2B5EF4-FFF2-40B4-BE49-F238E27FC236}">
              <a16:creationId xmlns:a16="http://schemas.microsoft.com/office/drawing/2014/main" id="{989DBA10-0DAC-47DD-84C1-DA21C58A1838}"/>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175" name="Text Box 222">
          <a:extLst>
            <a:ext uri="{FF2B5EF4-FFF2-40B4-BE49-F238E27FC236}">
              <a16:creationId xmlns:a16="http://schemas.microsoft.com/office/drawing/2014/main" id="{2E3FD87F-CA7D-46CC-931C-A4A2E3BC0676}"/>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176" name="Text Box 223">
          <a:extLst>
            <a:ext uri="{FF2B5EF4-FFF2-40B4-BE49-F238E27FC236}">
              <a16:creationId xmlns:a16="http://schemas.microsoft.com/office/drawing/2014/main" id="{4E0EB914-8FD7-4E78-BD4B-4D431A3166F8}"/>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177" name="Text Box 224">
          <a:extLst>
            <a:ext uri="{FF2B5EF4-FFF2-40B4-BE49-F238E27FC236}">
              <a16:creationId xmlns:a16="http://schemas.microsoft.com/office/drawing/2014/main" id="{88CCA396-25B1-4753-89E3-A740CEF276E3}"/>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178" name="Text Box 225">
          <a:extLst>
            <a:ext uri="{FF2B5EF4-FFF2-40B4-BE49-F238E27FC236}">
              <a16:creationId xmlns:a16="http://schemas.microsoft.com/office/drawing/2014/main" id="{493D0BDF-09A6-4951-B4D4-BC266B3BD7F1}"/>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179" name="Text Box 226">
          <a:extLst>
            <a:ext uri="{FF2B5EF4-FFF2-40B4-BE49-F238E27FC236}">
              <a16:creationId xmlns:a16="http://schemas.microsoft.com/office/drawing/2014/main" id="{95391D4F-3301-43E0-B1A4-280C5C04B4AF}"/>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180" name="Text Box 227">
          <a:extLst>
            <a:ext uri="{FF2B5EF4-FFF2-40B4-BE49-F238E27FC236}">
              <a16:creationId xmlns:a16="http://schemas.microsoft.com/office/drawing/2014/main" id="{BF78D371-7751-4DC0-96B6-44335122BD8A}"/>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181" name="Text Box 228">
          <a:extLst>
            <a:ext uri="{FF2B5EF4-FFF2-40B4-BE49-F238E27FC236}">
              <a16:creationId xmlns:a16="http://schemas.microsoft.com/office/drawing/2014/main" id="{BCDCB0BC-83A9-4CE1-890C-CF319E7421A2}"/>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182" name="Text Box 229">
          <a:extLst>
            <a:ext uri="{FF2B5EF4-FFF2-40B4-BE49-F238E27FC236}">
              <a16:creationId xmlns:a16="http://schemas.microsoft.com/office/drawing/2014/main" id="{AC570DA8-880C-45AF-8D71-13CF1EDD0476}"/>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183" name="Text Box 230">
          <a:extLst>
            <a:ext uri="{FF2B5EF4-FFF2-40B4-BE49-F238E27FC236}">
              <a16:creationId xmlns:a16="http://schemas.microsoft.com/office/drawing/2014/main" id="{745EC265-6008-4961-926A-CBBB0715288E}"/>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184" name="Text Box 231">
          <a:extLst>
            <a:ext uri="{FF2B5EF4-FFF2-40B4-BE49-F238E27FC236}">
              <a16:creationId xmlns:a16="http://schemas.microsoft.com/office/drawing/2014/main" id="{268C9C32-4EB4-47DE-9092-CA47A4EEF101}"/>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185" name="Text Box 232">
          <a:extLst>
            <a:ext uri="{FF2B5EF4-FFF2-40B4-BE49-F238E27FC236}">
              <a16:creationId xmlns:a16="http://schemas.microsoft.com/office/drawing/2014/main" id="{18E50687-4A16-4E3E-9FA0-645C1B590616}"/>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186" name="Text Box 233">
          <a:extLst>
            <a:ext uri="{FF2B5EF4-FFF2-40B4-BE49-F238E27FC236}">
              <a16:creationId xmlns:a16="http://schemas.microsoft.com/office/drawing/2014/main" id="{2478D0D9-2D99-487A-AC88-E574687DA4C1}"/>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187" name="Text Box 234">
          <a:extLst>
            <a:ext uri="{FF2B5EF4-FFF2-40B4-BE49-F238E27FC236}">
              <a16:creationId xmlns:a16="http://schemas.microsoft.com/office/drawing/2014/main" id="{6A029F9E-E03C-4796-9841-B2470AB9C2D7}"/>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188" name="Text Box 235">
          <a:extLst>
            <a:ext uri="{FF2B5EF4-FFF2-40B4-BE49-F238E27FC236}">
              <a16:creationId xmlns:a16="http://schemas.microsoft.com/office/drawing/2014/main" id="{6E5B7602-2D2A-430D-8780-9D7A69EDDC37}"/>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189" name="Text Box 237">
          <a:extLst>
            <a:ext uri="{FF2B5EF4-FFF2-40B4-BE49-F238E27FC236}">
              <a16:creationId xmlns:a16="http://schemas.microsoft.com/office/drawing/2014/main" id="{CD101EE0-BEE6-4600-B59F-BC9497348DB6}"/>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190" name="Text Box 238">
          <a:extLst>
            <a:ext uri="{FF2B5EF4-FFF2-40B4-BE49-F238E27FC236}">
              <a16:creationId xmlns:a16="http://schemas.microsoft.com/office/drawing/2014/main" id="{53C457BE-CF14-4A9F-BB9F-E7A3987762E7}"/>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191" name="Text Box 239">
          <a:extLst>
            <a:ext uri="{FF2B5EF4-FFF2-40B4-BE49-F238E27FC236}">
              <a16:creationId xmlns:a16="http://schemas.microsoft.com/office/drawing/2014/main" id="{8B6491B9-347B-480A-AEA5-7DB426CF40E5}"/>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192" name="Text Box 240">
          <a:extLst>
            <a:ext uri="{FF2B5EF4-FFF2-40B4-BE49-F238E27FC236}">
              <a16:creationId xmlns:a16="http://schemas.microsoft.com/office/drawing/2014/main" id="{1ACEE3BF-B536-4F01-8231-7CB7FC339576}"/>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193" name="Text Box 241">
          <a:extLst>
            <a:ext uri="{FF2B5EF4-FFF2-40B4-BE49-F238E27FC236}">
              <a16:creationId xmlns:a16="http://schemas.microsoft.com/office/drawing/2014/main" id="{CD08A4CC-45B3-420F-AA5D-E9D3D5DC7F03}"/>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347663</xdr:colOff>
      <xdr:row>48</xdr:row>
      <xdr:rowOff>0</xdr:rowOff>
    </xdr:from>
    <xdr:to>
      <xdr:col>4</xdr:col>
      <xdr:colOff>3463</xdr:colOff>
      <xdr:row>49</xdr:row>
      <xdr:rowOff>45739</xdr:rowOff>
    </xdr:to>
    <xdr:sp macro="" textlink="">
      <xdr:nvSpPr>
        <xdr:cNvPr id="194" name="Text Box 246">
          <a:extLst>
            <a:ext uri="{FF2B5EF4-FFF2-40B4-BE49-F238E27FC236}">
              <a16:creationId xmlns:a16="http://schemas.microsoft.com/office/drawing/2014/main" id="{C8667B60-8692-4615-917B-CB71F8C74FB9}"/>
            </a:ext>
          </a:extLst>
        </xdr:cNvPr>
        <xdr:cNvSpPr txBox="1">
          <a:spLocks noChangeArrowheads="1"/>
        </xdr:cNvSpPr>
      </xdr:nvSpPr>
      <xdr:spPr bwMode="auto">
        <a:xfrm>
          <a:off x="4184877" y="8534400"/>
          <a:ext cx="69457"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50</xdr:row>
      <xdr:rowOff>19055</xdr:rowOff>
    </xdr:to>
    <xdr:sp macro="" textlink="">
      <xdr:nvSpPr>
        <xdr:cNvPr id="195" name="Text Box 187">
          <a:extLst>
            <a:ext uri="{FF2B5EF4-FFF2-40B4-BE49-F238E27FC236}">
              <a16:creationId xmlns:a16="http://schemas.microsoft.com/office/drawing/2014/main" id="{EA0588AB-A920-4897-9943-F20DDFE50485}"/>
            </a:ext>
          </a:extLst>
        </xdr:cNvPr>
        <xdr:cNvSpPr txBox="1">
          <a:spLocks noChangeArrowheads="1"/>
        </xdr:cNvSpPr>
      </xdr:nvSpPr>
      <xdr:spPr bwMode="auto">
        <a:xfrm>
          <a:off x="4175352" y="8534400"/>
          <a:ext cx="78982" cy="280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50</xdr:row>
      <xdr:rowOff>7137</xdr:rowOff>
    </xdr:to>
    <xdr:sp macro="" textlink="">
      <xdr:nvSpPr>
        <xdr:cNvPr id="196" name="Text Box 188">
          <a:extLst>
            <a:ext uri="{FF2B5EF4-FFF2-40B4-BE49-F238E27FC236}">
              <a16:creationId xmlns:a16="http://schemas.microsoft.com/office/drawing/2014/main" id="{B3941A56-74FF-44AC-844D-7BD00FC3874D}"/>
            </a:ext>
          </a:extLst>
        </xdr:cNvPr>
        <xdr:cNvSpPr txBox="1">
          <a:spLocks noChangeArrowheads="1"/>
        </xdr:cNvSpPr>
      </xdr:nvSpPr>
      <xdr:spPr bwMode="auto">
        <a:xfrm>
          <a:off x="4175352" y="8534400"/>
          <a:ext cx="78982" cy="268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49</xdr:row>
      <xdr:rowOff>61261</xdr:rowOff>
    </xdr:to>
    <xdr:sp macro="" textlink="">
      <xdr:nvSpPr>
        <xdr:cNvPr id="197" name="Text Box 189">
          <a:extLst>
            <a:ext uri="{FF2B5EF4-FFF2-40B4-BE49-F238E27FC236}">
              <a16:creationId xmlns:a16="http://schemas.microsoft.com/office/drawing/2014/main" id="{6508CFE9-441C-4AF2-92D1-361A9D83D95B}"/>
            </a:ext>
          </a:extLst>
        </xdr:cNvPr>
        <xdr:cNvSpPr txBox="1">
          <a:spLocks noChangeArrowheads="1"/>
        </xdr:cNvSpPr>
      </xdr:nvSpPr>
      <xdr:spPr bwMode="auto">
        <a:xfrm>
          <a:off x="4175352" y="8534400"/>
          <a:ext cx="78982" cy="19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49</xdr:row>
      <xdr:rowOff>61261</xdr:rowOff>
    </xdr:to>
    <xdr:sp macro="" textlink="">
      <xdr:nvSpPr>
        <xdr:cNvPr id="198" name="Text Box 190">
          <a:extLst>
            <a:ext uri="{FF2B5EF4-FFF2-40B4-BE49-F238E27FC236}">
              <a16:creationId xmlns:a16="http://schemas.microsoft.com/office/drawing/2014/main" id="{D5926D19-7A57-45B0-9371-01DE34589FB9}"/>
            </a:ext>
          </a:extLst>
        </xdr:cNvPr>
        <xdr:cNvSpPr txBox="1">
          <a:spLocks noChangeArrowheads="1"/>
        </xdr:cNvSpPr>
      </xdr:nvSpPr>
      <xdr:spPr bwMode="auto">
        <a:xfrm>
          <a:off x="4175352" y="8534400"/>
          <a:ext cx="78982" cy="19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49</xdr:row>
      <xdr:rowOff>61261</xdr:rowOff>
    </xdr:to>
    <xdr:sp macro="" textlink="">
      <xdr:nvSpPr>
        <xdr:cNvPr id="199" name="Text Box 191">
          <a:extLst>
            <a:ext uri="{FF2B5EF4-FFF2-40B4-BE49-F238E27FC236}">
              <a16:creationId xmlns:a16="http://schemas.microsoft.com/office/drawing/2014/main" id="{1E0F9821-9BD0-4050-9AD6-150B7078C67E}"/>
            </a:ext>
          </a:extLst>
        </xdr:cNvPr>
        <xdr:cNvSpPr txBox="1">
          <a:spLocks noChangeArrowheads="1"/>
        </xdr:cNvSpPr>
      </xdr:nvSpPr>
      <xdr:spPr bwMode="auto">
        <a:xfrm>
          <a:off x="4175352" y="8534400"/>
          <a:ext cx="78982" cy="19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49</xdr:row>
      <xdr:rowOff>61261</xdr:rowOff>
    </xdr:to>
    <xdr:sp macro="" textlink="">
      <xdr:nvSpPr>
        <xdr:cNvPr id="200" name="Text Box 192">
          <a:extLst>
            <a:ext uri="{FF2B5EF4-FFF2-40B4-BE49-F238E27FC236}">
              <a16:creationId xmlns:a16="http://schemas.microsoft.com/office/drawing/2014/main" id="{71D88330-8A4A-484C-87D5-5EF961341098}"/>
            </a:ext>
          </a:extLst>
        </xdr:cNvPr>
        <xdr:cNvSpPr txBox="1">
          <a:spLocks noChangeArrowheads="1"/>
        </xdr:cNvSpPr>
      </xdr:nvSpPr>
      <xdr:spPr bwMode="auto">
        <a:xfrm>
          <a:off x="4175352" y="8534400"/>
          <a:ext cx="78982" cy="19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49</xdr:row>
      <xdr:rowOff>46437</xdr:rowOff>
    </xdr:to>
    <xdr:sp macro="" textlink="">
      <xdr:nvSpPr>
        <xdr:cNvPr id="201" name="Text Box 193">
          <a:extLst>
            <a:ext uri="{FF2B5EF4-FFF2-40B4-BE49-F238E27FC236}">
              <a16:creationId xmlns:a16="http://schemas.microsoft.com/office/drawing/2014/main" id="{D9B1214D-2A38-4821-8606-42D706D29B5A}"/>
            </a:ext>
          </a:extLst>
        </xdr:cNvPr>
        <xdr:cNvSpPr txBox="1">
          <a:spLocks noChangeArrowheads="1"/>
        </xdr:cNvSpPr>
      </xdr:nvSpPr>
      <xdr:spPr bwMode="auto">
        <a:xfrm>
          <a:off x="4175352" y="8534400"/>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49</xdr:row>
      <xdr:rowOff>46437</xdr:rowOff>
    </xdr:to>
    <xdr:sp macro="" textlink="">
      <xdr:nvSpPr>
        <xdr:cNvPr id="202" name="Text Box 194">
          <a:extLst>
            <a:ext uri="{FF2B5EF4-FFF2-40B4-BE49-F238E27FC236}">
              <a16:creationId xmlns:a16="http://schemas.microsoft.com/office/drawing/2014/main" id="{CA3E37F0-77F1-4C80-98C0-189489F94B31}"/>
            </a:ext>
          </a:extLst>
        </xdr:cNvPr>
        <xdr:cNvSpPr txBox="1">
          <a:spLocks noChangeArrowheads="1"/>
        </xdr:cNvSpPr>
      </xdr:nvSpPr>
      <xdr:spPr bwMode="auto">
        <a:xfrm>
          <a:off x="4175352" y="8534400"/>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49</xdr:row>
      <xdr:rowOff>46437</xdr:rowOff>
    </xdr:to>
    <xdr:sp macro="" textlink="">
      <xdr:nvSpPr>
        <xdr:cNvPr id="203" name="Text Box 195">
          <a:extLst>
            <a:ext uri="{FF2B5EF4-FFF2-40B4-BE49-F238E27FC236}">
              <a16:creationId xmlns:a16="http://schemas.microsoft.com/office/drawing/2014/main" id="{D7422AA3-31F5-4F82-B1B1-9E5582E33F85}"/>
            </a:ext>
          </a:extLst>
        </xdr:cNvPr>
        <xdr:cNvSpPr txBox="1">
          <a:spLocks noChangeArrowheads="1"/>
        </xdr:cNvSpPr>
      </xdr:nvSpPr>
      <xdr:spPr bwMode="auto">
        <a:xfrm>
          <a:off x="4175352" y="8534400"/>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50</xdr:row>
      <xdr:rowOff>19055</xdr:rowOff>
    </xdr:to>
    <xdr:sp macro="" textlink="">
      <xdr:nvSpPr>
        <xdr:cNvPr id="204" name="Text Box 193">
          <a:extLst>
            <a:ext uri="{FF2B5EF4-FFF2-40B4-BE49-F238E27FC236}">
              <a16:creationId xmlns:a16="http://schemas.microsoft.com/office/drawing/2014/main" id="{4AAC562A-FB9A-4547-88B2-B7AB00DC962A}"/>
            </a:ext>
          </a:extLst>
        </xdr:cNvPr>
        <xdr:cNvSpPr txBox="1">
          <a:spLocks noChangeArrowheads="1"/>
        </xdr:cNvSpPr>
      </xdr:nvSpPr>
      <xdr:spPr bwMode="auto">
        <a:xfrm>
          <a:off x="4175352" y="8534400"/>
          <a:ext cx="78982" cy="280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50</xdr:row>
      <xdr:rowOff>19055</xdr:rowOff>
    </xdr:to>
    <xdr:sp macro="" textlink="">
      <xdr:nvSpPr>
        <xdr:cNvPr id="205" name="Text Box 194">
          <a:extLst>
            <a:ext uri="{FF2B5EF4-FFF2-40B4-BE49-F238E27FC236}">
              <a16:creationId xmlns:a16="http://schemas.microsoft.com/office/drawing/2014/main" id="{24617AAA-0F89-494E-BFF4-E0BBBFF335C0}"/>
            </a:ext>
          </a:extLst>
        </xdr:cNvPr>
        <xdr:cNvSpPr txBox="1">
          <a:spLocks noChangeArrowheads="1"/>
        </xdr:cNvSpPr>
      </xdr:nvSpPr>
      <xdr:spPr bwMode="auto">
        <a:xfrm>
          <a:off x="4175352" y="8534400"/>
          <a:ext cx="78982" cy="280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50</xdr:row>
      <xdr:rowOff>19055</xdr:rowOff>
    </xdr:to>
    <xdr:sp macro="" textlink="">
      <xdr:nvSpPr>
        <xdr:cNvPr id="206" name="Text Box 195">
          <a:extLst>
            <a:ext uri="{FF2B5EF4-FFF2-40B4-BE49-F238E27FC236}">
              <a16:creationId xmlns:a16="http://schemas.microsoft.com/office/drawing/2014/main" id="{68B8D8CF-4B8B-4B35-B1F8-B79339C6DBA0}"/>
            </a:ext>
          </a:extLst>
        </xdr:cNvPr>
        <xdr:cNvSpPr txBox="1">
          <a:spLocks noChangeArrowheads="1"/>
        </xdr:cNvSpPr>
      </xdr:nvSpPr>
      <xdr:spPr bwMode="auto">
        <a:xfrm>
          <a:off x="4175352" y="8534400"/>
          <a:ext cx="78982" cy="280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50</xdr:row>
      <xdr:rowOff>89130</xdr:rowOff>
    </xdr:to>
    <xdr:sp macro="" textlink="">
      <xdr:nvSpPr>
        <xdr:cNvPr id="207" name="Text Box 193">
          <a:extLst>
            <a:ext uri="{FF2B5EF4-FFF2-40B4-BE49-F238E27FC236}">
              <a16:creationId xmlns:a16="http://schemas.microsoft.com/office/drawing/2014/main" id="{A58CB40C-9555-4813-95C6-1BD489F0DBEB}"/>
            </a:ext>
          </a:extLst>
        </xdr:cNvPr>
        <xdr:cNvSpPr txBox="1">
          <a:spLocks noChangeArrowheads="1"/>
        </xdr:cNvSpPr>
      </xdr:nvSpPr>
      <xdr:spPr bwMode="auto">
        <a:xfrm>
          <a:off x="4175352" y="8534400"/>
          <a:ext cx="78982" cy="350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50</xdr:row>
      <xdr:rowOff>89130</xdr:rowOff>
    </xdr:to>
    <xdr:sp macro="" textlink="">
      <xdr:nvSpPr>
        <xdr:cNvPr id="208" name="Text Box 194">
          <a:extLst>
            <a:ext uri="{FF2B5EF4-FFF2-40B4-BE49-F238E27FC236}">
              <a16:creationId xmlns:a16="http://schemas.microsoft.com/office/drawing/2014/main" id="{252D15A3-5907-4991-A327-9A4B621F2ED0}"/>
            </a:ext>
          </a:extLst>
        </xdr:cNvPr>
        <xdr:cNvSpPr txBox="1">
          <a:spLocks noChangeArrowheads="1"/>
        </xdr:cNvSpPr>
      </xdr:nvSpPr>
      <xdr:spPr bwMode="auto">
        <a:xfrm>
          <a:off x="4175352" y="8534400"/>
          <a:ext cx="78982" cy="350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50</xdr:row>
      <xdr:rowOff>89130</xdr:rowOff>
    </xdr:to>
    <xdr:sp macro="" textlink="">
      <xdr:nvSpPr>
        <xdr:cNvPr id="209" name="Text Box 195">
          <a:extLst>
            <a:ext uri="{FF2B5EF4-FFF2-40B4-BE49-F238E27FC236}">
              <a16:creationId xmlns:a16="http://schemas.microsoft.com/office/drawing/2014/main" id="{8178C1EB-3CD6-4B8A-990B-E2F4C8A27DDE}"/>
            </a:ext>
          </a:extLst>
        </xdr:cNvPr>
        <xdr:cNvSpPr txBox="1">
          <a:spLocks noChangeArrowheads="1"/>
        </xdr:cNvSpPr>
      </xdr:nvSpPr>
      <xdr:spPr bwMode="auto">
        <a:xfrm>
          <a:off x="4175352" y="8534400"/>
          <a:ext cx="78982" cy="350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49</xdr:row>
      <xdr:rowOff>46437</xdr:rowOff>
    </xdr:to>
    <xdr:sp macro="" textlink="">
      <xdr:nvSpPr>
        <xdr:cNvPr id="210" name="Text Box 193">
          <a:extLst>
            <a:ext uri="{FF2B5EF4-FFF2-40B4-BE49-F238E27FC236}">
              <a16:creationId xmlns:a16="http://schemas.microsoft.com/office/drawing/2014/main" id="{96649981-46FF-4AF7-9883-928F783FB6F8}"/>
            </a:ext>
          </a:extLst>
        </xdr:cNvPr>
        <xdr:cNvSpPr txBox="1">
          <a:spLocks noChangeArrowheads="1"/>
        </xdr:cNvSpPr>
      </xdr:nvSpPr>
      <xdr:spPr bwMode="auto">
        <a:xfrm>
          <a:off x="4175352" y="8534400"/>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49</xdr:row>
      <xdr:rowOff>46437</xdr:rowOff>
    </xdr:to>
    <xdr:sp macro="" textlink="">
      <xdr:nvSpPr>
        <xdr:cNvPr id="211" name="Text Box 194">
          <a:extLst>
            <a:ext uri="{FF2B5EF4-FFF2-40B4-BE49-F238E27FC236}">
              <a16:creationId xmlns:a16="http://schemas.microsoft.com/office/drawing/2014/main" id="{6E1DF769-0187-479F-BFFF-A2727C29BDF7}"/>
            </a:ext>
          </a:extLst>
        </xdr:cNvPr>
        <xdr:cNvSpPr txBox="1">
          <a:spLocks noChangeArrowheads="1"/>
        </xdr:cNvSpPr>
      </xdr:nvSpPr>
      <xdr:spPr bwMode="auto">
        <a:xfrm>
          <a:off x="4175352" y="8534400"/>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49</xdr:row>
      <xdr:rowOff>46437</xdr:rowOff>
    </xdr:to>
    <xdr:sp macro="" textlink="">
      <xdr:nvSpPr>
        <xdr:cNvPr id="212" name="Text Box 195">
          <a:extLst>
            <a:ext uri="{FF2B5EF4-FFF2-40B4-BE49-F238E27FC236}">
              <a16:creationId xmlns:a16="http://schemas.microsoft.com/office/drawing/2014/main" id="{4D884890-0DC9-4D1C-8736-7C3A8C27902B}"/>
            </a:ext>
          </a:extLst>
        </xdr:cNvPr>
        <xdr:cNvSpPr txBox="1">
          <a:spLocks noChangeArrowheads="1"/>
        </xdr:cNvSpPr>
      </xdr:nvSpPr>
      <xdr:spPr bwMode="auto">
        <a:xfrm>
          <a:off x="4175352" y="8534400"/>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50</xdr:row>
      <xdr:rowOff>39800</xdr:rowOff>
    </xdr:to>
    <xdr:sp macro="" textlink="">
      <xdr:nvSpPr>
        <xdr:cNvPr id="213" name="Text Box 193">
          <a:extLst>
            <a:ext uri="{FF2B5EF4-FFF2-40B4-BE49-F238E27FC236}">
              <a16:creationId xmlns:a16="http://schemas.microsoft.com/office/drawing/2014/main" id="{28672824-B541-4817-9C8F-ECCDB697C948}"/>
            </a:ext>
          </a:extLst>
        </xdr:cNvPr>
        <xdr:cNvSpPr txBox="1">
          <a:spLocks noChangeArrowheads="1"/>
        </xdr:cNvSpPr>
      </xdr:nvSpPr>
      <xdr:spPr bwMode="auto">
        <a:xfrm>
          <a:off x="4175352" y="8534400"/>
          <a:ext cx="78982" cy="301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50</xdr:row>
      <xdr:rowOff>39800</xdr:rowOff>
    </xdr:to>
    <xdr:sp macro="" textlink="">
      <xdr:nvSpPr>
        <xdr:cNvPr id="214" name="Text Box 194">
          <a:extLst>
            <a:ext uri="{FF2B5EF4-FFF2-40B4-BE49-F238E27FC236}">
              <a16:creationId xmlns:a16="http://schemas.microsoft.com/office/drawing/2014/main" id="{984F5B8E-7800-4D99-8273-ABDBFBD88D86}"/>
            </a:ext>
          </a:extLst>
        </xdr:cNvPr>
        <xdr:cNvSpPr txBox="1">
          <a:spLocks noChangeArrowheads="1"/>
        </xdr:cNvSpPr>
      </xdr:nvSpPr>
      <xdr:spPr bwMode="auto">
        <a:xfrm>
          <a:off x="4175352" y="8534400"/>
          <a:ext cx="78982" cy="301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50</xdr:row>
      <xdr:rowOff>39800</xdr:rowOff>
    </xdr:to>
    <xdr:sp macro="" textlink="">
      <xdr:nvSpPr>
        <xdr:cNvPr id="215" name="Text Box 195">
          <a:extLst>
            <a:ext uri="{FF2B5EF4-FFF2-40B4-BE49-F238E27FC236}">
              <a16:creationId xmlns:a16="http://schemas.microsoft.com/office/drawing/2014/main" id="{48257CDF-EB77-4FA9-B74E-54048096C8BC}"/>
            </a:ext>
          </a:extLst>
        </xdr:cNvPr>
        <xdr:cNvSpPr txBox="1">
          <a:spLocks noChangeArrowheads="1"/>
        </xdr:cNvSpPr>
      </xdr:nvSpPr>
      <xdr:spPr bwMode="auto">
        <a:xfrm>
          <a:off x="4175352" y="8534400"/>
          <a:ext cx="78982" cy="301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50</xdr:row>
      <xdr:rowOff>11784</xdr:rowOff>
    </xdr:to>
    <xdr:sp macro="" textlink="">
      <xdr:nvSpPr>
        <xdr:cNvPr id="216" name="Text Box 187">
          <a:extLst>
            <a:ext uri="{FF2B5EF4-FFF2-40B4-BE49-F238E27FC236}">
              <a16:creationId xmlns:a16="http://schemas.microsoft.com/office/drawing/2014/main" id="{6ECC845D-9159-45FE-BE35-DD7B9C60F643}"/>
            </a:ext>
          </a:extLst>
        </xdr:cNvPr>
        <xdr:cNvSpPr txBox="1">
          <a:spLocks noChangeArrowheads="1"/>
        </xdr:cNvSpPr>
      </xdr:nvSpPr>
      <xdr:spPr bwMode="auto">
        <a:xfrm>
          <a:off x="4175352" y="8534400"/>
          <a:ext cx="78982" cy="273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50</xdr:row>
      <xdr:rowOff>11784</xdr:rowOff>
    </xdr:to>
    <xdr:sp macro="" textlink="">
      <xdr:nvSpPr>
        <xdr:cNvPr id="217" name="Text Box 193">
          <a:extLst>
            <a:ext uri="{FF2B5EF4-FFF2-40B4-BE49-F238E27FC236}">
              <a16:creationId xmlns:a16="http://schemas.microsoft.com/office/drawing/2014/main" id="{C750E527-6C5A-49D8-B57D-92E1EF0319BD}"/>
            </a:ext>
          </a:extLst>
        </xdr:cNvPr>
        <xdr:cNvSpPr txBox="1">
          <a:spLocks noChangeArrowheads="1"/>
        </xdr:cNvSpPr>
      </xdr:nvSpPr>
      <xdr:spPr bwMode="auto">
        <a:xfrm>
          <a:off x="4175352" y="8534400"/>
          <a:ext cx="78982" cy="273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50</xdr:row>
      <xdr:rowOff>11784</xdr:rowOff>
    </xdr:to>
    <xdr:sp macro="" textlink="">
      <xdr:nvSpPr>
        <xdr:cNvPr id="218" name="Text Box 194">
          <a:extLst>
            <a:ext uri="{FF2B5EF4-FFF2-40B4-BE49-F238E27FC236}">
              <a16:creationId xmlns:a16="http://schemas.microsoft.com/office/drawing/2014/main" id="{FE0B19B1-1F92-4872-9BDC-18EC34253B94}"/>
            </a:ext>
          </a:extLst>
        </xdr:cNvPr>
        <xdr:cNvSpPr txBox="1">
          <a:spLocks noChangeArrowheads="1"/>
        </xdr:cNvSpPr>
      </xdr:nvSpPr>
      <xdr:spPr bwMode="auto">
        <a:xfrm>
          <a:off x="4175352" y="8534400"/>
          <a:ext cx="78982" cy="273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50</xdr:row>
      <xdr:rowOff>11784</xdr:rowOff>
    </xdr:to>
    <xdr:sp macro="" textlink="">
      <xdr:nvSpPr>
        <xdr:cNvPr id="219" name="Text Box 195">
          <a:extLst>
            <a:ext uri="{FF2B5EF4-FFF2-40B4-BE49-F238E27FC236}">
              <a16:creationId xmlns:a16="http://schemas.microsoft.com/office/drawing/2014/main" id="{60EB2140-D67D-46B1-9174-82BF54EFDC92}"/>
            </a:ext>
          </a:extLst>
        </xdr:cNvPr>
        <xdr:cNvSpPr txBox="1">
          <a:spLocks noChangeArrowheads="1"/>
        </xdr:cNvSpPr>
      </xdr:nvSpPr>
      <xdr:spPr bwMode="auto">
        <a:xfrm>
          <a:off x="4175352" y="8534400"/>
          <a:ext cx="78982" cy="273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50</xdr:row>
      <xdr:rowOff>19052</xdr:rowOff>
    </xdr:to>
    <xdr:sp macro="" textlink="">
      <xdr:nvSpPr>
        <xdr:cNvPr id="220" name="Text Box 193">
          <a:extLst>
            <a:ext uri="{FF2B5EF4-FFF2-40B4-BE49-F238E27FC236}">
              <a16:creationId xmlns:a16="http://schemas.microsoft.com/office/drawing/2014/main" id="{7010EB0E-F5EE-4304-8352-F5D7D20D929D}"/>
            </a:ext>
          </a:extLst>
        </xdr:cNvPr>
        <xdr:cNvSpPr txBox="1">
          <a:spLocks noChangeArrowheads="1"/>
        </xdr:cNvSpPr>
      </xdr:nvSpPr>
      <xdr:spPr bwMode="auto">
        <a:xfrm>
          <a:off x="4175352" y="8534400"/>
          <a:ext cx="78982"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50</xdr:row>
      <xdr:rowOff>19052</xdr:rowOff>
    </xdr:to>
    <xdr:sp macro="" textlink="">
      <xdr:nvSpPr>
        <xdr:cNvPr id="221" name="Text Box 194">
          <a:extLst>
            <a:ext uri="{FF2B5EF4-FFF2-40B4-BE49-F238E27FC236}">
              <a16:creationId xmlns:a16="http://schemas.microsoft.com/office/drawing/2014/main" id="{1CA05F9B-49D5-4366-B22C-52A52C9D7A86}"/>
            </a:ext>
          </a:extLst>
        </xdr:cNvPr>
        <xdr:cNvSpPr txBox="1">
          <a:spLocks noChangeArrowheads="1"/>
        </xdr:cNvSpPr>
      </xdr:nvSpPr>
      <xdr:spPr bwMode="auto">
        <a:xfrm>
          <a:off x="4175352" y="8534400"/>
          <a:ext cx="78982"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50</xdr:row>
      <xdr:rowOff>19052</xdr:rowOff>
    </xdr:to>
    <xdr:sp macro="" textlink="">
      <xdr:nvSpPr>
        <xdr:cNvPr id="222" name="Text Box 195">
          <a:extLst>
            <a:ext uri="{FF2B5EF4-FFF2-40B4-BE49-F238E27FC236}">
              <a16:creationId xmlns:a16="http://schemas.microsoft.com/office/drawing/2014/main" id="{84F172D1-B089-41FA-B9BD-5526F4062FCC}"/>
            </a:ext>
          </a:extLst>
        </xdr:cNvPr>
        <xdr:cNvSpPr txBox="1">
          <a:spLocks noChangeArrowheads="1"/>
        </xdr:cNvSpPr>
      </xdr:nvSpPr>
      <xdr:spPr bwMode="auto">
        <a:xfrm>
          <a:off x="4175352" y="8534400"/>
          <a:ext cx="78982"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48</xdr:row>
      <xdr:rowOff>0</xdr:rowOff>
    </xdr:from>
    <xdr:to>
      <xdr:col>4</xdr:col>
      <xdr:colOff>90488</xdr:colOff>
      <xdr:row>49</xdr:row>
      <xdr:rowOff>45739</xdr:rowOff>
    </xdr:to>
    <xdr:sp macro="" textlink="">
      <xdr:nvSpPr>
        <xdr:cNvPr id="223" name="Text Box 71">
          <a:extLst>
            <a:ext uri="{FF2B5EF4-FFF2-40B4-BE49-F238E27FC236}">
              <a16:creationId xmlns:a16="http://schemas.microsoft.com/office/drawing/2014/main" id="{5EFD9622-D328-4981-A848-FD2A0819977D}"/>
            </a:ext>
          </a:extLst>
        </xdr:cNvPr>
        <xdr:cNvSpPr txBox="1">
          <a:spLocks noChangeArrowheads="1"/>
        </xdr:cNvSpPr>
      </xdr:nvSpPr>
      <xdr:spPr bwMode="auto">
        <a:xfrm>
          <a:off x="4260396" y="8534400"/>
          <a:ext cx="80963"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48</xdr:row>
      <xdr:rowOff>0</xdr:rowOff>
    </xdr:from>
    <xdr:to>
      <xdr:col>4</xdr:col>
      <xdr:colOff>90488</xdr:colOff>
      <xdr:row>49</xdr:row>
      <xdr:rowOff>45739</xdr:rowOff>
    </xdr:to>
    <xdr:sp macro="" textlink="">
      <xdr:nvSpPr>
        <xdr:cNvPr id="224" name="Text Box 175">
          <a:extLst>
            <a:ext uri="{FF2B5EF4-FFF2-40B4-BE49-F238E27FC236}">
              <a16:creationId xmlns:a16="http://schemas.microsoft.com/office/drawing/2014/main" id="{213E305D-230F-425A-A15C-8A69B5D01FA8}"/>
            </a:ext>
          </a:extLst>
        </xdr:cNvPr>
        <xdr:cNvSpPr txBox="1">
          <a:spLocks noChangeArrowheads="1"/>
        </xdr:cNvSpPr>
      </xdr:nvSpPr>
      <xdr:spPr bwMode="auto">
        <a:xfrm>
          <a:off x="4260396" y="8534400"/>
          <a:ext cx="80963"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25" name="Text Box 1">
          <a:extLst>
            <a:ext uri="{FF2B5EF4-FFF2-40B4-BE49-F238E27FC236}">
              <a16:creationId xmlns:a16="http://schemas.microsoft.com/office/drawing/2014/main" id="{A87CF5D7-56A7-49AC-BCDA-86EBEE886916}"/>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26" name="Text Box 23">
          <a:extLst>
            <a:ext uri="{FF2B5EF4-FFF2-40B4-BE49-F238E27FC236}">
              <a16:creationId xmlns:a16="http://schemas.microsoft.com/office/drawing/2014/main" id="{33940CF4-7680-4108-94D7-0971D02BB5C9}"/>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27" name="Text Box 24">
          <a:extLst>
            <a:ext uri="{FF2B5EF4-FFF2-40B4-BE49-F238E27FC236}">
              <a16:creationId xmlns:a16="http://schemas.microsoft.com/office/drawing/2014/main" id="{0B3B6713-8F16-46CE-99B9-2E5884A4835B}"/>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28" name="Text Box 25">
          <a:extLst>
            <a:ext uri="{FF2B5EF4-FFF2-40B4-BE49-F238E27FC236}">
              <a16:creationId xmlns:a16="http://schemas.microsoft.com/office/drawing/2014/main" id="{448B44D6-64F3-4C37-A00E-525E77C60EA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29" name="Text Box 26">
          <a:extLst>
            <a:ext uri="{FF2B5EF4-FFF2-40B4-BE49-F238E27FC236}">
              <a16:creationId xmlns:a16="http://schemas.microsoft.com/office/drawing/2014/main" id="{864C7020-08C2-4551-8A78-E1DEA48A0058}"/>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30" name="Text Box 27">
          <a:extLst>
            <a:ext uri="{FF2B5EF4-FFF2-40B4-BE49-F238E27FC236}">
              <a16:creationId xmlns:a16="http://schemas.microsoft.com/office/drawing/2014/main" id="{1724931E-57DF-4517-B6BC-554714AAD74E}"/>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31" name="Text Box 28">
          <a:extLst>
            <a:ext uri="{FF2B5EF4-FFF2-40B4-BE49-F238E27FC236}">
              <a16:creationId xmlns:a16="http://schemas.microsoft.com/office/drawing/2014/main" id="{73C8D6B9-E291-43FB-B2D5-0D2658F94796}"/>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32" name="Text Box 29">
          <a:extLst>
            <a:ext uri="{FF2B5EF4-FFF2-40B4-BE49-F238E27FC236}">
              <a16:creationId xmlns:a16="http://schemas.microsoft.com/office/drawing/2014/main" id="{2E62BE53-6AAD-4315-989F-F74EEA6F7743}"/>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33" name="Text Box 30">
          <a:extLst>
            <a:ext uri="{FF2B5EF4-FFF2-40B4-BE49-F238E27FC236}">
              <a16:creationId xmlns:a16="http://schemas.microsoft.com/office/drawing/2014/main" id="{BFCF0FD5-A436-4597-A82E-687DD207C8C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34" name="Text Box 31">
          <a:extLst>
            <a:ext uri="{FF2B5EF4-FFF2-40B4-BE49-F238E27FC236}">
              <a16:creationId xmlns:a16="http://schemas.microsoft.com/office/drawing/2014/main" id="{10C650A0-6191-4E0F-91A1-DD3A62DEC5F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35" name="Text Box 32">
          <a:extLst>
            <a:ext uri="{FF2B5EF4-FFF2-40B4-BE49-F238E27FC236}">
              <a16:creationId xmlns:a16="http://schemas.microsoft.com/office/drawing/2014/main" id="{3C425EF8-3978-4157-AD30-813A7F3BBC2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36" name="Text Box 33">
          <a:extLst>
            <a:ext uri="{FF2B5EF4-FFF2-40B4-BE49-F238E27FC236}">
              <a16:creationId xmlns:a16="http://schemas.microsoft.com/office/drawing/2014/main" id="{7EAF8C8B-607B-469A-8A6C-808053E857B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37" name="Text Box 34">
          <a:extLst>
            <a:ext uri="{FF2B5EF4-FFF2-40B4-BE49-F238E27FC236}">
              <a16:creationId xmlns:a16="http://schemas.microsoft.com/office/drawing/2014/main" id="{AFAAEDA7-344C-4EAF-9A24-96D32D27455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38" name="Text Box 35">
          <a:extLst>
            <a:ext uri="{FF2B5EF4-FFF2-40B4-BE49-F238E27FC236}">
              <a16:creationId xmlns:a16="http://schemas.microsoft.com/office/drawing/2014/main" id="{F53E7762-FF97-4840-9DBA-3AFE372D53A9}"/>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39" name="Text Box 36">
          <a:extLst>
            <a:ext uri="{FF2B5EF4-FFF2-40B4-BE49-F238E27FC236}">
              <a16:creationId xmlns:a16="http://schemas.microsoft.com/office/drawing/2014/main" id="{D0A5E31F-CF7F-4A74-9AC5-62879C249359}"/>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40" name="Text Box 37">
          <a:extLst>
            <a:ext uri="{FF2B5EF4-FFF2-40B4-BE49-F238E27FC236}">
              <a16:creationId xmlns:a16="http://schemas.microsoft.com/office/drawing/2014/main" id="{8AE85E47-7B5B-4859-8329-139DFDD86300}"/>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41" name="Text Box 38">
          <a:extLst>
            <a:ext uri="{FF2B5EF4-FFF2-40B4-BE49-F238E27FC236}">
              <a16:creationId xmlns:a16="http://schemas.microsoft.com/office/drawing/2014/main" id="{1DC9BA49-CDC3-4C59-9523-EB382A5E9A7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42" name="Text Box 39">
          <a:extLst>
            <a:ext uri="{FF2B5EF4-FFF2-40B4-BE49-F238E27FC236}">
              <a16:creationId xmlns:a16="http://schemas.microsoft.com/office/drawing/2014/main" id="{68F99F2D-5B78-4CD7-8FE7-42C36B79AD6C}"/>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43" name="Text Box 40">
          <a:extLst>
            <a:ext uri="{FF2B5EF4-FFF2-40B4-BE49-F238E27FC236}">
              <a16:creationId xmlns:a16="http://schemas.microsoft.com/office/drawing/2014/main" id="{9E8C8ED7-BB73-4FF8-B02C-90751591D200}"/>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44" name="Text Box 41">
          <a:extLst>
            <a:ext uri="{FF2B5EF4-FFF2-40B4-BE49-F238E27FC236}">
              <a16:creationId xmlns:a16="http://schemas.microsoft.com/office/drawing/2014/main" id="{6B0A0A98-19A3-44B4-901E-9C66C3A7FFA5}"/>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45" name="Text Box 42">
          <a:extLst>
            <a:ext uri="{FF2B5EF4-FFF2-40B4-BE49-F238E27FC236}">
              <a16:creationId xmlns:a16="http://schemas.microsoft.com/office/drawing/2014/main" id="{73D629BD-DFB1-49C7-8D0D-695B0DC07A2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46" name="Text Box 43">
          <a:extLst>
            <a:ext uri="{FF2B5EF4-FFF2-40B4-BE49-F238E27FC236}">
              <a16:creationId xmlns:a16="http://schemas.microsoft.com/office/drawing/2014/main" id="{A799D2F0-5E46-4C9F-9EC8-B53DE8FFD9A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47" name="Text Box 44">
          <a:extLst>
            <a:ext uri="{FF2B5EF4-FFF2-40B4-BE49-F238E27FC236}">
              <a16:creationId xmlns:a16="http://schemas.microsoft.com/office/drawing/2014/main" id="{EAC416F1-6E80-48F0-A732-D89710246908}"/>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48" name="Text Box 45">
          <a:extLst>
            <a:ext uri="{FF2B5EF4-FFF2-40B4-BE49-F238E27FC236}">
              <a16:creationId xmlns:a16="http://schemas.microsoft.com/office/drawing/2014/main" id="{99179E65-3E93-4AEE-8FC7-CBA82C106B8D}"/>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49" name="Text Box 46">
          <a:extLst>
            <a:ext uri="{FF2B5EF4-FFF2-40B4-BE49-F238E27FC236}">
              <a16:creationId xmlns:a16="http://schemas.microsoft.com/office/drawing/2014/main" id="{2EC50E6B-0886-4F7F-B312-B9BDF83653E8}"/>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50" name="Text Box 47">
          <a:extLst>
            <a:ext uri="{FF2B5EF4-FFF2-40B4-BE49-F238E27FC236}">
              <a16:creationId xmlns:a16="http://schemas.microsoft.com/office/drawing/2014/main" id="{B7A87DFE-EDCE-46A2-845B-DDE6AD1F3970}"/>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51" name="Text Box 48">
          <a:extLst>
            <a:ext uri="{FF2B5EF4-FFF2-40B4-BE49-F238E27FC236}">
              <a16:creationId xmlns:a16="http://schemas.microsoft.com/office/drawing/2014/main" id="{F4C3D73E-15BB-4B8E-9476-673091BB19F8}"/>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52" name="Text Box 49">
          <a:extLst>
            <a:ext uri="{FF2B5EF4-FFF2-40B4-BE49-F238E27FC236}">
              <a16:creationId xmlns:a16="http://schemas.microsoft.com/office/drawing/2014/main" id="{5510E7CA-9B80-4437-B018-B718A899E58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53" name="Text Box 50">
          <a:extLst>
            <a:ext uri="{FF2B5EF4-FFF2-40B4-BE49-F238E27FC236}">
              <a16:creationId xmlns:a16="http://schemas.microsoft.com/office/drawing/2014/main" id="{2770ADF6-39F9-4378-86F3-786AB568466A}"/>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54" name="Text Box 51">
          <a:extLst>
            <a:ext uri="{FF2B5EF4-FFF2-40B4-BE49-F238E27FC236}">
              <a16:creationId xmlns:a16="http://schemas.microsoft.com/office/drawing/2014/main" id="{17D08E0C-E8A2-4B84-A4D9-1EA34C9C4F7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55" name="Text Box 52">
          <a:extLst>
            <a:ext uri="{FF2B5EF4-FFF2-40B4-BE49-F238E27FC236}">
              <a16:creationId xmlns:a16="http://schemas.microsoft.com/office/drawing/2014/main" id="{EC0B65B9-AD5D-4D4B-8929-83E0311B473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56" name="Text Box 53">
          <a:extLst>
            <a:ext uri="{FF2B5EF4-FFF2-40B4-BE49-F238E27FC236}">
              <a16:creationId xmlns:a16="http://schemas.microsoft.com/office/drawing/2014/main" id="{0BAD0379-D0C4-4827-9D13-A4852D55994D}"/>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57" name="Text Box 54">
          <a:extLst>
            <a:ext uri="{FF2B5EF4-FFF2-40B4-BE49-F238E27FC236}">
              <a16:creationId xmlns:a16="http://schemas.microsoft.com/office/drawing/2014/main" id="{AFC7820C-963E-4EA0-A634-909F97AD137D}"/>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58" name="Text Box 55">
          <a:extLst>
            <a:ext uri="{FF2B5EF4-FFF2-40B4-BE49-F238E27FC236}">
              <a16:creationId xmlns:a16="http://schemas.microsoft.com/office/drawing/2014/main" id="{CEC09279-5637-4CE1-B955-128534AE093B}"/>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59" name="Text Box 56">
          <a:extLst>
            <a:ext uri="{FF2B5EF4-FFF2-40B4-BE49-F238E27FC236}">
              <a16:creationId xmlns:a16="http://schemas.microsoft.com/office/drawing/2014/main" id="{9B6E0D50-705D-46C6-889E-AE3FA9E2B80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60" name="Text Box 57">
          <a:extLst>
            <a:ext uri="{FF2B5EF4-FFF2-40B4-BE49-F238E27FC236}">
              <a16:creationId xmlns:a16="http://schemas.microsoft.com/office/drawing/2014/main" id="{7F2462F2-6903-4AAB-B479-894F095A51A8}"/>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61" name="Text Box 58">
          <a:extLst>
            <a:ext uri="{FF2B5EF4-FFF2-40B4-BE49-F238E27FC236}">
              <a16:creationId xmlns:a16="http://schemas.microsoft.com/office/drawing/2014/main" id="{F2663D6D-C6F3-4E6C-840A-DE668A789233}"/>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62" name="Text Box 59">
          <a:extLst>
            <a:ext uri="{FF2B5EF4-FFF2-40B4-BE49-F238E27FC236}">
              <a16:creationId xmlns:a16="http://schemas.microsoft.com/office/drawing/2014/main" id="{3636452F-E687-4B70-BD71-7A708B589D3A}"/>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63" name="Text Box 60">
          <a:extLst>
            <a:ext uri="{FF2B5EF4-FFF2-40B4-BE49-F238E27FC236}">
              <a16:creationId xmlns:a16="http://schemas.microsoft.com/office/drawing/2014/main" id="{CDD55652-B4F4-44F2-8E8A-AC1ED14F65A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64" name="Text Box 61">
          <a:extLst>
            <a:ext uri="{FF2B5EF4-FFF2-40B4-BE49-F238E27FC236}">
              <a16:creationId xmlns:a16="http://schemas.microsoft.com/office/drawing/2014/main" id="{B73CB134-2B62-4A8C-9370-CE15A2C66D29}"/>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65" name="Text Box 62">
          <a:extLst>
            <a:ext uri="{FF2B5EF4-FFF2-40B4-BE49-F238E27FC236}">
              <a16:creationId xmlns:a16="http://schemas.microsoft.com/office/drawing/2014/main" id="{0C81A920-DFDC-4FED-A82F-13DA65FA292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66" name="Text Box 63">
          <a:extLst>
            <a:ext uri="{FF2B5EF4-FFF2-40B4-BE49-F238E27FC236}">
              <a16:creationId xmlns:a16="http://schemas.microsoft.com/office/drawing/2014/main" id="{B888B71B-1AB6-46EB-86A6-B846731CA8C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67" name="Text Box 64">
          <a:extLst>
            <a:ext uri="{FF2B5EF4-FFF2-40B4-BE49-F238E27FC236}">
              <a16:creationId xmlns:a16="http://schemas.microsoft.com/office/drawing/2014/main" id="{F5AC1378-2509-4C37-9EC7-257FD1174520}"/>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68" name="Text Box 65">
          <a:extLst>
            <a:ext uri="{FF2B5EF4-FFF2-40B4-BE49-F238E27FC236}">
              <a16:creationId xmlns:a16="http://schemas.microsoft.com/office/drawing/2014/main" id="{EBD50F05-496A-4FD6-BBC3-C71E718B389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69" name="Text Box 66">
          <a:extLst>
            <a:ext uri="{FF2B5EF4-FFF2-40B4-BE49-F238E27FC236}">
              <a16:creationId xmlns:a16="http://schemas.microsoft.com/office/drawing/2014/main" id="{68082C2B-2EC8-474E-AEEE-4564D6E314BB}"/>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70" name="Text Box 67">
          <a:extLst>
            <a:ext uri="{FF2B5EF4-FFF2-40B4-BE49-F238E27FC236}">
              <a16:creationId xmlns:a16="http://schemas.microsoft.com/office/drawing/2014/main" id="{8CD82C6D-EBB9-479C-927C-0AA4AF693AA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71" name="Text Box 68">
          <a:extLst>
            <a:ext uri="{FF2B5EF4-FFF2-40B4-BE49-F238E27FC236}">
              <a16:creationId xmlns:a16="http://schemas.microsoft.com/office/drawing/2014/main" id="{C2BF7CF6-E4C0-46E1-9E25-3B34ADC05C0D}"/>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72" name="Text Box 69">
          <a:extLst>
            <a:ext uri="{FF2B5EF4-FFF2-40B4-BE49-F238E27FC236}">
              <a16:creationId xmlns:a16="http://schemas.microsoft.com/office/drawing/2014/main" id="{57B0A513-2DD2-4A91-BCF8-5A9CBC02A8F0}"/>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73" name="Text Box 70">
          <a:extLst>
            <a:ext uri="{FF2B5EF4-FFF2-40B4-BE49-F238E27FC236}">
              <a16:creationId xmlns:a16="http://schemas.microsoft.com/office/drawing/2014/main" id="{536FAD70-9D29-4232-95AA-AC68A17F6555}"/>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74" name="Text Box 72">
          <a:extLst>
            <a:ext uri="{FF2B5EF4-FFF2-40B4-BE49-F238E27FC236}">
              <a16:creationId xmlns:a16="http://schemas.microsoft.com/office/drawing/2014/main" id="{DE096128-6746-462A-A074-F3D6C4DE9078}"/>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75" name="Text Box 73">
          <a:extLst>
            <a:ext uri="{FF2B5EF4-FFF2-40B4-BE49-F238E27FC236}">
              <a16:creationId xmlns:a16="http://schemas.microsoft.com/office/drawing/2014/main" id="{642D41BA-2ED8-4551-8296-FFDDDC66851A}"/>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76" name="Text Box 77">
          <a:extLst>
            <a:ext uri="{FF2B5EF4-FFF2-40B4-BE49-F238E27FC236}">
              <a16:creationId xmlns:a16="http://schemas.microsoft.com/office/drawing/2014/main" id="{27E043B9-CC9D-4AA4-B5A3-82BE451516A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77" name="Text Box 78">
          <a:extLst>
            <a:ext uri="{FF2B5EF4-FFF2-40B4-BE49-F238E27FC236}">
              <a16:creationId xmlns:a16="http://schemas.microsoft.com/office/drawing/2014/main" id="{AE2AEFE0-D554-4D23-A0F0-65A105C6F5D0}"/>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78" name="Text Box 79">
          <a:extLst>
            <a:ext uri="{FF2B5EF4-FFF2-40B4-BE49-F238E27FC236}">
              <a16:creationId xmlns:a16="http://schemas.microsoft.com/office/drawing/2014/main" id="{5488A3DB-972B-40D1-A7DE-004B8E29D415}"/>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79" name="Text Box 80">
          <a:extLst>
            <a:ext uri="{FF2B5EF4-FFF2-40B4-BE49-F238E27FC236}">
              <a16:creationId xmlns:a16="http://schemas.microsoft.com/office/drawing/2014/main" id="{CD982C89-79E6-44FF-A440-70A07DA51D3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80" name="Text Box 81">
          <a:extLst>
            <a:ext uri="{FF2B5EF4-FFF2-40B4-BE49-F238E27FC236}">
              <a16:creationId xmlns:a16="http://schemas.microsoft.com/office/drawing/2014/main" id="{16B09481-8AE2-4720-9225-623397A1D92D}"/>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81" name="Text Box 82">
          <a:extLst>
            <a:ext uri="{FF2B5EF4-FFF2-40B4-BE49-F238E27FC236}">
              <a16:creationId xmlns:a16="http://schemas.microsoft.com/office/drawing/2014/main" id="{C70EFD19-FDF9-44C3-B919-1D3A792CF40B}"/>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82" name="Text Box 84">
          <a:extLst>
            <a:ext uri="{FF2B5EF4-FFF2-40B4-BE49-F238E27FC236}">
              <a16:creationId xmlns:a16="http://schemas.microsoft.com/office/drawing/2014/main" id="{DB08D4BD-9EFD-4608-BAAE-D56F57846C5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83" name="Text Box 85">
          <a:extLst>
            <a:ext uri="{FF2B5EF4-FFF2-40B4-BE49-F238E27FC236}">
              <a16:creationId xmlns:a16="http://schemas.microsoft.com/office/drawing/2014/main" id="{78D30275-7DEC-4254-B988-FC639C539059}"/>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84" name="Text Box 89">
          <a:extLst>
            <a:ext uri="{FF2B5EF4-FFF2-40B4-BE49-F238E27FC236}">
              <a16:creationId xmlns:a16="http://schemas.microsoft.com/office/drawing/2014/main" id="{9844A5AF-4B49-4C8B-B24A-67BFB9E4C93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85" name="Text Box 90">
          <a:extLst>
            <a:ext uri="{FF2B5EF4-FFF2-40B4-BE49-F238E27FC236}">
              <a16:creationId xmlns:a16="http://schemas.microsoft.com/office/drawing/2014/main" id="{436ABAC6-4EA8-450B-9D7B-DCC68AD8CAF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86" name="Text Box 91">
          <a:extLst>
            <a:ext uri="{FF2B5EF4-FFF2-40B4-BE49-F238E27FC236}">
              <a16:creationId xmlns:a16="http://schemas.microsoft.com/office/drawing/2014/main" id="{090D7275-F8DE-4DA7-9BD4-9550E0FF33A9}"/>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87" name="Text Box 92">
          <a:extLst>
            <a:ext uri="{FF2B5EF4-FFF2-40B4-BE49-F238E27FC236}">
              <a16:creationId xmlns:a16="http://schemas.microsoft.com/office/drawing/2014/main" id="{91FBD9B3-6CD7-4BB4-A86B-7C36AAF3467E}"/>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88" name="Text Box 93">
          <a:extLst>
            <a:ext uri="{FF2B5EF4-FFF2-40B4-BE49-F238E27FC236}">
              <a16:creationId xmlns:a16="http://schemas.microsoft.com/office/drawing/2014/main" id="{AE603DD5-E260-4C0B-A828-F5D0ADE086E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89" name="Text Box 94">
          <a:extLst>
            <a:ext uri="{FF2B5EF4-FFF2-40B4-BE49-F238E27FC236}">
              <a16:creationId xmlns:a16="http://schemas.microsoft.com/office/drawing/2014/main" id="{854D422E-1EBE-42F2-BBA1-F057F2AF54AE}"/>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90" name="Text Box 95">
          <a:extLst>
            <a:ext uri="{FF2B5EF4-FFF2-40B4-BE49-F238E27FC236}">
              <a16:creationId xmlns:a16="http://schemas.microsoft.com/office/drawing/2014/main" id="{DA5FA2CD-1A18-4275-BB6E-EE1BF42CD8F3}"/>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91" name="Text Box 96">
          <a:extLst>
            <a:ext uri="{FF2B5EF4-FFF2-40B4-BE49-F238E27FC236}">
              <a16:creationId xmlns:a16="http://schemas.microsoft.com/office/drawing/2014/main" id="{77ADFA81-F43E-41DF-83E1-F4CB7A23938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92" name="Text Box 97">
          <a:extLst>
            <a:ext uri="{FF2B5EF4-FFF2-40B4-BE49-F238E27FC236}">
              <a16:creationId xmlns:a16="http://schemas.microsoft.com/office/drawing/2014/main" id="{393C1B39-8C2D-4085-B9A1-03C9ECE49C3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93" name="Text Box 101">
          <a:extLst>
            <a:ext uri="{FF2B5EF4-FFF2-40B4-BE49-F238E27FC236}">
              <a16:creationId xmlns:a16="http://schemas.microsoft.com/office/drawing/2014/main" id="{11542715-85D9-40CB-9E66-AC9570DCA2CB}"/>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94" name="Text Box 102">
          <a:extLst>
            <a:ext uri="{FF2B5EF4-FFF2-40B4-BE49-F238E27FC236}">
              <a16:creationId xmlns:a16="http://schemas.microsoft.com/office/drawing/2014/main" id="{84C45C09-C508-4717-996C-8ED898B0AEAD}"/>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95" name="Text Box 103">
          <a:extLst>
            <a:ext uri="{FF2B5EF4-FFF2-40B4-BE49-F238E27FC236}">
              <a16:creationId xmlns:a16="http://schemas.microsoft.com/office/drawing/2014/main" id="{5D85BEC3-9C3A-43BC-AA15-B029629353C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96" name="Text Box 104">
          <a:extLst>
            <a:ext uri="{FF2B5EF4-FFF2-40B4-BE49-F238E27FC236}">
              <a16:creationId xmlns:a16="http://schemas.microsoft.com/office/drawing/2014/main" id="{9A28F357-40A5-42FD-BFBA-B1D2FB22F76E}"/>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97" name="Text Box 105">
          <a:extLst>
            <a:ext uri="{FF2B5EF4-FFF2-40B4-BE49-F238E27FC236}">
              <a16:creationId xmlns:a16="http://schemas.microsoft.com/office/drawing/2014/main" id="{3D282958-1D15-4D93-81AD-827BC611B1E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98" name="Text Box 106">
          <a:extLst>
            <a:ext uri="{FF2B5EF4-FFF2-40B4-BE49-F238E27FC236}">
              <a16:creationId xmlns:a16="http://schemas.microsoft.com/office/drawing/2014/main" id="{B5D67ADE-A773-4C63-BF9A-614071243536}"/>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299" name="Text Box 107">
          <a:extLst>
            <a:ext uri="{FF2B5EF4-FFF2-40B4-BE49-F238E27FC236}">
              <a16:creationId xmlns:a16="http://schemas.microsoft.com/office/drawing/2014/main" id="{A6C82554-5B7E-4C40-B2B5-63658902748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00" name="Text Box 108">
          <a:extLst>
            <a:ext uri="{FF2B5EF4-FFF2-40B4-BE49-F238E27FC236}">
              <a16:creationId xmlns:a16="http://schemas.microsoft.com/office/drawing/2014/main" id="{5FFD569F-8C3D-4650-90F3-577436D478F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01" name="Text Box 109">
          <a:extLst>
            <a:ext uri="{FF2B5EF4-FFF2-40B4-BE49-F238E27FC236}">
              <a16:creationId xmlns:a16="http://schemas.microsoft.com/office/drawing/2014/main" id="{73294C5E-5D82-4499-98E7-3BCD6C66EAFB}"/>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02" name="Text Box 113">
          <a:extLst>
            <a:ext uri="{FF2B5EF4-FFF2-40B4-BE49-F238E27FC236}">
              <a16:creationId xmlns:a16="http://schemas.microsoft.com/office/drawing/2014/main" id="{D03FAAF3-DC11-4B68-B126-E94AC9D0560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03" name="Text Box 114">
          <a:extLst>
            <a:ext uri="{FF2B5EF4-FFF2-40B4-BE49-F238E27FC236}">
              <a16:creationId xmlns:a16="http://schemas.microsoft.com/office/drawing/2014/main" id="{11C02535-3BF7-4151-875A-11F463496338}"/>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04" name="Text Box 115">
          <a:extLst>
            <a:ext uri="{FF2B5EF4-FFF2-40B4-BE49-F238E27FC236}">
              <a16:creationId xmlns:a16="http://schemas.microsoft.com/office/drawing/2014/main" id="{B14D0D7A-8BF0-422B-99A5-DB3FCB3F683E}"/>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05" name="Text Box 116">
          <a:extLst>
            <a:ext uri="{FF2B5EF4-FFF2-40B4-BE49-F238E27FC236}">
              <a16:creationId xmlns:a16="http://schemas.microsoft.com/office/drawing/2014/main" id="{E622B0C5-6958-48A9-9FA4-E06919F7D5FC}"/>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06" name="Text Box 117">
          <a:extLst>
            <a:ext uri="{FF2B5EF4-FFF2-40B4-BE49-F238E27FC236}">
              <a16:creationId xmlns:a16="http://schemas.microsoft.com/office/drawing/2014/main" id="{FE7B0C3A-2112-43CF-A6A4-21E96C62765A}"/>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07" name="Text Box 118">
          <a:extLst>
            <a:ext uri="{FF2B5EF4-FFF2-40B4-BE49-F238E27FC236}">
              <a16:creationId xmlns:a16="http://schemas.microsoft.com/office/drawing/2014/main" id="{E12C6C66-C0D8-4C79-994C-1BB533A8CB3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08" name="Text Box 119">
          <a:extLst>
            <a:ext uri="{FF2B5EF4-FFF2-40B4-BE49-F238E27FC236}">
              <a16:creationId xmlns:a16="http://schemas.microsoft.com/office/drawing/2014/main" id="{DBEFDDC6-9C4D-4C00-97DF-F18C040C34F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09" name="Text Box 120">
          <a:extLst>
            <a:ext uri="{FF2B5EF4-FFF2-40B4-BE49-F238E27FC236}">
              <a16:creationId xmlns:a16="http://schemas.microsoft.com/office/drawing/2014/main" id="{9ECE05B6-0613-4E4A-945A-B46FF1202C5E}"/>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10" name="Text Box 121">
          <a:extLst>
            <a:ext uri="{FF2B5EF4-FFF2-40B4-BE49-F238E27FC236}">
              <a16:creationId xmlns:a16="http://schemas.microsoft.com/office/drawing/2014/main" id="{D077FB15-4C54-43B3-BFAF-C69F8FBB6AA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11" name="Text Box 125">
          <a:extLst>
            <a:ext uri="{FF2B5EF4-FFF2-40B4-BE49-F238E27FC236}">
              <a16:creationId xmlns:a16="http://schemas.microsoft.com/office/drawing/2014/main" id="{0D8B9BEC-7371-470F-BB41-C07371E0C3BA}"/>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12" name="Text Box 126">
          <a:extLst>
            <a:ext uri="{FF2B5EF4-FFF2-40B4-BE49-F238E27FC236}">
              <a16:creationId xmlns:a16="http://schemas.microsoft.com/office/drawing/2014/main" id="{356622F2-943F-4709-9BD3-CC683C7E466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13" name="Text Box 127">
          <a:extLst>
            <a:ext uri="{FF2B5EF4-FFF2-40B4-BE49-F238E27FC236}">
              <a16:creationId xmlns:a16="http://schemas.microsoft.com/office/drawing/2014/main" id="{FE7BD063-7164-4DE5-83C4-95FAFF7D3AB0}"/>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14" name="Text Box 128">
          <a:extLst>
            <a:ext uri="{FF2B5EF4-FFF2-40B4-BE49-F238E27FC236}">
              <a16:creationId xmlns:a16="http://schemas.microsoft.com/office/drawing/2014/main" id="{6F6A60B8-809E-48B7-AF62-2F5A8C7A957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15" name="Text Box 129">
          <a:extLst>
            <a:ext uri="{FF2B5EF4-FFF2-40B4-BE49-F238E27FC236}">
              <a16:creationId xmlns:a16="http://schemas.microsoft.com/office/drawing/2014/main" id="{E31E3F64-6D1D-439A-870E-0E5276EA3BE5}"/>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16" name="Text Box 130">
          <a:extLst>
            <a:ext uri="{FF2B5EF4-FFF2-40B4-BE49-F238E27FC236}">
              <a16:creationId xmlns:a16="http://schemas.microsoft.com/office/drawing/2014/main" id="{48A2AEA2-E231-4441-8E8D-852DAFF4649E}"/>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17" name="Text Box 131">
          <a:extLst>
            <a:ext uri="{FF2B5EF4-FFF2-40B4-BE49-F238E27FC236}">
              <a16:creationId xmlns:a16="http://schemas.microsoft.com/office/drawing/2014/main" id="{42290794-0F69-4B83-8CDF-7D041EB2FB0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18" name="Text Box 132">
          <a:extLst>
            <a:ext uri="{FF2B5EF4-FFF2-40B4-BE49-F238E27FC236}">
              <a16:creationId xmlns:a16="http://schemas.microsoft.com/office/drawing/2014/main" id="{2023BE7E-7069-4862-9398-251DDEA6533A}"/>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19" name="Text Box 133">
          <a:extLst>
            <a:ext uri="{FF2B5EF4-FFF2-40B4-BE49-F238E27FC236}">
              <a16:creationId xmlns:a16="http://schemas.microsoft.com/office/drawing/2014/main" id="{82BEF96F-183F-48D5-A523-F09EBF74CDDE}"/>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20" name="Text Box 137">
          <a:extLst>
            <a:ext uri="{FF2B5EF4-FFF2-40B4-BE49-F238E27FC236}">
              <a16:creationId xmlns:a16="http://schemas.microsoft.com/office/drawing/2014/main" id="{7D7CB444-8A2B-4D09-998B-74D0758DD67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21" name="Text Box 138">
          <a:extLst>
            <a:ext uri="{FF2B5EF4-FFF2-40B4-BE49-F238E27FC236}">
              <a16:creationId xmlns:a16="http://schemas.microsoft.com/office/drawing/2014/main" id="{7D5FCF87-0188-4145-BA6D-49A08EF50083}"/>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22" name="Text Box 139">
          <a:extLst>
            <a:ext uri="{FF2B5EF4-FFF2-40B4-BE49-F238E27FC236}">
              <a16:creationId xmlns:a16="http://schemas.microsoft.com/office/drawing/2014/main" id="{FE36B12E-EB01-494A-A613-FC8DC45F1E09}"/>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23" name="Text Box 140">
          <a:extLst>
            <a:ext uri="{FF2B5EF4-FFF2-40B4-BE49-F238E27FC236}">
              <a16:creationId xmlns:a16="http://schemas.microsoft.com/office/drawing/2014/main" id="{3D25E0E3-B716-4457-9B0B-A31DD2C7E3DE}"/>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24" name="Text Box 141">
          <a:extLst>
            <a:ext uri="{FF2B5EF4-FFF2-40B4-BE49-F238E27FC236}">
              <a16:creationId xmlns:a16="http://schemas.microsoft.com/office/drawing/2014/main" id="{CD20FCDC-CEEB-4DB7-9856-1F452BB3B42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25" name="Text Box 142">
          <a:extLst>
            <a:ext uri="{FF2B5EF4-FFF2-40B4-BE49-F238E27FC236}">
              <a16:creationId xmlns:a16="http://schemas.microsoft.com/office/drawing/2014/main" id="{67763F0F-6B91-42BD-97E8-6D2477FD044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26" name="Text Box 143">
          <a:extLst>
            <a:ext uri="{FF2B5EF4-FFF2-40B4-BE49-F238E27FC236}">
              <a16:creationId xmlns:a16="http://schemas.microsoft.com/office/drawing/2014/main" id="{308852B6-EBA0-494B-8FA7-931BD3A517C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27" name="Text Box 144">
          <a:extLst>
            <a:ext uri="{FF2B5EF4-FFF2-40B4-BE49-F238E27FC236}">
              <a16:creationId xmlns:a16="http://schemas.microsoft.com/office/drawing/2014/main" id="{43B6B6E5-BD94-45BF-97E2-E912DA639BD8}"/>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28" name="Text Box 145">
          <a:extLst>
            <a:ext uri="{FF2B5EF4-FFF2-40B4-BE49-F238E27FC236}">
              <a16:creationId xmlns:a16="http://schemas.microsoft.com/office/drawing/2014/main" id="{D9774293-D052-4C8E-9567-571A8C682C2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29" name="Text Box 149">
          <a:extLst>
            <a:ext uri="{FF2B5EF4-FFF2-40B4-BE49-F238E27FC236}">
              <a16:creationId xmlns:a16="http://schemas.microsoft.com/office/drawing/2014/main" id="{6E3763E1-B528-4482-8EAA-DC2C8343557B}"/>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30" name="Text Box 150">
          <a:extLst>
            <a:ext uri="{FF2B5EF4-FFF2-40B4-BE49-F238E27FC236}">
              <a16:creationId xmlns:a16="http://schemas.microsoft.com/office/drawing/2014/main" id="{93C5AA58-9DF9-491C-9739-9B8C773BC085}"/>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31" name="Text Box 151">
          <a:extLst>
            <a:ext uri="{FF2B5EF4-FFF2-40B4-BE49-F238E27FC236}">
              <a16:creationId xmlns:a16="http://schemas.microsoft.com/office/drawing/2014/main" id="{8A198C38-4CAA-4D0D-B452-CB030EA8D01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32" name="Text Box 152">
          <a:extLst>
            <a:ext uri="{FF2B5EF4-FFF2-40B4-BE49-F238E27FC236}">
              <a16:creationId xmlns:a16="http://schemas.microsoft.com/office/drawing/2014/main" id="{B326E56E-DEDD-46D9-8928-471600248D6B}"/>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33" name="Text Box 153">
          <a:extLst>
            <a:ext uri="{FF2B5EF4-FFF2-40B4-BE49-F238E27FC236}">
              <a16:creationId xmlns:a16="http://schemas.microsoft.com/office/drawing/2014/main" id="{92A2461E-2AD8-41C7-BCF1-EEA210627E96}"/>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34" name="Text Box 154">
          <a:extLst>
            <a:ext uri="{FF2B5EF4-FFF2-40B4-BE49-F238E27FC236}">
              <a16:creationId xmlns:a16="http://schemas.microsoft.com/office/drawing/2014/main" id="{2ABDB1ED-7E06-42FA-9929-D506963E891D}"/>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35" name="Text Box 155">
          <a:extLst>
            <a:ext uri="{FF2B5EF4-FFF2-40B4-BE49-F238E27FC236}">
              <a16:creationId xmlns:a16="http://schemas.microsoft.com/office/drawing/2014/main" id="{44A727A6-CCDE-4EE7-A9AA-79BCDB00E06D}"/>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36" name="Text Box 156">
          <a:extLst>
            <a:ext uri="{FF2B5EF4-FFF2-40B4-BE49-F238E27FC236}">
              <a16:creationId xmlns:a16="http://schemas.microsoft.com/office/drawing/2014/main" id="{C52921E1-DADF-41D9-87C8-043C960AD9C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37" name="Text Box 157">
          <a:extLst>
            <a:ext uri="{FF2B5EF4-FFF2-40B4-BE49-F238E27FC236}">
              <a16:creationId xmlns:a16="http://schemas.microsoft.com/office/drawing/2014/main" id="{A864AC98-3079-446C-BE02-584013A4578A}"/>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38" name="Text Box 161">
          <a:extLst>
            <a:ext uri="{FF2B5EF4-FFF2-40B4-BE49-F238E27FC236}">
              <a16:creationId xmlns:a16="http://schemas.microsoft.com/office/drawing/2014/main" id="{308EC0A4-6690-4289-B583-312145935CF0}"/>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39" name="Text Box 162">
          <a:extLst>
            <a:ext uri="{FF2B5EF4-FFF2-40B4-BE49-F238E27FC236}">
              <a16:creationId xmlns:a16="http://schemas.microsoft.com/office/drawing/2014/main" id="{03CA3CD1-122E-48CA-827B-A708E1412E6B}"/>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40" name="Text Box 163">
          <a:extLst>
            <a:ext uri="{FF2B5EF4-FFF2-40B4-BE49-F238E27FC236}">
              <a16:creationId xmlns:a16="http://schemas.microsoft.com/office/drawing/2014/main" id="{090A0B96-241B-449E-BF09-5096F466339E}"/>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41" name="Text Box 164">
          <a:extLst>
            <a:ext uri="{FF2B5EF4-FFF2-40B4-BE49-F238E27FC236}">
              <a16:creationId xmlns:a16="http://schemas.microsoft.com/office/drawing/2014/main" id="{D34CC1DE-342C-49F9-A69B-DA288747BE7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42" name="Text Box 165">
          <a:extLst>
            <a:ext uri="{FF2B5EF4-FFF2-40B4-BE49-F238E27FC236}">
              <a16:creationId xmlns:a16="http://schemas.microsoft.com/office/drawing/2014/main" id="{D8CB605D-270D-49B8-A4C1-0AE4CF921876}"/>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43" name="Text Box 166">
          <a:extLst>
            <a:ext uri="{FF2B5EF4-FFF2-40B4-BE49-F238E27FC236}">
              <a16:creationId xmlns:a16="http://schemas.microsoft.com/office/drawing/2014/main" id="{F50CFDBB-38D8-4A79-BFDB-0A50E9B584D8}"/>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44" name="Text Box 167">
          <a:extLst>
            <a:ext uri="{FF2B5EF4-FFF2-40B4-BE49-F238E27FC236}">
              <a16:creationId xmlns:a16="http://schemas.microsoft.com/office/drawing/2014/main" id="{D98301D2-5AA3-4272-9B12-54E5A1E71E3D}"/>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45" name="Text Box 168">
          <a:extLst>
            <a:ext uri="{FF2B5EF4-FFF2-40B4-BE49-F238E27FC236}">
              <a16:creationId xmlns:a16="http://schemas.microsoft.com/office/drawing/2014/main" id="{3EDFB099-B43F-4F30-B2BC-7336E59542C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46" name="Text Box 169">
          <a:extLst>
            <a:ext uri="{FF2B5EF4-FFF2-40B4-BE49-F238E27FC236}">
              <a16:creationId xmlns:a16="http://schemas.microsoft.com/office/drawing/2014/main" id="{411B2FFE-6B95-4310-9B24-31A52F8A4CDC}"/>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47" name="Text Box 170">
          <a:extLst>
            <a:ext uri="{FF2B5EF4-FFF2-40B4-BE49-F238E27FC236}">
              <a16:creationId xmlns:a16="http://schemas.microsoft.com/office/drawing/2014/main" id="{E4E7A0F9-89AE-48AF-92B4-11455C06E445}"/>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48" name="Text Box 171">
          <a:extLst>
            <a:ext uri="{FF2B5EF4-FFF2-40B4-BE49-F238E27FC236}">
              <a16:creationId xmlns:a16="http://schemas.microsoft.com/office/drawing/2014/main" id="{807B7DA5-1230-4FAE-A8CD-083C2E03B97C}"/>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49" name="Text Box 172">
          <a:extLst>
            <a:ext uri="{FF2B5EF4-FFF2-40B4-BE49-F238E27FC236}">
              <a16:creationId xmlns:a16="http://schemas.microsoft.com/office/drawing/2014/main" id="{C037F5AF-4F6B-48FE-8E1C-A26924730FA0}"/>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50" name="Text Box 173">
          <a:extLst>
            <a:ext uri="{FF2B5EF4-FFF2-40B4-BE49-F238E27FC236}">
              <a16:creationId xmlns:a16="http://schemas.microsoft.com/office/drawing/2014/main" id="{3750FF25-565B-4046-BF2C-2C3A8B60A1CA}"/>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51" name="Text Box 174">
          <a:extLst>
            <a:ext uri="{FF2B5EF4-FFF2-40B4-BE49-F238E27FC236}">
              <a16:creationId xmlns:a16="http://schemas.microsoft.com/office/drawing/2014/main" id="{71357C26-935E-40F7-84B1-7A028D92ECA6}"/>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52" name="Text Box 176">
          <a:extLst>
            <a:ext uri="{FF2B5EF4-FFF2-40B4-BE49-F238E27FC236}">
              <a16:creationId xmlns:a16="http://schemas.microsoft.com/office/drawing/2014/main" id="{EE99E343-FBBC-48F4-BFFA-6BBF016CE4D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53" name="Text Box 178">
          <a:extLst>
            <a:ext uri="{FF2B5EF4-FFF2-40B4-BE49-F238E27FC236}">
              <a16:creationId xmlns:a16="http://schemas.microsoft.com/office/drawing/2014/main" id="{CA31D31D-7CBA-43CA-8285-0F931E2F187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54" name="Text Box 179">
          <a:extLst>
            <a:ext uri="{FF2B5EF4-FFF2-40B4-BE49-F238E27FC236}">
              <a16:creationId xmlns:a16="http://schemas.microsoft.com/office/drawing/2014/main" id="{489C3106-8158-4AED-803C-7BF74F700A86}"/>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55" name="Text Box 180">
          <a:extLst>
            <a:ext uri="{FF2B5EF4-FFF2-40B4-BE49-F238E27FC236}">
              <a16:creationId xmlns:a16="http://schemas.microsoft.com/office/drawing/2014/main" id="{89A320D0-003F-4E65-AB14-21391E95EC0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56" name="Text Box 181">
          <a:extLst>
            <a:ext uri="{FF2B5EF4-FFF2-40B4-BE49-F238E27FC236}">
              <a16:creationId xmlns:a16="http://schemas.microsoft.com/office/drawing/2014/main" id="{73C18A36-2398-4936-BC88-1DAAAC156400}"/>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57" name="Text Box 182">
          <a:extLst>
            <a:ext uri="{FF2B5EF4-FFF2-40B4-BE49-F238E27FC236}">
              <a16:creationId xmlns:a16="http://schemas.microsoft.com/office/drawing/2014/main" id="{818C1437-A3A9-432F-8AC5-CAFD7545AB2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58" name="Text Box 183">
          <a:extLst>
            <a:ext uri="{FF2B5EF4-FFF2-40B4-BE49-F238E27FC236}">
              <a16:creationId xmlns:a16="http://schemas.microsoft.com/office/drawing/2014/main" id="{C1D7C2E4-8005-4B63-8D3F-C5419C8743FC}"/>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59" name="Text Box 184">
          <a:extLst>
            <a:ext uri="{FF2B5EF4-FFF2-40B4-BE49-F238E27FC236}">
              <a16:creationId xmlns:a16="http://schemas.microsoft.com/office/drawing/2014/main" id="{D71108EB-CF9A-4CBE-B749-70AE7706EE1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60" name="Text Box 185">
          <a:extLst>
            <a:ext uri="{FF2B5EF4-FFF2-40B4-BE49-F238E27FC236}">
              <a16:creationId xmlns:a16="http://schemas.microsoft.com/office/drawing/2014/main" id="{645EDB39-5E3A-4848-A78A-AF33F4009D18}"/>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61" name="Text Box 186">
          <a:extLst>
            <a:ext uri="{FF2B5EF4-FFF2-40B4-BE49-F238E27FC236}">
              <a16:creationId xmlns:a16="http://schemas.microsoft.com/office/drawing/2014/main" id="{A75C7A43-7BF8-42B6-95E5-1C025797038C}"/>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62" name="Text Box 187">
          <a:extLst>
            <a:ext uri="{FF2B5EF4-FFF2-40B4-BE49-F238E27FC236}">
              <a16:creationId xmlns:a16="http://schemas.microsoft.com/office/drawing/2014/main" id="{2136EFD5-4F72-45E2-86C2-48580DD9781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63" name="Text Box 188">
          <a:extLst>
            <a:ext uri="{FF2B5EF4-FFF2-40B4-BE49-F238E27FC236}">
              <a16:creationId xmlns:a16="http://schemas.microsoft.com/office/drawing/2014/main" id="{B9BB2E32-8730-4785-A8C8-25976F73B376}"/>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64" name="Text Box 189">
          <a:extLst>
            <a:ext uri="{FF2B5EF4-FFF2-40B4-BE49-F238E27FC236}">
              <a16:creationId xmlns:a16="http://schemas.microsoft.com/office/drawing/2014/main" id="{99939182-EF8F-4033-9A62-F89BBD0F962B}"/>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65" name="Text Box 190">
          <a:extLst>
            <a:ext uri="{FF2B5EF4-FFF2-40B4-BE49-F238E27FC236}">
              <a16:creationId xmlns:a16="http://schemas.microsoft.com/office/drawing/2014/main" id="{53ACA824-9F5B-4284-A700-FF3CF64B6C28}"/>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66" name="Text Box 191">
          <a:extLst>
            <a:ext uri="{FF2B5EF4-FFF2-40B4-BE49-F238E27FC236}">
              <a16:creationId xmlns:a16="http://schemas.microsoft.com/office/drawing/2014/main" id="{7E228C45-07A7-46E6-B27C-DC590500A4F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67" name="Text Box 192">
          <a:extLst>
            <a:ext uri="{FF2B5EF4-FFF2-40B4-BE49-F238E27FC236}">
              <a16:creationId xmlns:a16="http://schemas.microsoft.com/office/drawing/2014/main" id="{1DE3F304-F489-4D74-8C8F-9D743C79CB4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68" name="Text Box 193">
          <a:extLst>
            <a:ext uri="{FF2B5EF4-FFF2-40B4-BE49-F238E27FC236}">
              <a16:creationId xmlns:a16="http://schemas.microsoft.com/office/drawing/2014/main" id="{3C70DF2D-EA03-4758-91C1-2A51312035A3}"/>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69" name="Text Box 194">
          <a:extLst>
            <a:ext uri="{FF2B5EF4-FFF2-40B4-BE49-F238E27FC236}">
              <a16:creationId xmlns:a16="http://schemas.microsoft.com/office/drawing/2014/main" id="{3711FD14-C865-4628-88CE-16672D65846E}"/>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70" name="Text Box 195">
          <a:extLst>
            <a:ext uri="{FF2B5EF4-FFF2-40B4-BE49-F238E27FC236}">
              <a16:creationId xmlns:a16="http://schemas.microsoft.com/office/drawing/2014/main" id="{CE23AF9C-7BFB-4893-BA0C-BB4CADD8D77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71" name="Text Box 196">
          <a:extLst>
            <a:ext uri="{FF2B5EF4-FFF2-40B4-BE49-F238E27FC236}">
              <a16:creationId xmlns:a16="http://schemas.microsoft.com/office/drawing/2014/main" id="{40BA5BE3-D634-48B9-B08D-A3D8EFD17AD9}"/>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72" name="Text Box 197">
          <a:extLst>
            <a:ext uri="{FF2B5EF4-FFF2-40B4-BE49-F238E27FC236}">
              <a16:creationId xmlns:a16="http://schemas.microsoft.com/office/drawing/2014/main" id="{63CDE141-99DB-4ABB-8E5C-AA91574C6B39}"/>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73" name="Text Box 198">
          <a:extLst>
            <a:ext uri="{FF2B5EF4-FFF2-40B4-BE49-F238E27FC236}">
              <a16:creationId xmlns:a16="http://schemas.microsoft.com/office/drawing/2014/main" id="{D8AC3D45-C744-4876-A663-AF7D4634FA76}"/>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74" name="Text Box 199">
          <a:extLst>
            <a:ext uri="{FF2B5EF4-FFF2-40B4-BE49-F238E27FC236}">
              <a16:creationId xmlns:a16="http://schemas.microsoft.com/office/drawing/2014/main" id="{391C1942-9CA3-4992-A4B7-09A020B31D7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75" name="Text Box 200">
          <a:extLst>
            <a:ext uri="{FF2B5EF4-FFF2-40B4-BE49-F238E27FC236}">
              <a16:creationId xmlns:a16="http://schemas.microsoft.com/office/drawing/2014/main" id="{B36357B4-FDCE-4D9C-8698-66A1E64F4D5B}"/>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76" name="Text Box 201">
          <a:extLst>
            <a:ext uri="{FF2B5EF4-FFF2-40B4-BE49-F238E27FC236}">
              <a16:creationId xmlns:a16="http://schemas.microsoft.com/office/drawing/2014/main" id="{D1F4A59D-CD9A-42FF-8F5B-4E5FBCC468C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77" name="Text Box 202">
          <a:extLst>
            <a:ext uri="{FF2B5EF4-FFF2-40B4-BE49-F238E27FC236}">
              <a16:creationId xmlns:a16="http://schemas.microsoft.com/office/drawing/2014/main" id="{084AFA92-837B-43CC-A5F2-6CDC7338468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78" name="Text Box 203">
          <a:extLst>
            <a:ext uri="{FF2B5EF4-FFF2-40B4-BE49-F238E27FC236}">
              <a16:creationId xmlns:a16="http://schemas.microsoft.com/office/drawing/2014/main" id="{022EC2E9-2F0A-4934-84F6-7C3CAF34BB73}"/>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79" name="Text Box 204">
          <a:extLst>
            <a:ext uri="{FF2B5EF4-FFF2-40B4-BE49-F238E27FC236}">
              <a16:creationId xmlns:a16="http://schemas.microsoft.com/office/drawing/2014/main" id="{91B35021-3577-4E37-8CA6-1A938A8D5568}"/>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80" name="Text Box 206">
          <a:extLst>
            <a:ext uri="{FF2B5EF4-FFF2-40B4-BE49-F238E27FC236}">
              <a16:creationId xmlns:a16="http://schemas.microsoft.com/office/drawing/2014/main" id="{25A28994-31A8-4BB6-BC43-24C38A64DB1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81" name="Text Box 207">
          <a:extLst>
            <a:ext uri="{FF2B5EF4-FFF2-40B4-BE49-F238E27FC236}">
              <a16:creationId xmlns:a16="http://schemas.microsoft.com/office/drawing/2014/main" id="{22BF5CC4-2C64-4395-83DD-1F70F58AD5AC}"/>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82" name="Text Box 208">
          <a:extLst>
            <a:ext uri="{FF2B5EF4-FFF2-40B4-BE49-F238E27FC236}">
              <a16:creationId xmlns:a16="http://schemas.microsoft.com/office/drawing/2014/main" id="{0C39B7B5-A9B3-4DCE-8F17-128EFFD00D1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83" name="Text Box 209">
          <a:extLst>
            <a:ext uri="{FF2B5EF4-FFF2-40B4-BE49-F238E27FC236}">
              <a16:creationId xmlns:a16="http://schemas.microsoft.com/office/drawing/2014/main" id="{F04FE951-172E-469F-B339-7CECF6B119A3}"/>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84" name="Text Box 210">
          <a:extLst>
            <a:ext uri="{FF2B5EF4-FFF2-40B4-BE49-F238E27FC236}">
              <a16:creationId xmlns:a16="http://schemas.microsoft.com/office/drawing/2014/main" id="{0011C840-9065-459A-92AC-B1A009A5639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85" name="Text Box 211">
          <a:extLst>
            <a:ext uri="{FF2B5EF4-FFF2-40B4-BE49-F238E27FC236}">
              <a16:creationId xmlns:a16="http://schemas.microsoft.com/office/drawing/2014/main" id="{39B9818B-95C8-43E3-BB49-9D235F5006FC}"/>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86" name="Text Box 212">
          <a:extLst>
            <a:ext uri="{FF2B5EF4-FFF2-40B4-BE49-F238E27FC236}">
              <a16:creationId xmlns:a16="http://schemas.microsoft.com/office/drawing/2014/main" id="{1D9F5B84-17A0-41EA-809A-4DDEC95055E9}"/>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87" name="Text Box 213">
          <a:extLst>
            <a:ext uri="{FF2B5EF4-FFF2-40B4-BE49-F238E27FC236}">
              <a16:creationId xmlns:a16="http://schemas.microsoft.com/office/drawing/2014/main" id="{F90AF302-F7FB-4865-9330-CBA119B2694B}"/>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45739</xdr:rowOff>
    </xdr:to>
    <xdr:sp macro="" textlink="">
      <xdr:nvSpPr>
        <xdr:cNvPr id="388" name="Text Box 214">
          <a:extLst>
            <a:ext uri="{FF2B5EF4-FFF2-40B4-BE49-F238E27FC236}">
              <a16:creationId xmlns:a16="http://schemas.microsoft.com/office/drawing/2014/main" id="{B03BBFC8-19E4-494A-8D5C-7D616165170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389" name="Text Box 216">
          <a:extLst>
            <a:ext uri="{FF2B5EF4-FFF2-40B4-BE49-F238E27FC236}">
              <a16:creationId xmlns:a16="http://schemas.microsoft.com/office/drawing/2014/main" id="{3D517573-7655-4D31-B1D8-958DDBF3E233}"/>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390" name="Text Box 217">
          <a:extLst>
            <a:ext uri="{FF2B5EF4-FFF2-40B4-BE49-F238E27FC236}">
              <a16:creationId xmlns:a16="http://schemas.microsoft.com/office/drawing/2014/main" id="{FD308361-8374-419E-9FA4-CD6605A9FE2C}"/>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391" name="Text Box 218">
          <a:extLst>
            <a:ext uri="{FF2B5EF4-FFF2-40B4-BE49-F238E27FC236}">
              <a16:creationId xmlns:a16="http://schemas.microsoft.com/office/drawing/2014/main" id="{CB61318F-1273-463C-AD25-18699098F385}"/>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392" name="Text Box 219">
          <a:extLst>
            <a:ext uri="{FF2B5EF4-FFF2-40B4-BE49-F238E27FC236}">
              <a16:creationId xmlns:a16="http://schemas.microsoft.com/office/drawing/2014/main" id="{3D93B889-82D9-4CDA-BDDC-C625FB94AE2C}"/>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393" name="Text Box 220">
          <a:extLst>
            <a:ext uri="{FF2B5EF4-FFF2-40B4-BE49-F238E27FC236}">
              <a16:creationId xmlns:a16="http://schemas.microsoft.com/office/drawing/2014/main" id="{FE16E2BD-5218-4CE2-9A45-28C2C5C83F92}"/>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394" name="Text Box 221">
          <a:extLst>
            <a:ext uri="{FF2B5EF4-FFF2-40B4-BE49-F238E27FC236}">
              <a16:creationId xmlns:a16="http://schemas.microsoft.com/office/drawing/2014/main" id="{D4DD9CA4-F3C7-4F1A-B583-ABA65B0B1484}"/>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395" name="Text Box 222">
          <a:extLst>
            <a:ext uri="{FF2B5EF4-FFF2-40B4-BE49-F238E27FC236}">
              <a16:creationId xmlns:a16="http://schemas.microsoft.com/office/drawing/2014/main" id="{EE7A6579-63D9-47AB-A8BC-7EB866A98070}"/>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396" name="Text Box 223">
          <a:extLst>
            <a:ext uri="{FF2B5EF4-FFF2-40B4-BE49-F238E27FC236}">
              <a16:creationId xmlns:a16="http://schemas.microsoft.com/office/drawing/2014/main" id="{823E0158-8417-4FD8-8B75-F3A4A52FDB79}"/>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397" name="Text Box 224">
          <a:extLst>
            <a:ext uri="{FF2B5EF4-FFF2-40B4-BE49-F238E27FC236}">
              <a16:creationId xmlns:a16="http://schemas.microsoft.com/office/drawing/2014/main" id="{18369B21-168B-45C6-B852-5B61ECA4B1E0}"/>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398" name="Text Box 225">
          <a:extLst>
            <a:ext uri="{FF2B5EF4-FFF2-40B4-BE49-F238E27FC236}">
              <a16:creationId xmlns:a16="http://schemas.microsoft.com/office/drawing/2014/main" id="{AD87C7BF-4291-4908-9BD1-62BAAD0120E3}"/>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399" name="Text Box 226">
          <a:extLst>
            <a:ext uri="{FF2B5EF4-FFF2-40B4-BE49-F238E27FC236}">
              <a16:creationId xmlns:a16="http://schemas.microsoft.com/office/drawing/2014/main" id="{48E1791E-FA76-4909-A0BC-F2C635C13F14}"/>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400" name="Text Box 227">
          <a:extLst>
            <a:ext uri="{FF2B5EF4-FFF2-40B4-BE49-F238E27FC236}">
              <a16:creationId xmlns:a16="http://schemas.microsoft.com/office/drawing/2014/main" id="{A2840C76-2201-4F02-B5F0-67F995328E76}"/>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401" name="Text Box 228">
          <a:extLst>
            <a:ext uri="{FF2B5EF4-FFF2-40B4-BE49-F238E27FC236}">
              <a16:creationId xmlns:a16="http://schemas.microsoft.com/office/drawing/2014/main" id="{A28DE29A-858B-4373-98BD-A81062857A1D}"/>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402" name="Text Box 229">
          <a:extLst>
            <a:ext uri="{FF2B5EF4-FFF2-40B4-BE49-F238E27FC236}">
              <a16:creationId xmlns:a16="http://schemas.microsoft.com/office/drawing/2014/main" id="{BC6A5CD3-94E6-489E-8AE9-308BAA7FE9EA}"/>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403" name="Text Box 230">
          <a:extLst>
            <a:ext uri="{FF2B5EF4-FFF2-40B4-BE49-F238E27FC236}">
              <a16:creationId xmlns:a16="http://schemas.microsoft.com/office/drawing/2014/main" id="{F1563544-E9F9-48C1-A066-0A4D5C799DEF}"/>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404" name="Text Box 231">
          <a:extLst>
            <a:ext uri="{FF2B5EF4-FFF2-40B4-BE49-F238E27FC236}">
              <a16:creationId xmlns:a16="http://schemas.microsoft.com/office/drawing/2014/main" id="{2E006EAB-4B25-4399-91E1-A6D286C4D578}"/>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405" name="Text Box 232">
          <a:extLst>
            <a:ext uri="{FF2B5EF4-FFF2-40B4-BE49-F238E27FC236}">
              <a16:creationId xmlns:a16="http://schemas.microsoft.com/office/drawing/2014/main" id="{1BF3DB6E-2193-4B01-AFC3-D07E31108B7E}"/>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406" name="Text Box 233">
          <a:extLst>
            <a:ext uri="{FF2B5EF4-FFF2-40B4-BE49-F238E27FC236}">
              <a16:creationId xmlns:a16="http://schemas.microsoft.com/office/drawing/2014/main" id="{981EA32F-37EF-4661-9D38-F42F982C0D16}"/>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407" name="Text Box 234">
          <a:extLst>
            <a:ext uri="{FF2B5EF4-FFF2-40B4-BE49-F238E27FC236}">
              <a16:creationId xmlns:a16="http://schemas.microsoft.com/office/drawing/2014/main" id="{F834A9EB-21F3-4B17-9038-DFAA0DA4150E}"/>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408" name="Text Box 235">
          <a:extLst>
            <a:ext uri="{FF2B5EF4-FFF2-40B4-BE49-F238E27FC236}">
              <a16:creationId xmlns:a16="http://schemas.microsoft.com/office/drawing/2014/main" id="{3CE9C3F0-2A13-4092-9555-888DD729C7EF}"/>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409" name="Text Box 237">
          <a:extLst>
            <a:ext uri="{FF2B5EF4-FFF2-40B4-BE49-F238E27FC236}">
              <a16:creationId xmlns:a16="http://schemas.microsoft.com/office/drawing/2014/main" id="{33F8529B-EA4E-4821-94C2-3A5036C8EB76}"/>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410" name="Text Box 238">
          <a:extLst>
            <a:ext uri="{FF2B5EF4-FFF2-40B4-BE49-F238E27FC236}">
              <a16:creationId xmlns:a16="http://schemas.microsoft.com/office/drawing/2014/main" id="{2966EB7E-CF39-4D3A-A5E9-24A70722E8FF}"/>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411" name="Text Box 239">
          <a:extLst>
            <a:ext uri="{FF2B5EF4-FFF2-40B4-BE49-F238E27FC236}">
              <a16:creationId xmlns:a16="http://schemas.microsoft.com/office/drawing/2014/main" id="{5425B3AE-B53C-480A-936F-B4C5EDEDB89C}"/>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412" name="Text Box 240">
          <a:extLst>
            <a:ext uri="{FF2B5EF4-FFF2-40B4-BE49-F238E27FC236}">
              <a16:creationId xmlns:a16="http://schemas.microsoft.com/office/drawing/2014/main" id="{CC7BD0A5-5421-4995-9729-4280C9828A44}"/>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51736</xdr:rowOff>
    </xdr:to>
    <xdr:sp macro="" textlink="">
      <xdr:nvSpPr>
        <xdr:cNvPr id="413" name="Text Box 241">
          <a:extLst>
            <a:ext uri="{FF2B5EF4-FFF2-40B4-BE49-F238E27FC236}">
              <a16:creationId xmlns:a16="http://schemas.microsoft.com/office/drawing/2014/main" id="{128C8B0B-1ADC-4A0D-BADF-0BB97AFE1862}"/>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347663</xdr:colOff>
      <xdr:row>48</xdr:row>
      <xdr:rowOff>0</xdr:rowOff>
    </xdr:from>
    <xdr:to>
      <xdr:col>4</xdr:col>
      <xdr:colOff>3463</xdr:colOff>
      <xdr:row>49</xdr:row>
      <xdr:rowOff>45739</xdr:rowOff>
    </xdr:to>
    <xdr:sp macro="" textlink="">
      <xdr:nvSpPr>
        <xdr:cNvPr id="414" name="Text Box 246">
          <a:extLst>
            <a:ext uri="{FF2B5EF4-FFF2-40B4-BE49-F238E27FC236}">
              <a16:creationId xmlns:a16="http://schemas.microsoft.com/office/drawing/2014/main" id="{115FAA21-7EED-4045-A1D1-B64C68EE2A6D}"/>
            </a:ext>
          </a:extLst>
        </xdr:cNvPr>
        <xdr:cNvSpPr txBox="1">
          <a:spLocks noChangeArrowheads="1"/>
        </xdr:cNvSpPr>
      </xdr:nvSpPr>
      <xdr:spPr bwMode="auto">
        <a:xfrm>
          <a:off x="4184877" y="8534400"/>
          <a:ext cx="69457"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50</xdr:row>
      <xdr:rowOff>19055</xdr:rowOff>
    </xdr:to>
    <xdr:sp macro="" textlink="">
      <xdr:nvSpPr>
        <xdr:cNvPr id="415" name="Text Box 187">
          <a:extLst>
            <a:ext uri="{FF2B5EF4-FFF2-40B4-BE49-F238E27FC236}">
              <a16:creationId xmlns:a16="http://schemas.microsoft.com/office/drawing/2014/main" id="{4C3815DF-13A7-41BE-8A3E-5D7544AF3523}"/>
            </a:ext>
          </a:extLst>
        </xdr:cNvPr>
        <xdr:cNvSpPr txBox="1">
          <a:spLocks noChangeArrowheads="1"/>
        </xdr:cNvSpPr>
      </xdr:nvSpPr>
      <xdr:spPr bwMode="auto">
        <a:xfrm>
          <a:off x="4175352" y="8534400"/>
          <a:ext cx="78982" cy="280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50</xdr:row>
      <xdr:rowOff>7137</xdr:rowOff>
    </xdr:to>
    <xdr:sp macro="" textlink="">
      <xdr:nvSpPr>
        <xdr:cNvPr id="416" name="Text Box 188">
          <a:extLst>
            <a:ext uri="{FF2B5EF4-FFF2-40B4-BE49-F238E27FC236}">
              <a16:creationId xmlns:a16="http://schemas.microsoft.com/office/drawing/2014/main" id="{6CB2BA15-3723-44FC-A1DF-35BCC4F5035F}"/>
            </a:ext>
          </a:extLst>
        </xdr:cNvPr>
        <xdr:cNvSpPr txBox="1">
          <a:spLocks noChangeArrowheads="1"/>
        </xdr:cNvSpPr>
      </xdr:nvSpPr>
      <xdr:spPr bwMode="auto">
        <a:xfrm>
          <a:off x="4175352" y="8534400"/>
          <a:ext cx="78982" cy="268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49</xdr:row>
      <xdr:rowOff>61261</xdr:rowOff>
    </xdr:to>
    <xdr:sp macro="" textlink="">
      <xdr:nvSpPr>
        <xdr:cNvPr id="417" name="Text Box 189">
          <a:extLst>
            <a:ext uri="{FF2B5EF4-FFF2-40B4-BE49-F238E27FC236}">
              <a16:creationId xmlns:a16="http://schemas.microsoft.com/office/drawing/2014/main" id="{B1BA0845-7851-4778-8721-AD4946E302E5}"/>
            </a:ext>
          </a:extLst>
        </xdr:cNvPr>
        <xdr:cNvSpPr txBox="1">
          <a:spLocks noChangeArrowheads="1"/>
        </xdr:cNvSpPr>
      </xdr:nvSpPr>
      <xdr:spPr bwMode="auto">
        <a:xfrm>
          <a:off x="4175352" y="8534400"/>
          <a:ext cx="78982" cy="19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49</xdr:row>
      <xdr:rowOff>61261</xdr:rowOff>
    </xdr:to>
    <xdr:sp macro="" textlink="">
      <xdr:nvSpPr>
        <xdr:cNvPr id="418" name="Text Box 190">
          <a:extLst>
            <a:ext uri="{FF2B5EF4-FFF2-40B4-BE49-F238E27FC236}">
              <a16:creationId xmlns:a16="http://schemas.microsoft.com/office/drawing/2014/main" id="{C2F538B6-C9B2-494F-9CF0-CE98F53CD388}"/>
            </a:ext>
          </a:extLst>
        </xdr:cNvPr>
        <xdr:cNvSpPr txBox="1">
          <a:spLocks noChangeArrowheads="1"/>
        </xdr:cNvSpPr>
      </xdr:nvSpPr>
      <xdr:spPr bwMode="auto">
        <a:xfrm>
          <a:off x="4175352" y="8534400"/>
          <a:ext cx="78982" cy="19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49</xdr:row>
      <xdr:rowOff>61261</xdr:rowOff>
    </xdr:to>
    <xdr:sp macro="" textlink="">
      <xdr:nvSpPr>
        <xdr:cNvPr id="419" name="Text Box 191">
          <a:extLst>
            <a:ext uri="{FF2B5EF4-FFF2-40B4-BE49-F238E27FC236}">
              <a16:creationId xmlns:a16="http://schemas.microsoft.com/office/drawing/2014/main" id="{F4EDEA17-C4EC-46B5-A820-8B45E42177AC}"/>
            </a:ext>
          </a:extLst>
        </xdr:cNvPr>
        <xdr:cNvSpPr txBox="1">
          <a:spLocks noChangeArrowheads="1"/>
        </xdr:cNvSpPr>
      </xdr:nvSpPr>
      <xdr:spPr bwMode="auto">
        <a:xfrm>
          <a:off x="4175352" y="8534400"/>
          <a:ext cx="78982" cy="19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49</xdr:row>
      <xdr:rowOff>61261</xdr:rowOff>
    </xdr:to>
    <xdr:sp macro="" textlink="">
      <xdr:nvSpPr>
        <xdr:cNvPr id="420" name="Text Box 192">
          <a:extLst>
            <a:ext uri="{FF2B5EF4-FFF2-40B4-BE49-F238E27FC236}">
              <a16:creationId xmlns:a16="http://schemas.microsoft.com/office/drawing/2014/main" id="{7EC093C1-92BE-4DC0-9E4D-AD102335D622}"/>
            </a:ext>
          </a:extLst>
        </xdr:cNvPr>
        <xdr:cNvSpPr txBox="1">
          <a:spLocks noChangeArrowheads="1"/>
        </xdr:cNvSpPr>
      </xdr:nvSpPr>
      <xdr:spPr bwMode="auto">
        <a:xfrm>
          <a:off x="4175352" y="8534400"/>
          <a:ext cx="78982" cy="19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49</xdr:row>
      <xdr:rowOff>46437</xdr:rowOff>
    </xdr:to>
    <xdr:sp macro="" textlink="">
      <xdr:nvSpPr>
        <xdr:cNvPr id="421" name="Text Box 193">
          <a:extLst>
            <a:ext uri="{FF2B5EF4-FFF2-40B4-BE49-F238E27FC236}">
              <a16:creationId xmlns:a16="http://schemas.microsoft.com/office/drawing/2014/main" id="{803DC261-5316-4F19-BCC9-DC9DBCB868D6}"/>
            </a:ext>
          </a:extLst>
        </xdr:cNvPr>
        <xdr:cNvSpPr txBox="1">
          <a:spLocks noChangeArrowheads="1"/>
        </xdr:cNvSpPr>
      </xdr:nvSpPr>
      <xdr:spPr bwMode="auto">
        <a:xfrm>
          <a:off x="4175352" y="8534400"/>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49</xdr:row>
      <xdr:rowOff>46437</xdr:rowOff>
    </xdr:to>
    <xdr:sp macro="" textlink="">
      <xdr:nvSpPr>
        <xdr:cNvPr id="422" name="Text Box 194">
          <a:extLst>
            <a:ext uri="{FF2B5EF4-FFF2-40B4-BE49-F238E27FC236}">
              <a16:creationId xmlns:a16="http://schemas.microsoft.com/office/drawing/2014/main" id="{2F184B29-C9A7-4C0D-9D72-C5EB5D168171}"/>
            </a:ext>
          </a:extLst>
        </xdr:cNvPr>
        <xdr:cNvSpPr txBox="1">
          <a:spLocks noChangeArrowheads="1"/>
        </xdr:cNvSpPr>
      </xdr:nvSpPr>
      <xdr:spPr bwMode="auto">
        <a:xfrm>
          <a:off x="4175352" y="8534400"/>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49</xdr:row>
      <xdr:rowOff>46437</xdr:rowOff>
    </xdr:to>
    <xdr:sp macro="" textlink="">
      <xdr:nvSpPr>
        <xdr:cNvPr id="423" name="Text Box 195">
          <a:extLst>
            <a:ext uri="{FF2B5EF4-FFF2-40B4-BE49-F238E27FC236}">
              <a16:creationId xmlns:a16="http://schemas.microsoft.com/office/drawing/2014/main" id="{8332ACAC-826E-4539-99D1-0E0C034DC326}"/>
            </a:ext>
          </a:extLst>
        </xdr:cNvPr>
        <xdr:cNvSpPr txBox="1">
          <a:spLocks noChangeArrowheads="1"/>
        </xdr:cNvSpPr>
      </xdr:nvSpPr>
      <xdr:spPr bwMode="auto">
        <a:xfrm>
          <a:off x="4175352" y="8534400"/>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50</xdr:row>
      <xdr:rowOff>19055</xdr:rowOff>
    </xdr:to>
    <xdr:sp macro="" textlink="">
      <xdr:nvSpPr>
        <xdr:cNvPr id="424" name="Text Box 193">
          <a:extLst>
            <a:ext uri="{FF2B5EF4-FFF2-40B4-BE49-F238E27FC236}">
              <a16:creationId xmlns:a16="http://schemas.microsoft.com/office/drawing/2014/main" id="{6050957A-915B-44C1-BAF5-A47B18FCF2FC}"/>
            </a:ext>
          </a:extLst>
        </xdr:cNvPr>
        <xdr:cNvSpPr txBox="1">
          <a:spLocks noChangeArrowheads="1"/>
        </xdr:cNvSpPr>
      </xdr:nvSpPr>
      <xdr:spPr bwMode="auto">
        <a:xfrm>
          <a:off x="4175352" y="8534400"/>
          <a:ext cx="78982" cy="280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50</xdr:row>
      <xdr:rowOff>19055</xdr:rowOff>
    </xdr:to>
    <xdr:sp macro="" textlink="">
      <xdr:nvSpPr>
        <xdr:cNvPr id="425" name="Text Box 194">
          <a:extLst>
            <a:ext uri="{FF2B5EF4-FFF2-40B4-BE49-F238E27FC236}">
              <a16:creationId xmlns:a16="http://schemas.microsoft.com/office/drawing/2014/main" id="{9F608B9E-E866-4B79-BDFD-1A0789F96485}"/>
            </a:ext>
          </a:extLst>
        </xdr:cNvPr>
        <xdr:cNvSpPr txBox="1">
          <a:spLocks noChangeArrowheads="1"/>
        </xdr:cNvSpPr>
      </xdr:nvSpPr>
      <xdr:spPr bwMode="auto">
        <a:xfrm>
          <a:off x="4175352" y="8534400"/>
          <a:ext cx="78982" cy="280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50</xdr:row>
      <xdr:rowOff>19055</xdr:rowOff>
    </xdr:to>
    <xdr:sp macro="" textlink="">
      <xdr:nvSpPr>
        <xdr:cNvPr id="426" name="Text Box 195">
          <a:extLst>
            <a:ext uri="{FF2B5EF4-FFF2-40B4-BE49-F238E27FC236}">
              <a16:creationId xmlns:a16="http://schemas.microsoft.com/office/drawing/2014/main" id="{DD4B8ABF-5125-4C80-BE80-73898F62F705}"/>
            </a:ext>
          </a:extLst>
        </xdr:cNvPr>
        <xdr:cNvSpPr txBox="1">
          <a:spLocks noChangeArrowheads="1"/>
        </xdr:cNvSpPr>
      </xdr:nvSpPr>
      <xdr:spPr bwMode="auto">
        <a:xfrm>
          <a:off x="4175352" y="8534400"/>
          <a:ext cx="78982" cy="280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50</xdr:row>
      <xdr:rowOff>89130</xdr:rowOff>
    </xdr:to>
    <xdr:sp macro="" textlink="">
      <xdr:nvSpPr>
        <xdr:cNvPr id="427" name="Text Box 193">
          <a:extLst>
            <a:ext uri="{FF2B5EF4-FFF2-40B4-BE49-F238E27FC236}">
              <a16:creationId xmlns:a16="http://schemas.microsoft.com/office/drawing/2014/main" id="{247B8326-1896-4BE5-BD7D-19AC39EEA1A7}"/>
            </a:ext>
          </a:extLst>
        </xdr:cNvPr>
        <xdr:cNvSpPr txBox="1">
          <a:spLocks noChangeArrowheads="1"/>
        </xdr:cNvSpPr>
      </xdr:nvSpPr>
      <xdr:spPr bwMode="auto">
        <a:xfrm>
          <a:off x="4175352" y="8534400"/>
          <a:ext cx="78982" cy="350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50</xdr:row>
      <xdr:rowOff>89130</xdr:rowOff>
    </xdr:to>
    <xdr:sp macro="" textlink="">
      <xdr:nvSpPr>
        <xdr:cNvPr id="428" name="Text Box 194">
          <a:extLst>
            <a:ext uri="{FF2B5EF4-FFF2-40B4-BE49-F238E27FC236}">
              <a16:creationId xmlns:a16="http://schemas.microsoft.com/office/drawing/2014/main" id="{D63C744D-B369-4C67-9222-4684DA26A271}"/>
            </a:ext>
          </a:extLst>
        </xdr:cNvPr>
        <xdr:cNvSpPr txBox="1">
          <a:spLocks noChangeArrowheads="1"/>
        </xdr:cNvSpPr>
      </xdr:nvSpPr>
      <xdr:spPr bwMode="auto">
        <a:xfrm>
          <a:off x="4175352" y="8534400"/>
          <a:ext cx="78982" cy="350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50</xdr:row>
      <xdr:rowOff>89130</xdr:rowOff>
    </xdr:to>
    <xdr:sp macro="" textlink="">
      <xdr:nvSpPr>
        <xdr:cNvPr id="429" name="Text Box 195">
          <a:extLst>
            <a:ext uri="{FF2B5EF4-FFF2-40B4-BE49-F238E27FC236}">
              <a16:creationId xmlns:a16="http://schemas.microsoft.com/office/drawing/2014/main" id="{104146E5-2951-4173-9365-40334659E4E2}"/>
            </a:ext>
          </a:extLst>
        </xdr:cNvPr>
        <xdr:cNvSpPr txBox="1">
          <a:spLocks noChangeArrowheads="1"/>
        </xdr:cNvSpPr>
      </xdr:nvSpPr>
      <xdr:spPr bwMode="auto">
        <a:xfrm>
          <a:off x="4175352" y="8534400"/>
          <a:ext cx="78982" cy="350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49</xdr:row>
      <xdr:rowOff>46437</xdr:rowOff>
    </xdr:to>
    <xdr:sp macro="" textlink="">
      <xdr:nvSpPr>
        <xdr:cNvPr id="430" name="Text Box 193">
          <a:extLst>
            <a:ext uri="{FF2B5EF4-FFF2-40B4-BE49-F238E27FC236}">
              <a16:creationId xmlns:a16="http://schemas.microsoft.com/office/drawing/2014/main" id="{83FBABA2-7572-4B22-B0CA-3CD58DC51195}"/>
            </a:ext>
          </a:extLst>
        </xdr:cNvPr>
        <xdr:cNvSpPr txBox="1">
          <a:spLocks noChangeArrowheads="1"/>
        </xdr:cNvSpPr>
      </xdr:nvSpPr>
      <xdr:spPr bwMode="auto">
        <a:xfrm>
          <a:off x="4175352" y="8534400"/>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49</xdr:row>
      <xdr:rowOff>46437</xdr:rowOff>
    </xdr:to>
    <xdr:sp macro="" textlink="">
      <xdr:nvSpPr>
        <xdr:cNvPr id="431" name="Text Box 194">
          <a:extLst>
            <a:ext uri="{FF2B5EF4-FFF2-40B4-BE49-F238E27FC236}">
              <a16:creationId xmlns:a16="http://schemas.microsoft.com/office/drawing/2014/main" id="{7DEA554E-4284-499D-8BCC-66B4FB8DB647}"/>
            </a:ext>
          </a:extLst>
        </xdr:cNvPr>
        <xdr:cNvSpPr txBox="1">
          <a:spLocks noChangeArrowheads="1"/>
        </xdr:cNvSpPr>
      </xdr:nvSpPr>
      <xdr:spPr bwMode="auto">
        <a:xfrm>
          <a:off x="4175352" y="8534400"/>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49</xdr:row>
      <xdr:rowOff>46437</xdr:rowOff>
    </xdr:to>
    <xdr:sp macro="" textlink="">
      <xdr:nvSpPr>
        <xdr:cNvPr id="432" name="Text Box 195">
          <a:extLst>
            <a:ext uri="{FF2B5EF4-FFF2-40B4-BE49-F238E27FC236}">
              <a16:creationId xmlns:a16="http://schemas.microsoft.com/office/drawing/2014/main" id="{0CDD0941-D91C-4292-B655-96C747BC3281}"/>
            </a:ext>
          </a:extLst>
        </xdr:cNvPr>
        <xdr:cNvSpPr txBox="1">
          <a:spLocks noChangeArrowheads="1"/>
        </xdr:cNvSpPr>
      </xdr:nvSpPr>
      <xdr:spPr bwMode="auto">
        <a:xfrm>
          <a:off x="4175352" y="8534400"/>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50</xdr:row>
      <xdr:rowOff>39800</xdr:rowOff>
    </xdr:to>
    <xdr:sp macro="" textlink="">
      <xdr:nvSpPr>
        <xdr:cNvPr id="433" name="Text Box 193">
          <a:extLst>
            <a:ext uri="{FF2B5EF4-FFF2-40B4-BE49-F238E27FC236}">
              <a16:creationId xmlns:a16="http://schemas.microsoft.com/office/drawing/2014/main" id="{36189BCB-502D-43A2-8C0F-C82A9E94451D}"/>
            </a:ext>
          </a:extLst>
        </xdr:cNvPr>
        <xdr:cNvSpPr txBox="1">
          <a:spLocks noChangeArrowheads="1"/>
        </xdr:cNvSpPr>
      </xdr:nvSpPr>
      <xdr:spPr bwMode="auto">
        <a:xfrm>
          <a:off x="4175352" y="8534400"/>
          <a:ext cx="78982" cy="301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50</xdr:row>
      <xdr:rowOff>39800</xdr:rowOff>
    </xdr:to>
    <xdr:sp macro="" textlink="">
      <xdr:nvSpPr>
        <xdr:cNvPr id="434" name="Text Box 194">
          <a:extLst>
            <a:ext uri="{FF2B5EF4-FFF2-40B4-BE49-F238E27FC236}">
              <a16:creationId xmlns:a16="http://schemas.microsoft.com/office/drawing/2014/main" id="{DF09F083-518C-4C0E-AF9D-C8FE149F1CAD}"/>
            </a:ext>
          </a:extLst>
        </xdr:cNvPr>
        <xdr:cNvSpPr txBox="1">
          <a:spLocks noChangeArrowheads="1"/>
        </xdr:cNvSpPr>
      </xdr:nvSpPr>
      <xdr:spPr bwMode="auto">
        <a:xfrm>
          <a:off x="4175352" y="8534400"/>
          <a:ext cx="78982" cy="301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50</xdr:row>
      <xdr:rowOff>39800</xdr:rowOff>
    </xdr:to>
    <xdr:sp macro="" textlink="">
      <xdr:nvSpPr>
        <xdr:cNvPr id="435" name="Text Box 195">
          <a:extLst>
            <a:ext uri="{FF2B5EF4-FFF2-40B4-BE49-F238E27FC236}">
              <a16:creationId xmlns:a16="http://schemas.microsoft.com/office/drawing/2014/main" id="{706B5690-F9D4-4018-802B-E3A18682006D}"/>
            </a:ext>
          </a:extLst>
        </xdr:cNvPr>
        <xdr:cNvSpPr txBox="1">
          <a:spLocks noChangeArrowheads="1"/>
        </xdr:cNvSpPr>
      </xdr:nvSpPr>
      <xdr:spPr bwMode="auto">
        <a:xfrm>
          <a:off x="4175352" y="8534400"/>
          <a:ext cx="78982" cy="301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50</xdr:row>
      <xdr:rowOff>11784</xdr:rowOff>
    </xdr:to>
    <xdr:sp macro="" textlink="">
      <xdr:nvSpPr>
        <xdr:cNvPr id="436" name="Text Box 187">
          <a:extLst>
            <a:ext uri="{FF2B5EF4-FFF2-40B4-BE49-F238E27FC236}">
              <a16:creationId xmlns:a16="http://schemas.microsoft.com/office/drawing/2014/main" id="{7C5EACE2-2BC0-415E-A8E7-495A774830EB}"/>
            </a:ext>
          </a:extLst>
        </xdr:cNvPr>
        <xdr:cNvSpPr txBox="1">
          <a:spLocks noChangeArrowheads="1"/>
        </xdr:cNvSpPr>
      </xdr:nvSpPr>
      <xdr:spPr bwMode="auto">
        <a:xfrm>
          <a:off x="4175352" y="8534400"/>
          <a:ext cx="78982" cy="273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50</xdr:row>
      <xdr:rowOff>11784</xdr:rowOff>
    </xdr:to>
    <xdr:sp macro="" textlink="">
      <xdr:nvSpPr>
        <xdr:cNvPr id="437" name="Text Box 193">
          <a:extLst>
            <a:ext uri="{FF2B5EF4-FFF2-40B4-BE49-F238E27FC236}">
              <a16:creationId xmlns:a16="http://schemas.microsoft.com/office/drawing/2014/main" id="{3C2EC22A-B289-4F90-9603-C12C852CCFBE}"/>
            </a:ext>
          </a:extLst>
        </xdr:cNvPr>
        <xdr:cNvSpPr txBox="1">
          <a:spLocks noChangeArrowheads="1"/>
        </xdr:cNvSpPr>
      </xdr:nvSpPr>
      <xdr:spPr bwMode="auto">
        <a:xfrm>
          <a:off x="4175352" y="8534400"/>
          <a:ext cx="78982" cy="273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50</xdr:row>
      <xdr:rowOff>11784</xdr:rowOff>
    </xdr:to>
    <xdr:sp macro="" textlink="">
      <xdr:nvSpPr>
        <xdr:cNvPr id="438" name="Text Box 194">
          <a:extLst>
            <a:ext uri="{FF2B5EF4-FFF2-40B4-BE49-F238E27FC236}">
              <a16:creationId xmlns:a16="http://schemas.microsoft.com/office/drawing/2014/main" id="{61FC38C1-6AB9-484A-ADB4-BC4161AE9CC0}"/>
            </a:ext>
          </a:extLst>
        </xdr:cNvPr>
        <xdr:cNvSpPr txBox="1">
          <a:spLocks noChangeArrowheads="1"/>
        </xdr:cNvSpPr>
      </xdr:nvSpPr>
      <xdr:spPr bwMode="auto">
        <a:xfrm>
          <a:off x="4175352" y="8534400"/>
          <a:ext cx="78982" cy="273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50</xdr:row>
      <xdr:rowOff>11784</xdr:rowOff>
    </xdr:to>
    <xdr:sp macro="" textlink="">
      <xdr:nvSpPr>
        <xdr:cNvPr id="439" name="Text Box 195">
          <a:extLst>
            <a:ext uri="{FF2B5EF4-FFF2-40B4-BE49-F238E27FC236}">
              <a16:creationId xmlns:a16="http://schemas.microsoft.com/office/drawing/2014/main" id="{CFB955EE-15AE-4176-8BE1-DFC5CA21C9AD}"/>
            </a:ext>
          </a:extLst>
        </xdr:cNvPr>
        <xdr:cNvSpPr txBox="1">
          <a:spLocks noChangeArrowheads="1"/>
        </xdr:cNvSpPr>
      </xdr:nvSpPr>
      <xdr:spPr bwMode="auto">
        <a:xfrm>
          <a:off x="4175352" y="8534400"/>
          <a:ext cx="78982" cy="273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50</xdr:row>
      <xdr:rowOff>19052</xdr:rowOff>
    </xdr:to>
    <xdr:sp macro="" textlink="">
      <xdr:nvSpPr>
        <xdr:cNvPr id="440" name="Text Box 193">
          <a:extLst>
            <a:ext uri="{FF2B5EF4-FFF2-40B4-BE49-F238E27FC236}">
              <a16:creationId xmlns:a16="http://schemas.microsoft.com/office/drawing/2014/main" id="{BD27DD3F-F5AC-436A-A105-AA15B79183E5}"/>
            </a:ext>
          </a:extLst>
        </xdr:cNvPr>
        <xdr:cNvSpPr txBox="1">
          <a:spLocks noChangeArrowheads="1"/>
        </xdr:cNvSpPr>
      </xdr:nvSpPr>
      <xdr:spPr bwMode="auto">
        <a:xfrm>
          <a:off x="4175352" y="8534400"/>
          <a:ext cx="78982"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50</xdr:row>
      <xdr:rowOff>19052</xdr:rowOff>
    </xdr:to>
    <xdr:sp macro="" textlink="">
      <xdr:nvSpPr>
        <xdr:cNvPr id="441" name="Text Box 194">
          <a:extLst>
            <a:ext uri="{FF2B5EF4-FFF2-40B4-BE49-F238E27FC236}">
              <a16:creationId xmlns:a16="http://schemas.microsoft.com/office/drawing/2014/main" id="{8FE9A6D5-3BA7-4EDF-9C45-DC20A8E3A551}"/>
            </a:ext>
          </a:extLst>
        </xdr:cNvPr>
        <xdr:cNvSpPr txBox="1">
          <a:spLocks noChangeArrowheads="1"/>
        </xdr:cNvSpPr>
      </xdr:nvSpPr>
      <xdr:spPr bwMode="auto">
        <a:xfrm>
          <a:off x="4175352" y="8534400"/>
          <a:ext cx="78982"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4</xdr:col>
      <xdr:colOff>3463</xdr:colOff>
      <xdr:row>50</xdr:row>
      <xdr:rowOff>19052</xdr:rowOff>
    </xdr:to>
    <xdr:sp macro="" textlink="">
      <xdr:nvSpPr>
        <xdr:cNvPr id="442" name="Text Box 195">
          <a:extLst>
            <a:ext uri="{FF2B5EF4-FFF2-40B4-BE49-F238E27FC236}">
              <a16:creationId xmlns:a16="http://schemas.microsoft.com/office/drawing/2014/main" id="{A090B8ED-827A-4AEB-967A-44AD0422D0EF}"/>
            </a:ext>
          </a:extLst>
        </xdr:cNvPr>
        <xdr:cNvSpPr txBox="1">
          <a:spLocks noChangeArrowheads="1"/>
        </xdr:cNvSpPr>
      </xdr:nvSpPr>
      <xdr:spPr bwMode="auto">
        <a:xfrm>
          <a:off x="4175352" y="8534400"/>
          <a:ext cx="78982"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48</xdr:row>
      <xdr:rowOff>0</xdr:rowOff>
    </xdr:from>
    <xdr:to>
      <xdr:col>4</xdr:col>
      <xdr:colOff>90488</xdr:colOff>
      <xdr:row>49</xdr:row>
      <xdr:rowOff>51086</xdr:rowOff>
    </xdr:to>
    <xdr:sp macro="" textlink="">
      <xdr:nvSpPr>
        <xdr:cNvPr id="443" name="Text Box 71">
          <a:extLst>
            <a:ext uri="{FF2B5EF4-FFF2-40B4-BE49-F238E27FC236}">
              <a16:creationId xmlns:a16="http://schemas.microsoft.com/office/drawing/2014/main" id="{DF1E69A3-339B-4115-A887-A512CC185482}"/>
            </a:ext>
          </a:extLst>
        </xdr:cNvPr>
        <xdr:cNvSpPr txBox="1">
          <a:spLocks noChangeArrowheads="1"/>
        </xdr:cNvSpPr>
      </xdr:nvSpPr>
      <xdr:spPr bwMode="auto">
        <a:xfrm>
          <a:off x="4260396" y="8534400"/>
          <a:ext cx="80963"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48</xdr:row>
      <xdr:rowOff>0</xdr:rowOff>
    </xdr:from>
    <xdr:to>
      <xdr:col>4</xdr:col>
      <xdr:colOff>90488</xdr:colOff>
      <xdr:row>49</xdr:row>
      <xdr:rowOff>51086</xdr:rowOff>
    </xdr:to>
    <xdr:sp macro="" textlink="">
      <xdr:nvSpPr>
        <xdr:cNvPr id="444" name="Text Box 175">
          <a:extLst>
            <a:ext uri="{FF2B5EF4-FFF2-40B4-BE49-F238E27FC236}">
              <a16:creationId xmlns:a16="http://schemas.microsoft.com/office/drawing/2014/main" id="{0C40594D-DCD0-4957-8CC8-60403ADEF48F}"/>
            </a:ext>
          </a:extLst>
        </xdr:cNvPr>
        <xdr:cNvSpPr txBox="1">
          <a:spLocks noChangeArrowheads="1"/>
        </xdr:cNvSpPr>
      </xdr:nvSpPr>
      <xdr:spPr bwMode="auto">
        <a:xfrm>
          <a:off x="4260396" y="8534400"/>
          <a:ext cx="80963"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45" name="Text Box 1">
          <a:extLst>
            <a:ext uri="{FF2B5EF4-FFF2-40B4-BE49-F238E27FC236}">
              <a16:creationId xmlns:a16="http://schemas.microsoft.com/office/drawing/2014/main" id="{280FBEFF-34CD-490C-BC23-DE20C0C4D3D0}"/>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46" name="Text Box 23">
          <a:extLst>
            <a:ext uri="{FF2B5EF4-FFF2-40B4-BE49-F238E27FC236}">
              <a16:creationId xmlns:a16="http://schemas.microsoft.com/office/drawing/2014/main" id="{C8C1ED89-D0FA-4244-AF81-02A447B3AA08}"/>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47" name="Text Box 24">
          <a:extLst>
            <a:ext uri="{FF2B5EF4-FFF2-40B4-BE49-F238E27FC236}">
              <a16:creationId xmlns:a16="http://schemas.microsoft.com/office/drawing/2014/main" id="{CAE9CBF3-0A0B-43EF-823B-43A8958D221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48" name="Text Box 25">
          <a:extLst>
            <a:ext uri="{FF2B5EF4-FFF2-40B4-BE49-F238E27FC236}">
              <a16:creationId xmlns:a16="http://schemas.microsoft.com/office/drawing/2014/main" id="{B0B284BB-8359-4BEE-9F5A-784FF3407071}"/>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49" name="Text Box 26">
          <a:extLst>
            <a:ext uri="{FF2B5EF4-FFF2-40B4-BE49-F238E27FC236}">
              <a16:creationId xmlns:a16="http://schemas.microsoft.com/office/drawing/2014/main" id="{0D79AAAA-4354-48F4-9AE3-59FF1995886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50" name="Text Box 27">
          <a:extLst>
            <a:ext uri="{FF2B5EF4-FFF2-40B4-BE49-F238E27FC236}">
              <a16:creationId xmlns:a16="http://schemas.microsoft.com/office/drawing/2014/main" id="{67B7F488-DAE7-4684-AF52-68B8DEAE49E0}"/>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51" name="Text Box 28">
          <a:extLst>
            <a:ext uri="{FF2B5EF4-FFF2-40B4-BE49-F238E27FC236}">
              <a16:creationId xmlns:a16="http://schemas.microsoft.com/office/drawing/2014/main" id="{346E3077-6434-4E48-B52E-CD26C953560E}"/>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52" name="Text Box 29">
          <a:extLst>
            <a:ext uri="{FF2B5EF4-FFF2-40B4-BE49-F238E27FC236}">
              <a16:creationId xmlns:a16="http://schemas.microsoft.com/office/drawing/2014/main" id="{A5F45D14-FACF-44CF-B067-3BE0C6E56049}"/>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53" name="Text Box 30">
          <a:extLst>
            <a:ext uri="{FF2B5EF4-FFF2-40B4-BE49-F238E27FC236}">
              <a16:creationId xmlns:a16="http://schemas.microsoft.com/office/drawing/2014/main" id="{D2DE7CF5-B73A-49A9-81DB-802C9920DB6C}"/>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54" name="Text Box 31">
          <a:extLst>
            <a:ext uri="{FF2B5EF4-FFF2-40B4-BE49-F238E27FC236}">
              <a16:creationId xmlns:a16="http://schemas.microsoft.com/office/drawing/2014/main" id="{BC2F1E3E-1D95-4EA2-A368-E78E447D8652}"/>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55" name="Text Box 32">
          <a:extLst>
            <a:ext uri="{FF2B5EF4-FFF2-40B4-BE49-F238E27FC236}">
              <a16:creationId xmlns:a16="http://schemas.microsoft.com/office/drawing/2014/main" id="{A35FA592-3B0C-4D64-932E-AD3A68132FF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56" name="Text Box 33">
          <a:extLst>
            <a:ext uri="{FF2B5EF4-FFF2-40B4-BE49-F238E27FC236}">
              <a16:creationId xmlns:a16="http://schemas.microsoft.com/office/drawing/2014/main" id="{9ADCD5C4-F1E6-4672-BBDD-980B00CCC76E}"/>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57" name="Text Box 34">
          <a:extLst>
            <a:ext uri="{FF2B5EF4-FFF2-40B4-BE49-F238E27FC236}">
              <a16:creationId xmlns:a16="http://schemas.microsoft.com/office/drawing/2014/main" id="{748AFD58-6AD5-4C57-B559-B2FD7A8B0F8C}"/>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58" name="Text Box 35">
          <a:extLst>
            <a:ext uri="{FF2B5EF4-FFF2-40B4-BE49-F238E27FC236}">
              <a16:creationId xmlns:a16="http://schemas.microsoft.com/office/drawing/2014/main" id="{2DCBC299-BA2C-4E62-85B9-860C4602C739}"/>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59" name="Text Box 36">
          <a:extLst>
            <a:ext uri="{FF2B5EF4-FFF2-40B4-BE49-F238E27FC236}">
              <a16:creationId xmlns:a16="http://schemas.microsoft.com/office/drawing/2014/main" id="{3C672C92-ACF7-4630-A9DF-8832F76034D4}"/>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60" name="Text Box 37">
          <a:extLst>
            <a:ext uri="{FF2B5EF4-FFF2-40B4-BE49-F238E27FC236}">
              <a16:creationId xmlns:a16="http://schemas.microsoft.com/office/drawing/2014/main" id="{FA598EEF-5B84-40C3-AB6C-BA0C8AFF1FD2}"/>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61" name="Text Box 38">
          <a:extLst>
            <a:ext uri="{FF2B5EF4-FFF2-40B4-BE49-F238E27FC236}">
              <a16:creationId xmlns:a16="http://schemas.microsoft.com/office/drawing/2014/main" id="{5FFA5F0C-0734-416E-83BB-7B2114E9EDB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62" name="Text Box 39">
          <a:extLst>
            <a:ext uri="{FF2B5EF4-FFF2-40B4-BE49-F238E27FC236}">
              <a16:creationId xmlns:a16="http://schemas.microsoft.com/office/drawing/2014/main" id="{E144A819-88EE-400B-93AB-EAE410FDCAE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63" name="Text Box 40">
          <a:extLst>
            <a:ext uri="{FF2B5EF4-FFF2-40B4-BE49-F238E27FC236}">
              <a16:creationId xmlns:a16="http://schemas.microsoft.com/office/drawing/2014/main" id="{B6D462BC-7272-43FC-8D09-4142730B98B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64" name="Text Box 41">
          <a:extLst>
            <a:ext uri="{FF2B5EF4-FFF2-40B4-BE49-F238E27FC236}">
              <a16:creationId xmlns:a16="http://schemas.microsoft.com/office/drawing/2014/main" id="{FFEA2FD0-EF85-4B37-84E8-EB22F963356F}"/>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65" name="Text Box 42">
          <a:extLst>
            <a:ext uri="{FF2B5EF4-FFF2-40B4-BE49-F238E27FC236}">
              <a16:creationId xmlns:a16="http://schemas.microsoft.com/office/drawing/2014/main" id="{F295417D-B1A6-4D99-B338-4931B7F9821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66" name="Text Box 43">
          <a:extLst>
            <a:ext uri="{FF2B5EF4-FFF2-40B4-BE49-F238E27FC236}">
              <a16:creationId xmlns:a16="http://schemas.microsoft.com/office/drawing/2014/main" id="{A5EB8D64-1593-49DB-B190-3AA03ACAEBB8}"/>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67" name="Text Box 44">
          <a:extLst>
            <a:ext uri="{FF2B5EF4-FFF2-40B4-BE49-F238E27FC236}">
              <a16:creationId xmlns:a16="http://schemas.microsoft.com/office/drawing/2014/main" id="{ADFD7136-6391-4DB3-AE18-EDD04062A2C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68" name="Text Box 45">
          <a:extLst>
            <a:ext uri="{FF2B5EF4-FFF2-40B4-BE49-F238E27FC236}">
              <a16:creationId xmlns:a16="http://schemas.microsoft.com/office/drawing/2014/main" id="{F57A2E56-D4B8-42CF-8B73-3F810B3B0C4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69" name="Text Box 46">
          <a:extLst>
            <a:ext uri="{FF2B5EF4-FFF2-40B4-BE49-F238E27FC236}">
              <a16:creationId xmlns:a16="http://schemas.microsoft.com/office/drawing/2014/main" id="{989E2FD1-D637-47AE-B22B-4C504218454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70" name="Text Box 47">
          <a:extLst>
            <a:ext uri="{FF2B5EF4-FFF2-40B4-BE49-F238E27FC236}">
              <a16:creationId xmlns:a16="http://schemas.microsoft.com/office/drawing/2014/main" id="{94FEEFBF-CDF1-45E0-A7C0-B9813F4700D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71" name="Text Box 48">
          <a:extLst>
            <a:ext uri="{FF2B5EF4-FFF2-40B4-BE49-F238E27FC236}">
              <a16:creationId xmlns:a16="http://schemas.microsoft.com/office/drawing/2014/main" id="{BF30E133-EA4A-4A26-9617-340CB74D426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72" name="Text Box 49">
          <a:extLst>
            <a:ext uri="{FF2B5EF4-FFF2-40B4-BE49-F238E27FC236}">
              <a16:creationId xmlns:a16="http://schemas.microsoft.com/office/drawing/2014/main" id="{D270DD0B-1571-4A18-AB36-B0FD0CB2BC4B}"/>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73" name="Text Box 50">
          <a:extLst>
            <a:ext uri="{FF2B5EF4-FFF2-40B4-BE49-F238E27FC236}">
              <a16:creationId xmlns:a16="http://schemas.microsoft.com/office/drawing/2014/main" id="{9AE10FAC-0467-4377-88C7-2F7C19F41286}"/>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74" name="Text Box 51">
          <a:extLst>
            <a:ext uri="{FF2B5EF4-FFF2-40B4-BE49-F238E27FC236}">
              <a16:creationId xmlns:a16="http://schemas.microsoft.com/office/drawing/2014/main" id="{E46896CE-7C86-4619-9198-555B3D6ECC6B}"/>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75" name="Text Box 52">
          <a:extLst>
            <a:ext uri="{FF2B5EF4-FFF2-40B4-BE49-F238E27FC236}">
              <a16:creationId xmlns:a16="http://schemas.microsoft.com/office/drawing/2014/main" id="{5446B6FF-0BC4-4A84-9D40-E04956533889}"/>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76" name="Text Box 53">
          <a:extLst>
            <a:ext uri="{FF2B5EF4-FFF2-40B4-BE49-F238E27FC236}">
              <a16:creationId xmlns:a16="http://schemas.microsoft.com/office/drawing/2014/main" id="{9216215F-31BC-4B50-A045-22F12649EA0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77" name="Text Box 54">
          <a:extLst>
            <a:ext uri="{FF2B5EF4-FFF2-40B4-BE49-F238E27FC236}">
              <a16:creationId xmlns:a16="http://schemas.microsoft.com/office/drawing/2014/main" id="{D16920E4-CCC3-49FE-BBFB-5E48329354E4}"/>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78" name="Text Box 55">
          <a:extLst>
            <a:ext uri="{FF2B5EF4-FFF2-40B4-BE49-F238E27FC236}">
              <a16:creationId xmlns:a16="http://schemas.microsoft.com/office/drawing/2014/main" id="{A842FEF8-1F63-4146-B86F-FD0EBCE6E2F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79" name="Text Box 56">
          <a:extLst>
            <a:ext uri="{FF2B5EF4-FFF2-40B4-BE49-F238E27FC236}">
              <a16:creationId xmlns:a16="http://schemas.microsoft.com/office/drawing/2014/main" id="{1784BA32-21B5-4878-96A5-073F196E41C0}"/>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80" name="Text Box 57">
          <a:extLst>
            <a:ext uri="{FF2B5EF4-FFF2-40B4-BE49-F238E27FC236}">
              <a16:creationId xmlns:a16="http://schemas.microsoft.com/office/drawing/2014/main" id="{7CA3108B-92D1-47A9-8A26-1B1602FC142C}"/>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81" name="Text Box 58">
          <a:extLst>
            <a:ext uri="{FF2B5EF4-FFF2-40B4-BE49-F238E27FC236}">
              <a16:creationId xmlns:a16="http://schemas.microsoft.com/office/drawing/2014/main" id="{800E0CE5-C4F4-4799-B506-79F2F260127E}"/>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82" name="Text Box 59">
          <a:extLst>
            <a:ext uri="{FF2B5EF4-FFF2-40B4-BE49-F238E27FC236}">
              <a16:creationId xmlns:a16="http://schemas.microsoft.com/office/drawing/2014/main" id="{E9D06432-B5FD-454E-AF24-00A85A76BCD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83" name="Text Box 60">
          <a:extLst>
            <a:ext uri="{FF2B5EF4-FFF2-40B4-BE49-F238E27FC236}">
              <a16:creationId xmlns:a16="http://schemas.microsoft.com/office/drawing/2014/main" id="{9447AB47-CD3C-436A-8D89-804B0A54D2EF}"/>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84" name="Text Box 61">
          <a:extLst>
            <a:ext uri="{FF2B5EF4-FFF2-40B4-BE49-F238E27FC236}">
              <a16:creationId xmlns:a16="http://schemas.microsoft.com/office/drawing/2014/main" id="{EC64728C-67C7-4945-8D3F-E04BF748CF6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85" name="Text Box 62">
          <a:extLst>
            <a:ext uri="{FF2B5EF4-FFF2-40B4-BE49-F238E27FC236}">
              <a16:creationId xmlns:a16="http://schemas.microsoft.com/office/drawing/2014/main" id="{91C89A14-F23E-406B-A9FD-DC53C3F4238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86" name="Text Box 63">
          <a:extLst>
            <a:ext uri="{FF2B5EF4-FFF2-40B4-BE49-F238E27FC236}">
              <a16:creationId xmlns:a16="http://schemas.microsoft.com/office/drawing/2014/main" id="{80553A29-4810-4E63-97E2-BFF8D8F367F9}"/>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87" name="Text Box 64">
          <a:extLst>
            <a:ext uri="{FF2B5EF4-FFF2-40B4-BE49-F238E27FC236}">
              <a16:creationId xmlns:a16="http://schemas.microsoft.com/office/drawing/2014/main" id="{7384BE5B-1425-4BB1-84B3-6A862A657064}"/>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88" name="Text Box 65">
          <a:extLst>
            <a:ext uri="{FF2B5EF4-FFF2-40B4-BE49-F238E27FC236}">
              <a16:creationId xmlns:a16="http://schemas.microsoft.com/office/drawing/2014/main" id="{C9BAEE15-1286-4D17-9612-D9F5E5F4DD3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89" name="Text Box 66">
          <a:extLst>
            <a:ext uri="{FF2B5EF4-FFF2-40B4-BE49-F238E27FC236}">
              <a16:creationId xmlns:a16="http://schemas.microsoft.com/office/drawing/2014/main" id="{1A7AAF8E-D6CB-4DE3-9CCA-762DD7F2FCC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90" name="Text Box 67">
          <a:extLst>
            <a:ext uri="{FF2B5EF4-FFF2-40B4-BE49-F238E27FC236}">
              <a16:creationId xmlns:a16="http://schemas.microsoft.com/office/drawing/2014/main" id="{E0AABCED-3934-4F1D-ACE8-7FC427AF6589}"/>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91" name="Text Box 68">
          <a:extLst>
            <a:ext uri="{FF2B5EF4-FFF2-40B4-BE49-F238E27FC236}">
              <a16:creationId xmlns:a16="http://schemas.microsoft.com/office/drawing/2014/main" id="{CBD857FE-7C12-40C2-B367-FA28EE01075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92" name="Text Box 69">
          <a:extLst>
            <a:ext uri="{FF2B5EF4-FFF2-40B4-BE49-F238E27FC236}">
              <a16:creationId xmlns:a16="http://schemas.microsoft.com/office/drawing/2014/main" id="{F5E58296-A459-47A3-BC36-670C646E7A8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93" name="Text Box 70">
          <a:extLst>
            <a:ext uri="{FF2B5EF4-FFF2-40B4-BE49-F238E27FC236}">
              <a16:creationId xmlns:a16="http://schemas.microsoft.com/office/drawing/2014/main" id="{2F6FABDF-9E8E-4562-B55E-7FC8694C5B4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94" name="Text Box 72">
          <a:extLst>
            <a:ext uri="{FF2B5EF4-FFF2-40B4-BE49-F238E27FC236}">
              <a16:creationId xmlns:a16="http://schemas.microsoft.com/office/drawing/2014/main" id="{5BFBBA96-6FBC-4A55-869D-BE39943CE92F}"/>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95" name="Text Box 73">
          <a:extLst>
            <a:ext uri="{FF2B5EF4-FFF2-40B4-BE49-F238E27FC236}">
              <a16:creationId xmlns:a16="http://schemas.microsoft.com/office/drawing/2014/main" id="{2DFB9F96-D00B-483D-B69B-16BA057CE081}"/>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96" name="Text Box 77">
          <a:extLst>
            <a:ext uri="{FF2B5EF4-FFF2-40B4-BE49-F238E27FC236}">
              <a16:creationId xmlns:a16="http://schemas.microsoft.com/office/drawing/2014/main" id="{2164FDD2-CEA5-4336-90D3-3E7A9339D89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97" name="Text Box 78">
          <a:extLst>
            <a:ext uri="{FF2B5EF4-FFF2-40B4-BE49-F238E27FC236}">
              <a16:creationId xmlns:a16="http://schemas.microsoft.com/office/drawing/2014/main" id="{9E144624-8514-4A1E-AAC7-D259750564E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98" name="Text Box 79">
          <a:extLst>
            <a:ext uri="{FF2B5EF4-FFF2-40B4-BE49-F238E27FC236}">
              <a16:creationId xmlns:a16="http://schemas.microsoft.com/office/drawing/2014/main" id="{EC50D7F9-B231-4AC5-A64E-7C83CB6CC298}"/>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499" name="Text Box 80">
          <a:extLst>
            <a:ext uri="{FF2B5EF4-FFF2-40B4-BE49-F238E27FC236}">
              <a16:creationId xmlns:a16="http://schemas.microsoft.com/office/drawing/2014/main" id="{BE6C784A-9FDE-4625-9602-CF5AFCB2495C}"/>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00" name="Text Box 81">
          <a:extLst>
            <a:ext uri="{FF2B5EF4-FFF2-40B4-BE49-F238E27FC236}">
              <a16:creationId xmlns:a16="http://schemas.microsoft.com/office/drawing/2014/main" id="{185C797E-D046-4F95-9EA9-D82E70650BEF}"/>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01" name="Text Box 82">
          <a:extLst>
            <a:ext uri="{FF2B5EF4-FFF2-40B4-BE49-F238E27FC236}">
              <a16:creationId xmlns:a16="http://schemas.microsoft.com/office/drawing/2014/main" id="{E5CFF425-8330-40B3-9E55-6AA8B649948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02" name="Text Box 84">
          <a:extLst>
            <a:ext uri="{FF2B5EF4-FFF2-40B4-BE49-F238E27FC236}">
              <a16:creationId xmlns:a16="http://schemas.microsoft.com/office/drawing/2014/main" id="{E0C1C5DD-1576-45D0-9586-BFE5E76DEA6B}"/>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03" name="Text Box 85">
          <a:extLst>
            <a:ext uri="{FF2B5EF4-FFF2-40B4-BE49-F238E27FC236}">
              <a16:creationId xmlns:a16="http://schemas.microsoft.com/office/drawing/2014/main" id="{B2F3E112-4FF8-4FCB-B80D-59868F40516E}"/>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04" name="Text Box 89">
          <a:extLst>
            <a:ext uri="{FF2B5EF4-FFF2-40B4-BE49-F238E27FC236}">
              <a16:creationId xmlns:a16="http://schemas.microsoft.com/office/drawing/2014/main" id="{C0049C24-2C8E-439F-A624-CDEEC3964C0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05" name="Text Box 90">
          <a:extLst>
            <a:ext uri="{FF2B5EF4-FFF2-40B4-BE49-F238E27FC236}">
              <a16:creationId xmlns:a16="http://schemas.microsoft.com/office/drawing/2014/main" id="{8411156A-553F-4FDD-B648-AFFE02843B3C}"/>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06" name="Text Box 91">
          <a:extLst>
            <a:ext uri="{FF2B5EF4-FFF2-40B4-BE49-F238E27FC236}">
              <a16:creationId xmlns:a16="http://schemas.microsoft.com/office/drawing/2014/main" id="{51D61A2C-1849-40AB-8E4D-EEB27670CBB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07" name="Text Box 92">
          <a:extLst>
            <a:ext uri="{FF2B5EF4-FFF2-40B4-BE49-F238E27FC236}">
              <a16:creationId xmlns:a16="http://schemas.microsoft.com/office/drawing/2014/main" id="{ED65632F-7A63-44A0-B467-B6315E36E049}"/>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08" name="Text Box 93">
          <a:extLst>
            <a:ext uri="{FF2B5EF4-FFF2-40B4-BE49-F238E27FC236}">
              <a16:creationId xmlns:a16="http://schemas.microsoft.com/office/drawing/2014/main" id="{ACF57C0A-6BA4-4027-9095-D3E5116515E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09" name="Text Box 94">
          <a:extLst>
            <a:ext uri="{FF2B5EF4-FFF2-40B4-BE49-F238E27FC236}">
              <a16:creationId xmlns:a16="http://schemas.microsoft.com/office/drawing/2014/main" id="{12D2B963-2EF4-41AC-AB95-BF591E7138D2}"/>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10" name="Text Box 95">
          <a:extLst>
            <a:ext uri="{FF2B5EF4-FFF2-40B4-BE49-F238E27FC236}">
              <a16:creationId xmlns:a16="http://schemas.microsoft.com/office/drawing/2014/main" id="{FFE271A4-8128-41A3-B8F6-A12AB790A32F}"/>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11" name="Text Box 96">
          <a:extLst>
            <a:ext uri="{FF2B5EF4-FFF2-40B4-BE49-F238E27FC236}">
              <a16:creationId xmlns:a16="http://schemas.microsoft.com/office/drawing/2014/main" id="{0F5D8147-7555-4A3D-8A47-70B0C45406D6}"/>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12" name="Text Box 97">
          <a:extLst>
            <a:ext uri="{FF2B5EF4-FFF2-40B4-BE49-F238E27FC236}">
              <a16:creationId xmlns:a16="http://schemas.microsoft.com/office/drawing/2014/main" id="{808FEFEA-B2A1-42C2-AF86-D166B74DC82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13" name="Text Box 101">
          <a:extLst>
            <a:ext uri="{FF2B5EF4-FFF2-40B4-BE49-F238E27FC236}">
              <a16:creationId xmlns:a16="http://schemas.microsoft.com/office/drawing/2014/main" id="{F06C74C8-9CF4-40F3-AC7E-2D931A50CAA6}"/>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14" name="Text Box 102">
          <a:extLst>
            <a:ext uri="{FF2B5EF4-FFF2-40B4-BE49-F238E27FC236}">
              <a16:creationId xmlns:a16="http://schemas.microsoft.com/office/drawing/2014/main" id="{94950600-DA3D-4576-A47E-C909ED135698}"/>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15" name="Text Box 103">
          <a:extLst>
            <a:ext uri="{FF2B5EF4-FFF2-40B4-BE49-F238E27FC236}">
              <a16:creationId xmlns:a16="http://schemas.microsoft.com/office/drawing/2014/main" id="{6183AF33-7CFC-4714-ADAE-5EADD0A5F5D4}"/>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16" name="Text Box 104">
          <a:extLst>
            <a:ext uri="{FF2B5EF4-FFF2-40B4-BE49-F238E27FC236}">
              <a16:creationId xmlns:a16="http://schemas.microsoft.com/office/drawing/2014/main" id="{BD6F4C79-E76B-4BFF-9BE2-01BC252875C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17" name="Text Box 105">
          <a:extLst>
            <a:ext uri="{FF2B5EF4-FFF2-40B4-BE49-F238E27FC236}">
              <a16:creationId xmlns:a16="http://schemas.microsoft.com/office/drawing/2014/main" id="{EF45DAD4-A325-469F-9756-E50EE7181FAF}"/>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18" name="Text Box 106">
          <a:extLst>
            <a:ext uri="{FF2B5EF4-FFF2-40B4-BE49-F238E27FC236}">
              <a16:creationId xmlns:a16="http://schemas.microsoft.com/office/drawing/2014/main" id="{BE271673-9236-4AFF-828C-BA2CDB6B70E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19" name="Text Box 107">
          <a:extLst>
            <a:ext uri="{FF2B5EF4-FFF2-40B4-BE49-F238E27FC236}">
              <a16:creationId xmlns:a16="http://schemas.microsoft.com/office/drawing/2014/main" id="{0698BBBC-4C2E-4554-A340-3C97050E6AA8}"/>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20" name="Text Box 108">
          <a:extLst>
            <a:ext uri="{FF2B5EF4-FFF2-40B4-BE49-F238E27FC236}">
              <a16:creationId xmlns:a16="http://schemas.microsoft.com/office/drawing/2014/main" id="{32CC6F18-C01A-4887-9350-41ED49DE4D48}"/>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21" name="Text Box 109">
          <a:extLst>
            <a:ext uri="{FF2B5EF4-FFF2-40B4-BE49-F238E27FC236}">
              <a16:creationId xmlns:a16="http://schemas.microsoft.com/office/drawing/2014/main" id="{48D55200-BD12-4A4D-89AE-C766855CD3AC}"/>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22" name="Text Box 113">
          <a:extLst>
            <a:ext uri="{FF2B5EF4-FFF2-40B4-BE49-F238E27FC236}">
              <a16:creationId xmlns:a16="http://schemas.microsoft.com/office/drawing/2014/main" id="{2348F2D3-6D89-4B4D-B225-8D1CEACCD5D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23" name="Text Box 114">
          <a:extLst>
            <a:ext uri="{FF2B5EF4-FFF2-40B4-BE49-F238E27FC236}">
              <a16:creationId xmlns:a16="http://schemas.microsoft.com/office/drawing/2014/main" id="{D25B7AE9-7711-40F0-9658-B34791584DC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24" name="Text Box 115">
          <a:extLst>
            <a:ext uri="{FF2B5EF4-FFF2-40B4-BE49-F238E27FC236}">
              <a16:creationId xmlns:a16="http://schemas.microsoft.com/office/drawing/2014/main" id="{2ABDEF60-AC13-4131-9A49-2E6C786AA3E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25" name="Text Box 116">
          <a:extLst>
            <a:ext uri="{FF2B5EF4-FFF2-40B4-BE49-F238E27FC236}">
              <a16:creationId xmlns:a16="http://schemas.microsoft.com/office/drawing/2014/main" id="{F2A62EFD-7CBD-493A-A24D-FE02B295BF1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26" name="Text Box 117">
          <a:extLst>
            <a:ext uri="{FF2B5EF4-FFF2-40B4-BE49-F238E27FC236}">
              <a16:creationId xmlns:a16="http://schemas.microsoft.com/office/drawing/2014/main" id="{694C4C5C-94DA-4A91-BB74-520C4AB92686}"/>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27" name="Text Box 118">
          <a:extLst>
            <a:ext uri="{FF2B5EF4-FFF2-40B4-BE49-F238E27FC236}">
              <a16:creationId xmlns:a16="http://schemas.microsoft.com/office/drawing/2014/main" id="{02AE71D1-9C02-4E14-AFED-9FC50ADB8096}"/>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28" name="Text Box 119">
          <a:extLst>
            <a:ext uri="{FF2B5EF4-FFF2-40B4-BE49-F238E27FC236}">
              <a16:creationId xmlns:a16="http://schemas.microsoft.com/office/drawing/2014/main" id="{CDCE9318-FF86-459B-948B-6852ED356536}"/>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29" name="Text Box 120">
          <a:extLst>
            <a:ext uri="{FF2B5EF4-FFF2-40B4-BE49-F238E27FC236}">
              <a16:creationId xmlns:a16="http://schemas.microsoft.com/office/drawing/2014/main" id="{3DE3EE79-E0A9-4566-AD09-AA8D2ED7714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30" name="Text Box 121">
          <a:extLst>
            <a:ext uri="{FF2B5EF4-FFF2-40B4-BE49-F238E27FC236}">
              <a16:creationId xmlns:a16="http://schemas.microsoft.com/office/drawing/2014/main" id="{B44A0A3B-E621-4E2F-AAC9-83C6F1468F8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31" name="Text Box 125">
          <a:extLst>
            <a:ext uri="{FF2B5EF4-FFF2-40B4-BE49-F238E27FC236}">
              <a16:creationId xmlns:a16="http://schemas.microsoft.com/office/drawing/2014/main" id="{502F72F5-B98C-467D-B5E1-FA71DE201AF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32" name="Text Box 126">
          <a:extLst>
            <a:ext uri="{FF2B5EF4-FFF2-40B4-BE49-F238E27FC236}">
              <a16:creationId xmlns:a16="http://schemas.microsoft.com/office/drawing/2014/main" id="{92906F5A-9DA0-46D1-B0CB-DE0F1AB4C25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33" name="Text Box 127">
          <a:extLst>
            <a:ext uri="{FF2B5EF4-FFF2-40B4-BE49-F238E27FC236}">
              <a16:creationId xmlns:a16="http://schemas.microsoft.com/office/drawing/2014/main" id="{5406DA98-0343-4B8D-BBFF-E8E3F2117C34}"/>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34" name="Text Box 128">
          <a:extLst>
            <a:ext uri="{FF2B5EF4-FFF2-40B4-BE49-F238E27FC236}">
              <a16:creationId xmlns:a16="http://schemas.microsoft.com/office/drawing/2014/main" id="{2C641529-0C50-4763-9B51-13863F9342DC}"/>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35" name="Text Box 129">
          <a:extLst>
            <a:ext uri="{FF2B5EF4-FFF2-40B4-BE49-F238E27FC236}">
              <a16:creationId xmlns:a16="http://schemas.microsoft.com/office/drawing/2014/main" id="{42C64A8C-4FC8-4891-B4BA-758C30331711}"/>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36" name="Text Box 130">
          <a:extLst>
            <a:ext uri="{FF2B5EF4-FFF2-40B4-BE49-F238E27FC236}">
              <a16:creationId xmlns:a16="http://schemas.microsoft.com/office/drawing/2014/main" id="{1EAAECE9-D3CB-4731-A9E9-EC2FCCE5C6BE}"/>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37" name="Text Box 131">
          <a:extLst>
            <a:ext uri="{FF2B5EF4-FFF2-40B4-BE49-F238E27FC236}">
              <a16:creationId xmlns:a16="http://schemas.microsoft.com/office/drawing/2014/main" id="{278B0646-51E6-444C-B826-A7CD9D2B6FB2}"/>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38" name="Text Box 132">
          <a:extLst>
            <a:ext uri="{FF2B5EF4-FFF2-40B4-BE49-F238E27FC236}">
              <a16:creationId xmlns:a16="http://schemas.microsoft.com/office/drawing/2014/main" id="{8DB25020-0AFE-4DA2-B9CD-8DA0D30F4524}"/>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39" name="Text Box 133">
          <a:extLst>
            <a:ext uri="{FF2B5EF4-FFF2-40B4-BE49-F238E27FC236}">
              <a16:creationId xmlns:a16="http://schemas.microsoft.com/office/drawing/2014/main" id="{8ED27C50-8A03-4900-864A-D2A5BE41418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40" name="Text Box 137">
          <a:extLst>
            <a:ext uri="{FF2B5EF4-FFF2-40B4-BE49-F238E27FC236}">
              <a16:creationId xmlns:a16="http://schemas.microsoft.com/office/drawing/2014/main" id="{3A2BDA63-0814-45A6-A745-4446447FDE0B}"/>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41" name="Text Box 138">
          <a:extLst>
            <a:ext uri="{FF2B5EF4-FFF2-40B4-BE49-F238E27FC236}">
              <a16:creationId xmlns:a16="http://schemas.microsoft.com/office/drawing/2014/main" id="{215B277C-8C2D-4152-9315-542FD121BAD9}"/>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42" name="Text Box 139">
          <a:extLst>
            <a:ext uri="{FF2B5EF4-FFF2-40B4-BE49-F238E27FC236}">
              <a16:creationId xmlns:a16="http://schemas.microsoft.com/office/drawing/2014/main" id="{41E42D9C-21AB-433F-9C15-44E82DD4E00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43" name="Text Box 140">
          <a:extLst>
            <a:ext uri="{FF2B5EF4-FFF2-40B4-BE49-F238E27FC236}">
              <a16:creationId xmlns:a16="http://schemas.microsoft.com/office/drawing/2014/main" id="{28CB4363-BCC1-4030-AC1F-FFBC715AB3D9}"/>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44" name="Text Box 141">
          <a:extLst>
            <a:ext uri="{FF2B5EF4-FFF2-40B4-BE49-F238E27FC236}">
              <a16:creationId xmlns:a16="http://schemas.microsoft.com/office/drawing/2014/main" id="{E51483C5-8093-4990-8D3E-C03CE4E2F2A9}"/>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45" name="Text Box 142">
          <a:extLst>
            <a:ext uri="{FF2B5EF4-FFF2-40B4-BE49-F238E27FC236}">
              <a16:creationId xmlns:a16="http://schemas.microsoft.com/office/drawing/2014/main" id="{7AD10CAF-AEFD-4083-9CF5-9F935449B99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46" name="Text Box 143">
          <a:extLst>
            <a:ext uri="{FF2B5EF4-FFF2-40B4-BE49-F238E27FC236}">
              <a16:creationId xmlns:a16="http://schemas.microsoft.com/office/drawing/2014/main" id="{6F0253F3-9B9C-4358-A2A8-9AEE5F4B0A24}"/>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47" name="Text Box 144">
          <a:extLst>
            <a:ext uri="{FF2B5EF4-FFF2-40B4-BE49-F238E27FC236}">
              <a16:creationId xmlns:a16="http://schemas.microsoft.com/office/drawing/2014/main" id="{8C808762-9E2B-4488-B6AA-33E80A1CF386}"/>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48" name="Text Box 145">
          <a:extLst>
            <a:ext uri="{FF2B5EF4-FFF2-40B4-BE49-F238E27FC236}">
              <a16:creationId xmlns:a16="http://schemas.microsoft.com/office/drawing/2014/main" id="{A00D9550-0CD2-465F-9DE2-723D25E8DF20}"/>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49" name="Text Box 149">
          <a:extLst>
            <a:ext uri="{FF2B5EF4-FFF2-40B4-BE49-F238E27FC236}">
              <a16:creationId xmlns:a16="http://schemas.microsoft.com/office/drawing/2014/main" id="{463DB0EB-97BD-4770-898F-5D9CBD95F5A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50" name="Text Box 150">
          <a:extLst>
            <a:ext uri="{FF2B5EF4-FFF2-40B4-BE49-F238E27FC236}">
              <a16:creationId xmlns:a16="http://schemas.microsoft.com/office/drawing/2014/main" id="{5A3DA824-BE97-4086-A40E-72F4693CB6D6}"/>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51" name="Text Box 151">
          <a:extLst>
            <a:ext uri="{FF2B5EF4-FFF2-40B4-BE49-F238E27FC236}">
              <a16:creationId xmlns:a16="http://schemas.microsoft.com/office/drawing/2014/main" id="{0909B53C-1B61-46C1-B127-BA0FF6162112}"/>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52" name="Text Box 152">
          <a:extLst>
            <a:ext uri="{FF2B5EF4-FFF2-40B4-BE49-F238E27FC236}">
              <a16:creationId xmlns:a16="http://schemas.microsoft.com/office/drawing/2014/main" id="{5A9A8719-0E14-45BB-8748-8E6924F7079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53" name="Text Box 153">
          <a:extLst>
            <a:ext uri="{FF2B5EF4-FFF2-40B4-BE49-F238E27FC236}">
              <a16:creationId xmlns:a16="http://schemas.microsoft.com/office/drawing/2014/main" id="{397D3439-887F-4744-9145-C959AD6A099C}"/>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54" name="Text Box 154">
          <a:extLst>
            <a:ext uri="{FF2B5EF4-FFF2-40B4-BE49-F238E27FC236}">
              <a16:creationId xmlns:a16="http://schemas.microsoft.com/office/drawing/2014/main" id="{A4DDAC70-FB55-4AB3-AE98-3FF3A8451924}"/>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55" name="Text Box 155">
          <a:extLst>
            <a:ext uri="{FF2B5EF4-FFF2-40B4-BE49-F238E27FC236}">
              <a16:creationId xmlns:a16="http://schemas.microsoft.com/office/drawing/2014/main" id="{951F9447-FB9E-4782-8ADB-4A6FDD87D601}"/>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56" name="Text Box 156">
          <a:extLst>
            <a:ext uri="{FF2B5EF4-FFF2-40B4-BE49-F238E27FC236}">
              <a16:creationId xmlns:a16="http://schemas.microsoft.com/office/drawing/2014/main" id="{D8C31248-5A2F-49E6-8499-DAF0725B7C61}"/>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57" name="Text Box 157">
          <a:extLst>
            <a:ext uri="{FF2B5EF4-FFF2-40B4-BE49-F238E27FC236}">
              <a16:creationId xmlns:a16="http://schemas.microsoft.com/office/drawing/2014/main" id="{557EC277-7070-429A-86B1-CB1285EB1C66}"/>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58" name="Text Box 161">
          <a:extLst>
            <a:ext uri="{FF2B5EF4-FFF2-40B4-BE49-F238E27FC236}">
              <a16:creationId xmlns:a16="http://schemas.microsoft.com/office/drawing/2014/main" id="{0243F19B-A5E1-4B3F-ABDA-945ED1FDE3DF}"/>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59" name="Text Box 162">
          <a:extLst>
            <a:ext uri="{FF2B5EF4-FFF2-40B4-BE49-F238E27FC236}">
              <a16:creationId xmlns:a16="http://schemas.microsoft.com/office/drawing/2014/main" id="{0655E8CB-37B2-4295-A6FA-5437F2A30426}"/>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60" name="Text Box 163">
          <a:extLst>
            <a:ext uri="{FF2B5EF4-FFF2-40B4-BE49-F238E27FC236}">
              <a16:creationId xmlns:a16="http://schemas.microsoft.com/office/drawing/2014/main" id="{6945B63F-9383-43C1-B555-C16589743C6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61" name="Text Box 164">
          <a:extLst>
            <a:ext uri="{FF2B5EF4-FFF2-40B4-BE49-F238E27FC236}">
              <a16:creationId xmlns:a16="http://schemas.microsoft.com/office/drawing/2014/main" id="{06E553A2-1587-42BE-AA43-6AFF1F0873B0}"/>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62" name="Text Box 165">
          <a:extLst>
            <a:ext uri="{FF2B5EF4-FFF2-40B4-BE49-F238E27FC236}">
              <a16:creationId xmlns:a16="http://schemas.microsoft.com/office/drawing/2014/main" id="{FFE17C6B-76E7-4434-9A3B-6BC90A67271C}"/>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63" name="Text Box 166">
          <a:extLst>
            <a:ext uri="{FF2B5EF4-FFF2-40B4-BE49-F238E27FC236}">
              <a16:creationId xmlns:a16="http://schemas.microsoft.com/office/drawing/2014/main" id="{7B66F75C-2893-40C5-BE64-C8EBC216A5C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64" name="Text Box 167">
          <a:extLst>
            <a:ext uri="{FF2B5EF4-FFF2-40B4-BE49-F238E27FC236}">
              <a16:creationId xmlns:a16="http://schemas.microsoft.com/office/drawing/2014/main" id="{0AA712A8-FC2C-44D6-9849-37646536244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65" name="Text Box 168">
          <a:extLst>
            <a:ext uri="{FF2B5EF4-FFF2-40B4-BE49-F238E27FC236}">
              <a16:creationId xmlns:a16="http://schemas.microsoft.com/office/drawing/2014/main" id="{D1B2F545-A369-4833-84FA-C816FC148679}"/>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66" name="Text Box 169">
          <a:extLst>
            <a:ext uri="{FF2B5EF4-FFF2-40B4-BE49-F238E27FC236}">
              <a16:creationId xmlns:a16="http://schemas.microsoft.com/office/drawing/2014/main" id="{D3E2634E-E46A-4B9B-9AFB-9A349B4CA454}"/>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67" name="Text Box 170">
          <a:extLst>
            <a:ext uri="{FF2B5EF4-FFF2-40B4-BE49-F238E27FC236}">
              <a16:creationId xmlns:a16="http://schemas.microsoft.com/office/drawing/2014/main" id="{C530F1A8-7A55-4EE2-BB6F-2BCA2661F700}"/>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68" name="Text Box 171">
          <a:extLst>
            <a:ext uri="{FF2B5EF4-FFF2-40B4-BE49-F238E27FC236}">
              <a16:creationId xmlns:a16="http://schemas.microsoft.com/office/drawing/2014/main" id="{B031A437-0F41-4F5C-BE21-28F660D16D6E}"/>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69" name="Text Box 172">
          <a:extLst>
            <a:ext uri="{FF2B5EF4-FFF2-40B4-BE49-F238E27FC236}">
              <a16:creationId xmlns:a16="http://schemas.microsoft.com/office/drawing/2014/main" id="{5FA71A4D-0706-411B-8512-6D735603D59E}"/>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70" name="Text Box 173">
          <a:extLst>
            <a:ext uri="{FF2B5EF4-FFF2-40B4-BE49-F238E27FC236}">
              <a16:creationId xmlns:a16="http://schemas.microsoft.com/office/drawing/2014/main" id="{508518A5-DE49-4C26-96DD-7FF5823D6D78}"/>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71" name="Text Box 174">
          <a:extLst>
            <a:ext uri="{FF2B5EF4-FFF2-40B4-BE49-F238E27FC236}">
              <a16:creationId xmlns:a16="http://schemas.microsoft.com/office/drawing/2014/main" id="{887D1FC9-5B45-43F9-BBD0-6C13A49F77F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72" name="Text Box 176">
          <a:extLst>
            <a:ext uri="{FF2B5EF4-FFF2-40B4-BE49-F238E27FC236}">
              <a16:creationId xmlns:a16="http://schemas.microsoft.com/office/drawing/2014/main" id="{C0516C80-7D53-4259-8B91-50B7B62A2062}"/>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73" name="Text Box 178">
          <a:extLst>
            <a:ext uri="{FF2B5EF4-FFF2-40B4-BE49-F238E27FC236}">
              <a16:creationId xmlns:a16="http://schemas.microsoft.com/office/drawing/2014/main" id="{B42B8456-51C4-4BEC-8CE0-443C824E172B}"/>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74" name="Text Box 179">
          <a:extLst>
            <a:ext uri="{FF2B5EF4-FFF2-40B4-BE49-F238E27FC236}">
              <a16:creationId xmlns:a16="http://schemas.microsoft.com/office/drawing/2014/main" id="{8429CB6E-9BB4-45A6-9578-4595209F7284}"/>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75" name="Text Box 180">
          <a:extLst>
            <a:ext uri="{FF2B5EF4-FFF2-40B4-BE49-F238E27FC236}">
              <a16:creationId xmlns:a16="http://schemas.microsoft.com/office/drawing/2014/main" id="{C7C6DB0A-0834-4150-BF09-AB3BE958C451}"/>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76" name="Text Box 181">
          <a:extLst>
            <a:ext uri="{FF2B5EF4-FFF2-40B4-BE49-F238E27FC236}">
              <a16:creationId xmlns:a16="http://schemas.microsoft.com/office/drawing/2014/main" id="{8E962629-52CA-4169-ABAA-AA8320CBC900}"/>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77" name="Text Box 182">
          <a:extLst>
            <a:ext uri="{FF2B5EF4-FFF2-40B4-BE49-F238E27FC236}">
              <a16:creationId xmlns:a16="http://schemas.microsoft.com/office/drawing/2014/main" id="{7FB7392C-D961-4A4C-8B70-C5E7D6B944D9}"/>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78" name="Text Box 183">
          <a:extLst>
            <a:ext uri="{FF2B5EF4-FFF2-40B4-BE49-F238E27FC236}">
              <a16:creationId xmlns:a16="http://schemas.microsoft.com/office/drawing/2014/main" id="{4378B9A0-D9BA-4872-8D11-CFDF9041F671}"/>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79" name="Text Box 184">
          <a:extLst>
            <a:ext uri="{FF2B5EF4-FFF2-40B4-BE49-F238E27FC236}">
              <a16:creationId xmlns:a16="http://schemas.microsoft.com/office/drawing/2014/main" id="{54C79B3D-BBCC-4E10-87F8-FB7EF1145B2C}"/>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80" name="Text Box 185">
          <a:extLst>
            <a:ext uri="{FF2B5EF4-FFF2-40B4-BE49-F238E27FC236}">
              <a16:creationId xmlns:a16="http://schemas.microsoft.com/office/drawing/2014/main" id="{B7BF5B97-BCB5-4D08-928B-99639409030F}"/>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81" name="Text Box 186">
          <a:extLst>
            <a:ext uri="{FF2B5EF4-FFF2-40B4-BE49-F238E27FC236}">
              <a16:creationId xmlns:a16="http://schemas.microsoft.com/office/drawing/2014/main" id="{B01EDF76-054E-44DB-8737-354AE83B197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82" name="Text Box 187">
          <a:extLst>
            <a:ext uri="{FF2B5EF4-FFF2-40B4-BE49-F238E27FC236}">
              <a16:creationId xmlns:a16="http://schemas.microsoft.com/office/drawing/2014/main" id="{7B042532-34B6-451C-BDF1-BD85F66B626C}"/>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83" name="Text Box 188">
          <a:extLst>
            <a:ext uri="{FF2B5EF4-FFF2-40B4-BE49-F238E27FC236}">
              <a16:creationId xmlns:a16="http://schemas.microsoft.com/office/drawing/2014/main" id="{F714ED75-4E32-40DB-B7A4-EB0A09FD179D}"/>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84" name="Text Box 189">
          <a:extLst>
            <a:ext uri="{FF2B5EF4-FFF2-40B4-BE49-F238E27FC236}">
              <a16:creationId xmlns:a16="http://schemas.microsoft.com/office/drawing/2014/main" id="{FFFA014F-2D54-464C-AF52-0E7F8D20660F}"/>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85" name="Text Box 190">
          <a:extLst>
            <a:ext uri="{FF2B5EF4-FFF2-40B4-BE49-F238E27FC236}">
              <a16:creationId xmlns:a16="http://schemas.microsoft.com/office/drawing/2014/main" id="{BC6A0C27-1265-4CE0-AC91-DBD37DC374DC}"/>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86" name="Text Box 191">
          <a:extLst>
            <a:ext uri="{FF2B5EF4-FFF2-40B4-BE49-F238E27FC236}">
              <a16:creationId xmlns:a16="http://schemas.microsoft.com/office/drawing/2014/main" id="{6B96C650-F629-4EF0-88E8-20DBF8D9AD3B}"/>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87" name="Text Box 192">
          <a:extLst>
            <a:ext uri="{FF2B5EF4-FFF2-40B4-BE49-F238E27FC236}">
              <a16:creationId xmlns:a16="http://schemas.microsoft.com/office/drawing/2014/main" id="{A63924FE-1C22-44A4-90EC-B5653FDC12D9}"/>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88" name="Text Box 193">
          <a:extLst>
            <a:ext uri="{FF2B5EF4-FFF2-40B4-BE49-F238E27FC236}">
              <a16:creationId xmlns:a16="http://schemas.microsoft.com/office/drawing/2014/main" id="{DBFC6295-6DD7-492B-8E63-2AF937613DB6}"/>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89" name="Text Box 194">
          <a:extLst>
            <a:ext uri="{FF2B5EF4-FFF2-40B4-BE49-F238E27FC236}">
              <a16:creationId xmlns:a16="http://schemas.microsoft.com/office/drawing/2014/main" id="{E435CAA4-7309-45D6-976D-B2A2BD78EC8D}"/>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90" name="Text Box 195">
          <a:extLst>
            <a:ext uri="{FF2B5EF4-FFF2-40B4-BE49-F238E27FC236}">
              <a16:creationId xmlns:a16="http://schemas.microsoft.com/office/drawing/2014/main" id="{691D9EE8-6093-4353-83A5-86B7544A8EB2}"/>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91" name="Text Box 196">
          <a:extLst>
            <a:ext uri="{FF2B5EF4-FFF2-40B4-BE49-F238E27FC236}">
              <a16:creationId xmlns:a16="http://schemas.microsoft.com/office/drawing/2014/main" id="{4721CBC3-6C4D-4DA2-94C6-16B1693ED2B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92" name="Text Box 197">
          <a:extLst>
            <a:ext uri="{FF2B5EF4-FFF2-40B4-BE49-F238E27FC236}">
              <a16:creationId xmlns:a16="http://schemas.microsoft.com/office/drawing/2014/main" id="{F3008EFC-5003-4267-908B-B3CD635CCCFF}"/>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93" name="Text Box 198">
          <a:extLst>
            <a:ext uri="{FF2B5EF4-FFF2-40B4-BE49-F238E27FC236}">
              <a16:creationId xmlns:a16="http://schemas.microsoft.com/office/drawing/2014/main" id="{6FA38C2A-2A8A-4DAD-AF7E-BA54BA1612A9}"/>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94" name="Text Box 199">
          <a:extLst>
            <a:ext uri="{FF2B5EF4-FFF2-40B4-BE49-F238E27FC236}">
              <a16:creationId xmlns:a16="http://schemas.microsoft.com/office/drawing/2014/main" id="{49E4B968-B865-47A8-A65A-4A25E3241020}"/>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95" name="Text Box 200">
          <a:extLst>
            <a:ext uri="{FF2B5EF4-FFF2-40B4-BE49-F238E27FC236}">
              <a16:creationId xmlns:a16="http://schemas.microsoft.com/office/drawing/2014/main" id="{4A3B3CFA-CFD3-4514-9C78-2AD2E1908C20}"/>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96" name="Text Box 201">
          <a:extLst>
            <a:ext uri="{FF2B5EF4-FFF2-40B4-BE49-F238E27FC236}">
              <a16:creationId xmlns:a16="http://schemas.microsoft.com/office/drawing/2014/main" id="{30B506EE-6B67-463C-B1C5-D2B33CFE9D7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97" name="Text Box 202">
          <a:extLst>
            <a:ext uri="{FF2B5EF4-FFF2-40B4-BE49-F238E27FC236}">
              <a16:creationId xmlns:a16="http://schemas.microsoft.com/office/drawing/2014/main" id="{A5018130-3314-4206-9656-50BAC7A58F50}"/>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98" name="Text Box 203">
          <a:extLst>
            <a:ext uri="{FF2B5EF4-FFF2-40B4-BE49-F238E27FC236}">
              <a16:creationId xmlns:a16="http://schemas.microsoft.com/office/drawing/2014/main" id="{6BB05844-33B4-4788-AA1E-1410C9FF080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599" name="Text Box 204">
          <a:extLst>
            <a:ext uri="{FF2B5EF4-FFF2-40B4-BE49-F238E27FC236}">
              <a16:creationId xmlns:a16="http://schemas.microsoft.com/office/drawing/2014/main" id="{0D6EB02E-8EE2-4CB5-817E-527E54A7960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00" name="Text Box 206">
          <a:extLst>
            <a:ext uri="{FF2B5EF4-FFF2-40B4-BE49-F238E27FC236}">
              <a16:creationId xmlns:a16="http://schemas.microsoft.com/office/drawing/2014/main" id="{C91DFE0B-B18E-4BC7-A28C-A510998DAA1E}"/>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01" name="Text Box 207">
          <a:extLst>
            <a:ext uri="{FF2B5EF4-FFF2-40B4-BE49-F238E27FC236}">
              <a16:creationId xmlns:a16="http://schemas.microsoft.com/office/drawing/2014/main" id="{2E4965EA-F227-4926-9E94-7EEDD41E879D}"/>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02" name="Text Box 208">
          <a:extLst>
            <a:ext uri="{FF2B5EF4-FFF2-40B4-BE49-F238E27FC236}">
              <a16:creationId xmlns:a16="http://schemas.microsoft.com/office/drawing/2014/main" id="{C1D0D682-AAF1-4B23-A1DF-56E53C63EAED}"/>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03" name="Text Box 209">
          <a:extLst>
            <a:ext uri="{FF2B5EF4-FFF2-40B4-BE49-F238E27FC236}">
              <a16:creationId xmlns:a16="http://schemas.microsoft.com/office/drawing/2014/main" id="{8E5C56AD-C55F-4F97-872E-928D6BC589B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04" name="Text Box 210">
          <a:extLst>
            <a:ext uri="{FF2B5EF4-FFF2-40B4-BE49-F238E27FC236}">
              <a16:creationId xmlns:a16="http://schemas.microsoft.com/office/drawing/2014/main" id="{8BC79B67-F114-4694-BF01-4A7BEFAF189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05" name="Text Box 211">
          <a:extLst>
            <a:ext uri="{FF2B5EF4-FFF2-40B4-BE49-F238E27FC236}">
              <a16:creationId xmlns:a16="http://schemas.microsoft.com/office/drawing/2014/main" id="{577EC0D7-C864-4F8C-A03F-228E83362AE2}"/>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06" name="Text Box 212">
          <a:extLst>
            <a:ext uri="{FF2B5EF4-FFF2-40B4-BE49-F238E27FC236}">
              <a16:creationId xmlns:a16="http://schemas.microsoft.com/office/drawing/2014/main" id="{12DE3CBC-3000-4C6E-8890-6B6C06129F99}"/>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07" name="Text Box 213">
          <a:extLst>
            <a:ext uri="{FF2B5EF4-FFF2-40B4-BE49-F238E27FC236}">
              <a16:creationId xmlns:a16="http://schemas.microsoft.com/office/drawing/2014/main" id="{A89405D2-AF46-4158-AF81-5FBEC7871792}"/>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08" name="Text Box 214">
          <a:extLst>
            <a:ext uri="{FF2B5EF4-FFF2-40B4-BE49-F238E27FC236}">
              <a16:creationId xmlns:a16="http://schemas.microsoft.com/office/drawing/2014/main" id="{70B78F16-576F-4354-88B8-B77A4BEAAEA4}"/>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347663</xdr:colOff>
      <xdr:row>48</xdr:row>
      <xdr:rowOff>0</xdr:rowOff>
    </xdr:from>
    <xdr:to>
      <xdr:col>4</xdr:col>
      <xdr:colOff>3463</xdr:colOff>
      <xdr:row>49</xdr:row>
      <xdr:rowOff>51086</xdr:rowOff>
    </xdr:to>
    <xdr:sp macro="" textlink="">
      <xdr:nvSpPr>
        <xdr:cNvPr id="609" name="Text Box 246">
          <a:extLst>
            <a:ext uri="{FF2B5EF4-FFF2-40B4-BE49-F238E27FC236}">
              <a16:creationId xmlns:a16="http://schemas.microsoft.com/office/drawing/2014/main" id="{AB68D209-6FBB-422E-9ACE-40898755DB68}"/>
            </a:ext>
          </a:extLst>
        </xdr:cNvPr>
        <xdr:cNvSpPr txBox="1">
          <a:spLocks noChangeArrowheads="1"/>
        </xdr:cNvSpPr>
      </xdr:nvSpPr>
      <xdr:spPr bwMode="auto">
        <a:xfrm>
          <a:off x="4184877" y="8534400"/>
          <a:ext cx="69457"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48</xdr:row>
      <xdr:rowOff>0</xdr:rowOff>
    </xdr:from>
    <xdr:to>
      <xdr:col>4</xdr:col>
      <xdr:colOff>90488</xdr:colOff>
      <xdr:row>49</xdr:row>
      <xdr:rowOff>51086</xdr:rowOff>
    </xdr:to>
    <xdr:sp macro="" textlink="">
      <xdr:nvSpPr>
        <xdr:cNvPr id="610" name="Text Box 71">
          <a:extLst>
            <a:ext uri="{FF2B5EF4-FFF2-40B4-BE49-F238E27FC236}">
              <a16:creationId xmlns:a16="http://schemas.microsoft.com/office/drawing/2014/main" id="{5A5492E3-9630-4C55-81FD-C7F56210D17C}"/>
            </a:ext>
          </a:extLst>
        </xdr:cNvPr>
        <xdr:cNvSpPr txBox="1">
          <a:spLocks noChangeArrowheads="1"/>
        </xdr:cNvSpPr>
      </xdr:nvSpPr>
      <xdr:spPr bwMode="auto">
        <a:xfrm>
          <a:off x="4260396" y="8534400"/>
          <a:ext cx="80963"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48</xdr:row>
      <xdr:rowOff>0</xdr:rowOff>
    </xdr:from>
    <xdr:to>
      <xdr:col>4</xdr:col>
      <xdr:colOff>90488</xdr:colOff>
      <xdr:row>49</xdr:row>
      <xdr:rowOff>51086</xdr:rowOff>
    </xdr:to>
    <xdr:sp macro="" textlink="">
      <xdr:nvSpPr>
        <xdr:cNvPr id="611" name="Text Box 175">
          <a:extLst>
            <a:ext uri="{FF2B5EF4-FFF2-40B4-BE49-F238E27FC236}">
              <a16:creationId xmlns:a16="http://schemas.microsoft.com/office/drawing/2014/main" id="{CF4D65B7-7405-4675-8C81-0B2274648028}"/>
            </a:ext>
          </a:extLst>
        </xdr:cNvPr>
        <xdr:cNvSpPr txBox="1">
          <a:spLocks noChangeArrowheads="1"/>
        </xdr:cNvSpPr>
      </xdr:nvSpPr>
      <xdr:spPr bwMode="auto">
        <a:xfrm>
          <a:off x="4260396" y="8534400"/>
          <a:ext cx="80963"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12" name="Text Box 1">
          <a:extLst>
            <a:ext uri="{FF2B5EF4-FFF2-40B4-BE49-F238E27FC236}">
              <a16:creationId xmlns:a16="http://schemas.microsoft.com/office/drawing/2014/main" id="{A8D1FC75-F451-4913-8074-ACBC244BDEAC}"/>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13" name="Text Box 23">
          <a:extLst>
            <a:ext uri="{FF2B5EF4-FFF2-40B4-BE49-F238E27FC236}">
              <a16:creationId xmlns:a16="http://schemas.microsoft.com/office/drawing/2014/main" id="{2DAF6D05-EFE2-4EF3-9151-B617F274B18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14" name="Text Box 24">
          <a:extLst>
            <a:ext uri="{FF2B5EF4-FFF2-40B4-BE49-F238E27FC236}">
              <a16:creationId xmlns:a16="http://schemas.microsoft.com/office/drawing/2014/main" id="{FDD6E8E1-6399-4739-9ACD-9D5B14E38E0D}"/>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15" name="Text Box 25">
          <a:extLst>
            <a:ext uri="{FF2B5EF4-FFF2-40B4-BE49-F238E27FC236}">
              <a16:creationId xmlns:a16="http://schemas.microsoft.com/office/drawing/2014/main" id="{842C3442-4C6F-44CA-A5D5-8A93EE62A391}"/>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16" name="Text Box 26">
          <a:extLst>
            <a:ext uri="{FF2B5EF4-FFF2-40B4-BE49-F238E27FC236}">
              <a16:creationId xmlns:a16="http://schemas.microsoft.com/office/drawing/2014/main" id="{C71AA8F5-108C-456D-8869-6252692B7999}"/>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17" name="Text Box 27">
          <a:extLst>
            <a:ext uri="{FF2B5EF4-FFF2-40B4-BE49-F238E27FC236}">
              <a16:creationId xmlns:a16="http://schemas.microsoft.com/office/drawing/2014/main" id="{2CFE5DA0-C564-45EF-820E-DB3EEE313644}"/>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18" name="Text Box 28">
          <a:extLst>
            <a:ext uri="{FF2B5EF4-FFF2-40B4-BE49-F238E27FC236}">
              <a16:creationId xmlns:a16="http://schemas.microsoft.com/office/drawing/2014/main" id="{41E4C268-5C00-44ED-8C1B-7FCAA27087E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19" name="Text Box 29">
          <a:extLst>
            <a:ext uri="{FF2B5EF4-FFF2-40B4-BE49-F238E27FC236}">
              <a16:creationId xmlns:a16="http://schemas.microsoft.com/office/drawing/2014/main" id="{7D7AF65F-A898-4613-ACEF-27F08C3BDCB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20" name="Text Box 30">
          <a:extLst>
            <a:ext uri="{FF2B5EF4-FFF2-40B4-BE49-F238E27FC236}">
              <a16:creationId xmlns:a16="http://schemas.microsoft.com/office/drawing/2014/main" id="{50358784-EEDF-4F10-B912-6D649176447D}"/>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21" name="Text Box 31">
          <a:extLst>
            <a:ext uri="{FF2B5EF4-FFF2-40B4-BE49-F238E27FC236}">
              <a16:creationId xmlns:a16="http://schemas.microsoft.com/office/drawing/2014/main" id="{7421E1A7-509A-469E-9E9E-778D93945FE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22" name="Text Box 32">
          <a:extLst>
            <a:ext uri="{FF2B5EF4-FFF2-40B4-BE49-F238E27FC236}">
              <a16:creationId xmlns:a16="http://schemas.microsoft.com/office/drawing/2014/main" id="{FB2929A8-37FA-42DD-9085-342B49E9C95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23" name="Text Box 33">
          <a:extLst>
            <a:ext uri="{FF2B5EF4-FFF2-40B4-BE49-F238E27FC236}">
              <a16:creationId xmlns:a16="http://schemas.microsoft.com/office/drawing/2014/main" id="{5997C6EB-DD9D-4CC6-B377-86FAA72CD7C8}"/>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24" name="Text Box 34">
          <a:extLst>
            <a:ext uri="{FF2B5EF4-FFF2-40B4-BE49-F238E27FC236}">
              <a16:creationId xmlns:a16="http://schemas.microsoft.com/office/drawing/2014/main" id="{ADFA0922-0C20-4CE2-AC3A-5BED4964302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25" name="Text Box 35">
          <a:extLst>
            <a:ext uri="{FF2B5EF4-FFF2-40B4-BE49-F238E27FC236}">
              <a16:creationId xmlns:a16="http://schemas.microsoft.com/office/drawing/2014/main" id="{08AA453C-8890-4A88-993F-4BDC79F82F72}"/>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26" name="Text Box 36">
          <a:extLst>
            <a:ext uri="{FF2B5EF4-FFF2-40B4-BE49-F238E27FC236}">
              <a16:creationId xmlns:a16="http://schemas.microsoft.com/office/drawing/2014/main" id="{777168B2-66A1-4DB1-9AC2-BF6EFA6F6ABB}"/>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27" name="Text Box 37">
          <a:extLst>
            <a:ext uri="{FF2B5EF4-FFF2-40B4-BE49-F238E27FC236}">
              <a16:creationId xmlns:a16="http://schemas.microsoft.com/office/drawing/2014/main" id="{D7A6CCE5-63D2-4980-87BA-9E01072533C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28" name="Text Box 38">
          <a:extLst>
            <a:ext uri="{FF2B5EF4-FFF2-40B4-BE49-F238E27FC236}">
              <a16:creationId xmlns:a16="http://schemas.microsoft.com/office/drawing/2014/main" id="{CB7F7C2A-36F2-4012-A700-7C5C11613FDB}"/>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29" name="Text Box 39">
          <a:extLst>
            <a:ext uri="{FF2B5EF4-FFF2-40B4-BE49-F238E27FC236}">
              <a16:creationId xmlns:a16="http://schemas.microsoft.com/office/drawing/2014/main" id="{AC4DC722-620F-4018-8140-AB6338EBC9D0}"/>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30" name="Text Box 40">
          <a:extLst>
            <a:ext uri="{FF2B5EF4-FFF2-40B4-BE49-F238E27FC236}">
              <a16:creationId xmlns:a16="http://schemas.microsoft.com/office/drawing/2014/main" id="{EE788B3B-E080-4977-A500-1B0B412AAADE}"/>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31" name="Text Box 41">
          <a:extLst>
            <a:ext uri="{FF2B5EF4-FFF2-40B4-BE49-F238E27FC236}">
              <a16:creationId xmlns:a16="http://schemas.microsoft.com/office/drawing/2014/main" id="{2413160D-20A2-467B-AD23-A653730CED56}"/>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32" name="Text Box 42">
          <a:extLst>
            <a:ext uri="{FF2B5EF4-FFF2-40B4-BE49-F238E27FC236}">
              <a16:creationId xmlns:a16="http://schemas.microsoft.com/office/drawing/2014/main" id="{F15F21F1-6287-45AB-B024-6DD4B53F54B6}"/>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33" name="Text Box 43">
          <a:extLst>
            <a:ext uri="{FF2B5EF4-FFF2-40B4-BE49-F238E27FC236}">
              <a16:creationId xmlns:a16="http://schemas.microsoft.com/office/drawing/2014/main" id="{25314F31-2187-4439-AB6D-0AD59EBBB94E}"/>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34" name="Text Box 44">
          <a:extLst>
            <a:ext uri="{FF2B5EF4-FFF2-40B4-BE49-F238E27FC236}">
              <a16:creationId xmlns:a16="http://schemas.microsoft.com/office/drawing/2014/main" id="{2C8FDD04-73A1-4695-A7DE-6139A7BF717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35" name="Text Box 45">
          <a:extLst>
            <a:ext uri="{FF2B5EF4-FFF2-40B4-BE49-F238E27FC236}">
              <a16:creationId xmlns:a16="http://schemas.microsoft.com/office/drawing/2014/main" id="{B639A736-2038-42BD-875A-EC3D42E57300}"/>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36" name="Text Box 46">
          <a:extLst>
            <a:ext uri="{FF2B5EF4-FFF2-40B4-BE49-F238E27FC236}">
              <a16:creationId xmlns:a16="http://schemas.microsoft.com/office/drawing/2014/main" id="{419E33E7-2A9F-4284-B016-6FC1829293C8}"/>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37" name="Text Box 47">
          <a:extLst>
            <a:ext uri="{FF2B5EF4-FFF2-40B4-BE49-F238E27FC236}">
              <a16:creationId xmlns:a16="http://schemas.microsoft.com/office/drawing/2014/main" id="{7B1A1227-C898-4916-BE9D-DBE59637454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38" name="Text Box 48">
          <a:extLst>
            <a:ext uri="{FF2B5EF4-FFF2-40B4-BE49-F238E27FC236}">
              <a16:creationId xmlns:a16="http://schemas.microsoft.com/office/drawing/2014/main" id="{A71F3294-F5FA-48F1-8F19-DD996732491E}"/>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39" name="Text Box 49">
          <a:extLst>
            <a:ext uri="{FF2B5EF4-FFF2-40B4-BE49-F238E27FC236}">
              <a16:creationId xmlns:a16="http://schemas.microsoft.com/office/drawing/2014/main" id="{3851CBF2-8774-4D62-9D5D-FA4F6A97002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40" name="Text Box 50">
          <a:extLst>
            <a:ext uri="{FF2B5EF4-FFF2-40B4-BE49-F238E27FC236}">
              <a16:creationId xmlns:a16="http://schemas.microsoft.com/office/drawing/2014/main" id="{97B71231-E328-4057-B5C1-A03A1F51A402}"/>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41" name="Text Box 51">
          <a:extLst>
            <a:ext uri="{FF2B5EF4-FFF2-40B4-BE49-F238E27FC236}">
              <a16:creationId xmlns:a16="http://schemas.microsoft.com/office/drawing/2014/main" id="{D210BB03-0DDB-4DB5-8748-6E06AE796022}"/>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42" name="Text Box 52">
          <a:extLst>
            <a:ext uri="{FF2B5EF4-FFF2-40B4-BE49-F238E27FC236}">
              <a16:creationId xmlns:a16="http://schemas.microsoft.com/office/drawing/2014/main" id="{4287F5BC-D2A7-4525-B050-7E4EEB2FB7BD}"/>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43" name="Text Box 53">
          <a:extLst>
            <a:ext uri="{FF2B5EF4-FFF2-40B4-BE49-F238E27FC236}">
              <a16:creationId xmlns:a16="http://schemas.microsoft.com/office/drawing/2014/main" id="{0AD185CA-E1A9-4ADA-B995-1305776703E4}"/>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44" name="Text Box 54">
          <a:extLst>
            <a:ext uri="{FF2B5EF4-FFF2-40B4-BE49-F238E27FC236}">
              <a16:creationId xmlns:a16="http://schemas.microsoft.com/office/drawing/2014/main" id="{CF670013-7A3C-4E65-9CF3-5FBBB46A960E}"/>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45" name="Text Box 55">
          <a:extLst>
            <a:ext uri="{FF2B5EF4-FFF2-40B4-BE49-F238E27FC236}">
              <a16:creationId xmlns:a16="http://schemas.microsoft.com/office/drawing/2014/main" id="{C988D8A1-842E-4A06-A26E-54709234FE4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46" name="Text Box 56">
          <a:extLst>
            <a:ext uri="{FF2B5EF4-FFF2-40B4-BE49-F238E27FC236}">
              <a16:creationId xmlns:a16="http://schemas.microsoft.com/office/drawing/2014/main" id="{36AC839E-21D6-4E3A-853A-7028782B7A0E}"/>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47" name="Text Box 57">
          <a:extLst>
            <a:ext uri="{FF2B5EF4-FFF2-40B4-BE49-F238E27FC236}">
              <a16:creationId xmlns:a16="http://schemas.microsoft.com/office/drawing/2014/main" id="{74BF73A0-6174-47E4-8310-F226D4D4DCA2}"/>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48" name="Text Box 58">
          <a:extLst>
            <a:ext uri="{FF2B5EF4-FFF2-40B4-BE49-F238E27FC236}">
              <a16:creationId xmlns:a16="http://schemas.microsoft.com/office/drawing/2014/main" id="{B910573C-3EDE-4697-96E3-C443A3BCE561}"/>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49" name="Text Box 59">
          <a:extLst>
            <a:ext uri="{FF2B5EF4-FFF2-40B4-BE49-F238E27FC236}">
              <a16:creationId xmlns:a16="http://schemas.microsoft.com/office/drawing/2014/main" id="{42C177F6-07E9-48FE-8AA7-E7F7F28CD31D}"/>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50" name="Text Box 60">
          <a:extLst>
            <a:ext uri="{FF2B5EF4-FFF2-40B4-BE49-F238E27FC236}">
              <a16:creationId xmlns:a16="http://schemas.microsoft.com/office/drawing/2014/main" id="{9C3452AD-48F8-4338-BE9A-8B96B7A14A1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51" name="Text Box 61">
          <a:extLst>
            <a:ext uri="{FF2B5EF4-FFF2-40B4-BE49-F238E27FC236}">
              <a16:creationId xmlns:a16="http://schemas.microsoft.com/office/drawing/2014/main" id="{AD183D72-7AA6-432C-970E-8DF3E078B34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52" name="Text Box 62">
          <a:extLst>
            <a:ext uri="{FF2B5EF4-FFF2-40B4-BE49-F238E27FC236}">
              <a16:creationId xmlns:a16="http://schemas.microsoft.com/office/drawing/2014/main" id="{24C5FA56-BFCF-40CF-A22A-BBCD523E43D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53" name="Text Box 63">
          <a:extLst>
            <a:ext uri="{FF2B5EF4-FFF2-40B4-BE49-F238E27FC236}">
              <a16:creationId xmlns:a16="http://schemas.microsoft.com/office/drawing/2014/main" id="{9AE802CE-0F90-4172-ACA6-E77A73E668CB}"/>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54" name="Text Box 64">
          <a:extLst>
            <a:ext uri="{FF2B5EF4-FFF2-40B4-BE49-F238E27FC236}">
              <a16:creationId xmlns:a16="http://schemas.microsoft.com/office/drawing/2014/main" id="{6F1B934F-1DF7-4FE4-A417-53799887D3B4}"/>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55" name="Text Box 65">
          <a:extLst>
            <a:ext uri="{FF2B5EF4-FFF2-40B4-BE49-F238E27FC236}">
              <a16:creationId xmlns:a16="http://schemas.microsoft.com/office/drawing/2014/main" id="{D9F6571E-AA78-47EC-8E95-C74E386E0922}"/>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56" name="Text Box 66">
          <a:extLst>
            <a:ext uri="{FF2B5EF4-FFF2-40B4-BE49-F238E27FC236}">
              <a16:creationId xmlns:a16="http://schemas.microsoft.com/office/drawing/2014/main" id="{7E93374C-97AB-4612-842F-94A14B4EA774}"/>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57" name="Text Box 67">
          <a:extLst>
            <a:ext uri="{FF2B5EF4-FFF2-40B4-BE49-F238E27FC236}">
              <a16:creationId xmlns:a16="http://schemas.microsoft.com/office/drawing/2014/main" id="{CB4C8DD3-185F-4474-96BA-C5E65036753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58" name="Text Box 68">
          <a:extLst>
            <a:ext uri="{FF2B5EF4-FFF2-40B4-BE49-F238E27FC236}">
              <a16:creationId xmlns:a16="http://schemas.microsoft.com/office/drawing/2014/main" id="{477E436D-96A3-4713-855F-4461191440DB}"/>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59" name="Text Box 69">
          <a:extLst>
            <a:ext uri="{FF2B5EF4-FFF2-40B4-BE49-F238E27FC236}">
              <a16:creationId xmlns:a16="http://schemas.microsoft.com/office/drawing/2014/main" id="{6E5E0A5D-130D-40D3-A597-BCDA6A59362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60" name="Text Box 70">
          <a:extLst>
            <a:ext uri="{FF2B5EF4-FFF2-40B4-BE49-F238E27FC236}">
              <a16:creationId xmlns:a16="http://schemas.microsoft.com/office/drawing/2014/main" id="{FA4B626A-1873-4381-B688-5116ABA7A0D9}"/>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61" name="Text Box 72">
          <a:extLst>
            <a:ext uri="{FF2B5EF4-FFF2-40B4-BE49-F238E27FC236}">
              <a16:creationId xmlns:a16="http://schemas.microsoft.com/office/drawing/2014/main" id="{4280D5B6-1F74-45B2-B356-3EB13C07C80B}"/>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62" name="Text Box 73">
          <a:extLst>
            <a:ext uri="{FF2B5EF4-FFF2-40B4-BE49-F238E27FC236}">
              <a16:creationId xmlns:a16="http://schemas.microsoft.com/office/drawing/2014/main" id="{3BF27FEA-D72B-4092-AD40-940986617461}"/>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63" name="Text Box 77">
          <a:extLst>
            <a:ext uri="{FF2B5EF4-FFF2-40B4-BE49-F238E27FC236}">
              <a16:creationId xmlns:a16="http://schemas.microsoft.com/office/drawing/2014/main" id="{BAC5B8A1-1B3D-4E11-92E5-898BC7BCAC5F}"/>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64" name="Text Box 78">
          <a:extLst>
            <a:ext uri="{FF2B5EF4-FFF2-40B4-BE49-F238E27FC236}">
              <a16:creationId xmlns:a16="http://schemas.microsoft.com/office/drawing/2014/main" id="{3CD8DA0D-E64D-47D3-B9FC-EF632619C12E}"/>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65" name="Text Box 79">
          <a:extLst>
            <a:ext uri="{FF2B5EF4-FFF2-40B4-BE49-F238E27FC236}">
              <a16:creationId xmlns:a16="http://schemas.microsoft.com/office/drawing/2014/main" id="{83426ADC-FDD9-4DAA-B9F2-508FCD990C04}"/>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66" name="Text Box 80">
          <a:extLst>
            <a:ext uri="{FF2B5EF4-FFF2-40B4-BE49-F238E27FC236}">
              <a16:creationId xmlns:a16="http://schemas.microsoft.com/office/drawing/2014/main" id="{F43559D3-9012-44DC-88E3-6B37971E927F}"/>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67" name="Text Box 81">
          <a:extLst>
            <a:ext uri="{FF2B5EF4-FFF2-40B4-BE49-F238E27FC236}">
              <a16:creationId xmlns:a16="http://schemas.microsoft.com/office/drawing/2014/main" id="{B0788893-F306-4AD0-876E-C87619A7C400}"/>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68" name="Text Box 82">
          <a:extLst>
            <a:ext uri="{FF2B5EF4-FFF2-40B4-BE49-F238E27FC236}">
              <a16:creationId xmlns:a16="http://schemas.microsoft.com/office/drawing/2014/main" id="{0B39D0B8-C277-4F8F-8172-FE3178AEA521}"/>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69" name="Text Box 84">
          <a:extLst>
            <a:ext uri="{FF2B5EF4-FFF2-40B4-BE49-F238E27FC236}">
              <a16:creationId xmlns:a16="http://schemas.microsoft.com/office/drawing/2014/main" id="{D5F5F683-DD30-4C23-ABD5-9198700191B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70" name="Text Box 85">
          <a:extLst>
            <a:ext uri="{FF2B5EF4-FFF2-40B4-BE49-F238E27FC236}">
              <a16:creationId xmlns:a16="http://schemas.microsoft.com/office/drawing/2014/main" id="{6A4E9DF4-F64D-484D-AE8D-95DBFFE114CD}"/>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71" name="Text Box 89">
          <a:extLst>
            <a:ext uri="{FF2B5EF4-FFF2-40B4-BE49-F238E27FC236}">
              <a16:creationId xmlns:a16="http://schemas.microsoft.com/office/drawing/2014/main" id="{65952C44-9DEA-4393-8911-6E2BD287829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72" name="Text Box 90">
          <a:extLst>
            <a:ext uri="{FF2B5EF4-FFF2-40B4-BE49-F238E27FC236}">
              <a16:creationId xmlns:a16="http://schemas.microsoft.com/office/drawing/2014/main" id="{EA229A8B-B4E5-49FD-83F8-00F0EF45560E}"/>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73" name="Text Box 91">
          <a:extLst>
            <a:ext uri="{FF2B5EF4-FFF2-40B4-BE49-F238E27FC236}">
              <a16:creationId xmlns:a16="http://schemas.microsoft.com/office/drawing/2014/main" id="{DAAFDC7A-F555-44AD-8934-D21253530ED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74" name="Text Box 92">
          <a:extLst>
            <a:ext uri="{FF2B5EF4-FFF2-40B4-BE49-F238E27FC236}">
              <a16:creationId xmlns:a16="http://schemas.microsoft.com/office/drawing/2014/main" id="{65437CFE-F691-403E-B2E4-178D564DBF3F}"/>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75" name="Text Box 93">
          <a:extLst>
            <a:ext uri="{FF2B5EF4-FFF2-40B4-BE49-F238E27FC236}">
              <a16:creationId xmlns:a16="http://schemas.microsoft.com/office/drawing/2014/main" id="{8C6D5E3F-85FA-4747-B94C-17B8A35887B9}"/>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76" name="Text Box 94">
          <a:extLst>
            <a:ext uri="{FF2B5EF4-FFF2-40B4-BE49-F238E27FC236}">
              <a16:creationId xmlns:a16="http://schemas.microsoft.com/office/drawing/2014/main" id="{1A8CA3E2-C054-4877-8D8C-53D17573D14D}"/>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77" name="Text Box 95">
          <a:extLst>
            <a:ext uri="{FF2B5EF4-FFF2-40B4-BE49-F238E27FC236}">
              <a16:creationId xmlns:a16="http://schemas.microsoft.com/office/drawing/2014/main" id="{02401F62-88F9-4002-B20C-BD327115ED4F}"/>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78" name="Text Box 96">
          <a:extLst>
            <a:ext uri="{FF2B5EF4-FFF2-40B4-BE49-F238E27FC236}">
              <a16:creationId xmlns:a16="http://schemas.microsoft.com/office/drawing/2014/main" id="{24EA84DF-8B1F-4E92-BE38-B1818182D07E}"/>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79" name="Text Box 97">
          <a:extLst>
            <a:ext uri="{FF2B5EF4-FFF2-40B4-BE49-F238E27FC236}">
              <a16:creationId xmlns:a16="http://schemas.microsoft.com/office/drawing/2014/main" id="{62935AA6-C624-42C2-8846-56078125CFE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80" name="Text Box 101">
          <a:extLst>
            <a:ext uri="{FF2B5EF4-FFF2-40B4-BE49-F238E27FC236}">
              <a16:creationId xmlns:a16="http://schemas.microsoft.com/office/drawing/2014/main" id="{A9B84C5F-A7F6-437F-8F08-1755A6A0AA0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81" name="Text Box 102">
          <a:extLst>
            <a:ext uri="{FF2B5EF4-FFF2-40B4-BE49-F238E27FC236}">
              <a16:creationId xmlns:a16="http://schemas.microsoft.com/office/drawing/2014/main" id="{64E29F22-F09E-4496-AA35-F9551D916D49}"/>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82" name="Text Box 103">
          <a:extLst>
            <a:ext uri="{FF2B5EF4-FFF2-40B4-BE49-F238E27FC236}">
              <a16:creationId xmlns:a16="http://schemas.microsoft.com/office/drawing/2014/main" id="{6B8108BB-1F35-4C50-B66C-92C260C49966}"/>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83" name="Text Box 104">
          <a:extLst>
            <a:ext uri="{FF2B5EF4-FFF2-40B4-BE49-F238E27FC236}">
              <a16:creationId xmlns:a16="http://schemas.microsoft.com/office/drawing/2014/main" id="{1A0A445B-93EA-423A-B79C-DD72DA3427BB}"/>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84" name="Text Box 105">
          <a:extLst>
            <a:ext uri="{FF2B5EF4-FFF2-40B4-BE49-F238E27FC236}">
              <a16:creationId xmlns:a16="http://schemas.microsoft.com/office/drawing/2014/main" id="{2E942404-E9C0-4278-92A0-FB7AB8FF4D7C}"/>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85" name="Text Box 106">
          <a:extLst>
            <a:ext uri="{FF2B5EF4-FFF2-40B4-BE49-F238E27FC236}">
              <a16:creationId xmlns:a16="http://schemas.microsoft.com/office/drawing/2014/main" id="{80423DD2-265C-4618-848C-66490DD426C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86" name="Text Box 107">
          <a:extLst>
            <a:ext uri="{FF2B5EF4-FFF2-40B4-BE49-F238E27FC236}">
              <a16:creationId xmlns:a16="http://schemas.microsoft.com/office/drawing/2014/main" id="{D481D0AB-A96D-4E64-85B3-8984BDA1E269}"/>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87" name="Text Box 108">
          <a:extLst>
            <a:ext uri="{FF2B5EF4-FFF2-40B4-BE49-F238E27FC236}">
              <a16:creationId xmlns:a16="http://schemas.microsoft.com/office/drawing/2014/main" id="{776EAFB5-F288-442C-B765-BF5C1A9381B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88" name="Text Box 109">
          <a:extLst>
            <a:ext uri="{FF2B5EF4-FFF2-40B4-BE49-F238E27FC236}">
              <a16:creationId xmlns:a16="http://schemas.microsoft.com/office/drawing/2014/main" id="{2EC95B5E-9D46-477A-9DD4-E3DE4AC90190}"/>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89" name="Text Box 113">
          <a:extLst>
            <a:ext uri="{FF2B5EF4-FFF2-40B4-BE49-F238E27FC236}">
              <a16:creationId xmlns:a16="http://schemas.microsoft.com/office/drawing/2014/main" id="{85B9F289-BA74-4A4F-8DA3-AED03628A262}"/>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90" name="Text Box 114">
          <a:extLst>
            <a:ext uri="{FF2B5EF4-FFF2-40B4-BE49-F238E27FC236}">
              <a16:creationId xmlns:a16="http://schemas.microsoft.com/office/drawing/2014/main" id="{EB7963E4-356E-4385-B0C2-248CE59BCCF9}"/>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91" name="Text Box 115">
          <a:extLst>
            <a:ext uri="{FF2B5EF4-FFF2-40B4-BE49-F238E27FC236}">
              <a16:creationId xmlns:a16="http://schemas.microsoft.com/office/drawing/2014/main" id="{5F62AB43-2048-4B55-B00D-C7569F819E9D}"/>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92" name="Text Box 116">
          <a:extLst>
            <a:ext uri="{FF2B5EF4-FFF2-40B4-BE49-F238E27FC236}">
              <a16:creationId xmlns:a16="http://schemas.microsoft.com/office/drawing/2014/main" id="{4F61442F-8BC6-446B-9128-23C1F3B9482B}"/>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93" name="Text Box 117">
          <a:extLst>
            <a:ext uri="{FF2B5EF4-FFF2-40B4-BE49-F238E27FC236}">
              <a16:creationId xmlns:a16="http://schemas.microsoft.com/office/drawing/2014/main" id="{09BE7543-856E-47F5-B648-6720F8A6931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94" name="Text Box 118">
          <a:extLst>
            <a:ext uri="{FF2B5EF4-FFF2-40B4-BE49-F238E27FC236}">
              <a16:creationId xmlns:a16="http://schemas.microsoft.com/office/drawing/2014/main" id="{6CEE096B-7635-4746-8F00-BF57DE03106F}"/>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95" name="Text Box 119">
          <a:extLst>
            <a:ext uri="{FF2B5EF4-FFF2-40B4-BE49-F238E27FC236}">
              <a16:creationId xmlns:a16="http://schemas.microsoft.com/office/drawing/2014/main" id="{F97B23CD-732D-49E8-A4D4-7947F972B1F6}"/>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96" name="Text Box 120">
          <a:extLst>
            <a:ext uri="{FF2B5EF4-FFF2-40B4-BE49-F238E27FC236}">
              <a16:creationId xmlns:a16="http://schemas.microsoft.com/office/drawing/2014/main" id="{A2ECA9C5-51A8-4619-A106-3D75956D401C}"/>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97" name="Text Box 121">
          <a:extLst>
            <a:ext uri="{FF2B5EF4-FFF2-40B4-BE49-F238E27FC236}">
              <a16:creationId xmlns:a16="http://schemas.microsoft.com/office/drawing/2014/main" id="{00EB0A75-D68B-4D55-8F0D-8754801CD3D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98" name="Text Box 125">
          <a:extLst>
            <a:ext uri="{FF2B5EF4-FFF2-40B4-BE49-F238E27FC236}">
              <a16:creationId xmlns:a16="http://schemas.microsoft.com/office/drawing/2014/main" id="{ED5A9727-C97F-471D-BDD1-D09B1ACDA3F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699" name="Text Box 126">
          <a:extLst>
            <a:ext uri="{FF2B5EF4-FFF2-40B4-BE49-F238E27FC236}">
              <a16:creationId xmlns:a16="http://schemas.microsoft.com/office/drawing/2014/main" id="{305A7631-1769-4329-9080-04F27A9BAA5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00" name="Text Box 127">
          <a:extLst>
            <a:ext uri="{FF2B5EF4-FFF2-40B4-BE49-F238E27FC236}">
              <a16:creationId xmlns:a16="http://schemas.microsoft.com/office/drawing/2014/main" id="{B5502032-27E6-409E-ABC5-38929447F9CB}"/>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01" name="Text Box 128">
          <a:extLst>
            <a:ext uri="{FF2B5EF4-FFF2-40B4-BE49-F238E27FC236}">
              <a16:creationId xmlns:a16="http://schemas.microsoft.com/office/drawing/2014/main" id="{CAB4F9A9-368B-4E74-9CC9-44CB9EECF57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02" name="Text Box 129">
          <a:extLst>
            <a:ext uri="{FF2B5EF4-FFF2-40B4-BE49-F238E27FC236}">
              <a16:creationId xmlns:a16="http://schemas.microsoft.com/office/drawing/2014/main" id="{D0B91791-DFA7-40FE-8855-FD8057721D00}"/>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03" name="Text Box 130">
          <a:extLst>
            <a:ext uri="{FF2B5EF4-FFF2-40B4-BE49-F238E27FC236}">
              <a16:creationId xmlns:a16="http://schemas.microsoft.com/office/drawing/2014/main" id="{1A173545-F1C1-4784-9015-F129C704399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04" name="Text Box 131">
          <a:extLst>
            <a:ext uri="{FF2B5EF4-FFF2-40B4-BE49-F238E27FC236}">
              <a16:creationId xmlns:a16="http://schemas.microsoft.com/office/drawing/2014/main" id="{6B6E6623-FB75-4B42-A95C-8AD9F6CC71C0}"/>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05" name="Text Box 132">
          <a:extLst>
            <a:ext uri="{FF2B5EF4-FFF2-40B4-BE49-F238E27FC236}">
              <a16:creationId xmlns:a16="http://schemas.microsoft.com/office/drawing/2014/main" id="{87B5CC23-9A7D-4608-93BD-7A1F62360AC0}"/>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06" name="Text Box 133">
          <a:extLst>
            <a:ext uri="{FF2B5EF4-FFF2-40B4-BE49-F238E27FC236}">
              <a16:creationId xmlns:a16="http://schemas.microsoft.com/office/drawing/2014/main" id="{6D0EAD6F-0A4E-49FF-B71A-FACE60D3004C}"/>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07" name="Text Box 137">
          <a:extLst>
            <a:ext uri="{FF2B5EF4-FFF2-40B4-BE49-F238E27FC236}">
              <a16:creationId xmlns:a16="http://schemas.microsoft.com/office/drawing/2014/main" id="{8E6FCDA4-13A4-4BE7-B777-70E17150B096}"/>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08" name="Text Box 138">
          <a:extLst>
            <a:ext uri="{FF2B5EF4-FFF2-40B4-BE49-F238E27FC236}">
              <a16:creationId xmlns:a16="http://schemas.microsoft.com/office/drawing/2014/main" id="{E9D7AE39-E9C0-4258-AD8D-052244FD4094}"/>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09" name="Text Box 139">
          <a:extLst>
            <a:ext uri="{FF2B5EF4-FFF2-40B4-BE49-F238E27FC236}">
              <a16:creationId xmlns:a16="http://schemas.microsoft.com/office/drawing/2014/main" id="{B6332E13-16E0-4C29-A9D4-2DB28D9C257D}"/>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10" name="Text Box 140">
          <a:extLst>
            <a:ext uri="{FF2B5EF4-FFF2-40B4-BE49-F238E27FC236}">
              <a16:creationId xmlns:a16="http://schemas.microsoft.com/office/drawing/2014/main" id="{3FB6A27F-F5DB-405D-A4D6-C411FA213372}"/>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11" name="Text Box 141">
          <a:extLst>
            <a:ext uri="{FF2B5EF4-FFF2-40B4-BE49-F238E27FC236}">
              <a16:creationId xmlns:a16="http://schemas.microsoft.com/office/drawing/2014/main" id="{C416265B-A3A6-491D-AAAC-8DD4068E6C1E}"/>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12" name="Text Box 142">
          <a:extLst>
            <a:ext uri="{FF2B5EF4-FFF2-40B4-BE49-F238E27FC236}">
              <a16:creationId xmlns:a16="http://schemas.microsoft.com/office/drawing/2014/main" id="{C70B8B26-786E-46EA-A808-1FD8BE3DC9A2}"/>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13" name="Text Box 143">
          <a:extLst>
            <a:ext uri="{FF2B5EF4-FFF2-40B4-BE49-F238E27FC236}">
              <a16:creationId xmlns:a16="http://schemas.microsoft.com/office/drawing/2014/main" id="{A2FE9577-F34F-493F-A4A9-8051CCC14B5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14" name="Text Box 144">
          <a:extLst>
            <a:ext uri="{FF2B5EF4-FFF2-40B4-BE49-F238E27FC236}">
              <a16:creationId xmlns:a16="http://schemas.microsoft.com/office/drawing/2014/main" id="{948D851C-020E-4E6F-8DDA-BF76E4F4AABD}"/>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15" name="Text Box 145">
          <a:extLst>
            <a:ext uri="{FF2B5EF4-FFF2-40B4-BE49-F238E27FC236}">
              <a16:creationId xmlns:a16="http://schemas.microsoft.com/office/drawing/2014/main" id="{29C3B68C-9872-43C9-B5D3-BC4C5451AB4F}"/>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16" name="Text Box 149">
          <a:extLst>
            <a:ext uri="{FF2B5EF4-FFF2-40B4-BE49-F238E27FC236}">
              <a16:creationId xmlns:a16="http://schemas.microsoft.com/office/drawing/2014/main" id="{C5AC5221-7D0C-4D9B-9993-51BA94DE5468}"/>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17" name="Text Box 150">
          <a:extLst>
            <a:ext uri="{FF2B5EF4-FFF2-40B4-BE49-F238E27FC236}">
              <a16:creationId xmlns:a16="http://schemas.microsoft.com/office/drawing/2014/main" id="{3D0AA59D-2968-4D68-93C2-DA03198C8252}"/>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18" name="Text Box 151">
          <a:extLst>
            <a:ext uri="{FF2B5EF4-FFF2-40B4-BE49-F238E27FC236}">
              <a16:creationId xmlns:a16="http://schemas.microsoft.com/office/drawing/2014/main" id="{B7D25188-8B04-462B-B669-F4FA7A37C4A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19" name="Text Box 152">
          <a:extLst>
            <a:ext uri="{FF2B5EF4-FFF2-40B4-BE49-F238E27FC236}">
              <a16:creationId xmlns:a16="http://schemas.microsoft.com/office/drawing/2014/main" id="{C2890039-FD67-4768-853E-80F62DECDD88}"/>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20" name="Text Box 153">
          <a:extLst>
            <a:ext uri="{FF2B5EF4-FFF2-40B4-BE49-F238E27FC236}">
              <a16:creationId xmlns:a16="http://schemas.microsoft.com/office/drawing/2014/main" id="{8B8386FC-C53D-4B98-832E-41CEEDB3D57E}"/>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21" name="Text Box 154">
          <a:extLst>
            <a:ext uri="{FF2B5EF4-FFF2-40B4-BE49-F238E27FC236}">
              <a16:creationId xmlns:a16="http://schemas.microsoft.com/office/drawing/2014/main" id="{89ED4E92-A2E3-4773-9864-0FDD5DED18C1}"/>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22" name="Text Box 155">
          <a:extLst>
            <a:ext uri="{FF2B5EF4-FFF2-40B4-BE49-F238E27FC236}">
              <a16:creationId xmlns:a16="http://schemas.microsoft.com/office/drawing/2014/main" id="{F0752DBE-483E-4900-8E43-C8B8A197D01C}"/>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23" name="Text Box 156">
          <a:extLst>
            <a:ext uri="{FF2B5EF4-FFF2-40B4-BE49-F238E27FC236}">
              <a16:creationId xmlns:a16="http://schemas.microsoft.com/office/drawing/2014/main" id="{DAE65795-F1E0-49E3-8EE9-5C4B210B0D4D}"/>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24" name="Text Box 157">
          <a:extLst>
            <a:ext uri="{FF2B5EF4-FFF2-40B4-BE49-F238E27FC236}">
              <a16:creationId xmlns:a16="http://schemas.microsoft.com/office/drawing/2014/main" id="{63EF869E-7B06-4861-9AB7-9D02FF480832}"/>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25" name="Text Box 161">
          <a:extLst>
            <a:ext uri="{FF2B5EF4-FFF2-40B4-BE49-F238E27FC236}">
              <a16:creationId xmlns:a16="http://schemas.microsoft.com/office/drawing/2014/main" id="{87733DC1-729E-4076-B5AA-6FA5A4960756}"/>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26" name="Text Box 162">
          <a:extLst>
            <a:ext uri="{FF2B5EF4-FFF2-40B4-BE49-F238E27FC236}">
              <a16:creationId xmlns:a16="http://schemas.microsoft.com/office/drawing/2014/main" id="{A463B734-5A29-4259-A10B-D048457F99A8}"/>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27" name="Text Box 163">
          <a:extLst>
            <a:ext uri="{FF2B5EF4-FFF2-40B4-BE49-F238E27FC236}">
              <a16:creationId xmlns:a16="http://schemas.microsoft.com/office/drawing/2014/main" id="{41131605-6F75-4B06-8967-AF8996BA1B90}"/>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28" name="Text Box 164">
          <a:extLst>
            <a:ext uri="{FF2B5EF4-FFF2-40B4-BE49-F238E27FC236}">
              <a16:creationId xmlns:a16="http://schemas.microsoft.com/office/drawing/2014/main" id="{0228E442-B1DC-42AB-BEA3-A3F897BE25C6}"/>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29" name="Text Box 165">
          <a:extLst>
            <a:ext uri="{FF2B5EF4-FFF2-40B4-BE49-F238E27FC236}">
              <a16:creationId xmlns:a16="http://schemas.microsoft.com/office/drawing/2014/main" id="{C15AC7F0-4367-4BD5-9C62-EA550D9DCED2}"/>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30" name="Text Box 166">
          <a:extLst>
            <a:ext uri="{FF2B5EF4-FFF2-40B4-BE49-F238E27FC236}">
              <a16:creationId xmlns:a16="http://schemas.microsoft.com/office/drawing/2014/main" id="{2C89A2AB-A0B7-47CD-9D73-F4E3EE36BABC}"/>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31" name="Text Box 167">
          <a:extLst>
            <a:ext uri="{FF2B5EF4-FFF2-40B4-BE49-F238E27FC236}">
              <a16:creationId xmlns:a16="http://schemas.microsoft.com/office/drawing/2014/main" id="{B82470BF-26BF-4EA5-9288-8135C58ED18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32" name="Text Box 168">
          <a:extLst>
            <a:ext uri="{FF2B5EF4-FFF2-40B4-BE49-F238E27FC236}">
              <a16:creationId xmlns:a16="http://schemas.microsoft.com/office/drawing/2014/main" id="{A22F005F-0CEF-4D17-AEEA-1EF2932D486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33" name="Text Box 169">
          <a:extLst>
            <a:ext uri="{FF2B5EF4-FFF2-40B4-BE49-F238E27FC236}">
              <a16:creationId xmlns:a16="http://schemas.microsoft.com/office/drawing/2014/main" id="{6D46CFCE-6350-4977-9152-ED3C51699C7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34" name="Text Box 170">
          <a:extLst>
            <a:ext uri="{FF2B5EF4-FFF2-40B4-BE49-F238E27FC236}">
              <a16:creationId xmlns:a16="http://schemas.microsoft.com/office/drawing/2014/main" id="{36A0203F-F2BC-4DF8-8951-BE3FE81F2620}"/>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35" name="Text Box 171">
          <a:extLst>
            <a:ext uri="{FF2B5EF4-FFF2-40B4-BE49-F238E27FC236}">
              <a16:creationId xmlns:a16="http://schemas.microsoft.com/office/drawing/2014/main" id="{CAE1EE6B-EBDD-454E-AACC-B960F999E4E1}"/>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36" name="Text Box 172">
          <a:extLst>
            <a:ext uri="{FF2B5EF4-FFF2-40B4-BE49-F238E27FC236}">
              <a16:creationId xmlns:a16="http://schemas.microsoft.com/office/drawing/2014/main" id="{138BA5DC-B6FB-41CC-8A21-469C600C78C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37" name="Text Box 173">
          <a:extLst>
            <a:ext uri="{FF2B5EF4-FFF2-40B4-BE49-F238E27FC236}">
              <a16:creationId xmlns:a16="http://schemas.microsoft.com/office/drawing/2014/main" id="{74571800-D273-467F-956F-044CB43237E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38" name="Text Box 174">
          <a:extLst>
            <a:ext uri="{FF2B5EF4-FFF2-40B4-BE49-F238E27FC236}">
              <a16:creationId xmlns:a16="http://schemas.microsoft.com/office/drawing/2014/main" id="{98482734-077E-451A-A399-671B84503B6E}"/>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39" name="Text Box 176">
          <a:extLst>
            <a:ext uri="{FF2B5EF4-FFF2-40B4-BE49-F238E27FC236}">
              <a16:creationId xmlns:a16="http://schemas.microsoft.com/office/drawing/2014/main" id="{832718C9-DDC6-4AB6-8A55-A8F9C094B0F1}"/>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40" name="Text Box 178">
          <a:extLst>
            <a:ext uri="{FF2B5EF4-FFF2-40B4-BE49-F238E27FC236}">
              <a16:creationId xmlns:a16="http://schemas.microsoft.com/office/drawing/2014/main" id="{5CA8CB54-5D93-4BB3-8F57-A8FD460839B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41" name="Text Box 179">
          <a:extLst>
            <a:ext uri="{FF2B5EF4-FFF2-40B4-BE49-F238E27FC236}">
              <a16:creationId xmlns:a16="http://schemas.microsoft.com/office/drawing/2014/main" id="{8801DF36-80F8-4B17-BE47-C5DD5F20E3DD}"/>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42" name="Text Box 180">
          <a:extLst>
            <a:ext uri="{FF2B5EF4-FFF2-40B4-BE49-F238E27FC236}">
              <a16:creationId xmlns:a16="http://schemas.microsoft.com/office/drawing/2014/main" id="{316DAEF6-D6FE-4EF7-B35A-C9332826FE14}"/>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43" name="Text Box 181">
          <a:extLst>
            <a:ext uri="{FF2B5EF4-FFF2-40B4-BE49-F238E27FC236}">
              <a16:creationId xmlns:a16="http://schemas.microsoft.com/office/drawing/2014/main" id="{30F76D03-DDDA-416C-8F61-73ACE1AF54F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44" name="Text Box 182">
          <a:extLst>
            <a:ext uri="{FF2B5EF4-FFF2-40B4-BE49-F238E27FC236}">
              <a16:creationId xmlns:a16="http://schemas.microsoft.com/office/drawing/2014/main" id="{28045F87-BBDF-4F9A-A08F-0D3CFC08AB9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45" name="Text Box 183">
          <a:extLst>
            <a:ext uri="{FF2B5EF4-FFF2-40B4-BE49-F238E27FC236}">
              <a16:creationId xmlns:a16="http://schemas.microsoft.com/office/drawing/2014/main" id="{A8910EE9-86E3-4B30-8137-6F67077B33EF}"/>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46" name="Text Box 184">
          <a:extLst>
            <a:ext uri="{FF2B5EF4-FFF2-40B4-BE49-F238E27FC236}">
              <a16:creationId xmlns:a16="http://schemas.microsoft.com/office/drawing/2014/main" id="{DC6C7B3D-EEBC-4A70-90F9-591A6F8F74BD}"/>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47" name="Text Box 185">
          <a:extLst>
            <a:ext uri="{FF2B5EF4-FFF2-40B4-BE49-F238E27FC236}">
              <a16:creationId xmlns:a16="http://schemas.microsoft.com/office/drawing/2014/main" id="{97FF8DDA-B6EF-481B-803C-EC2A3A6D4E7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48" name="Text Box 186">
          <a:extLst>
            <a:ext uri="{FF2B5EF4-FFF2-40B4-BE49-F238E27FC236}">
              <a16:creationId xmlns:a16="http://schemas.microsoft.com/office/drawing/2014/main" id="{6BAADCD3-16A8-42CE-9B80-192D1002EA4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49" name="Text Box 187">
          <a:extLst>
            <a:ext uri="{FF2B5EF4-FFF2-40B4-BE49-F238E27FC236}">
              <a16:creationId xmlns:a16="http://schemas.microsoft.com/office/drawing/2014/main" id="{F0D7AE70-45B6-4511-8499-9AB995955ECD}"/>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50" name="Text Box 188">
          <a:extLst>
            <a:ext uri="{FF2B5EF4-FFF2-40B4-BE49-F238E27FC236}">
              <a16:creationId xmlns:a16="http://schemas.microsoft.com/office/drawing/2014/main" id="{E7633411-664F-481A-852A-8B9A9686DAA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51" name="Text Box 189">
          <a:extLst>
            <a:ext uri="{FF2B5EF4-FFF2-40B4-BE49-F238E27FC236}">
              <a16:creationId xmlns:a16="http://schemas.microsoft.com/office/drawing/2014/main" id="{73C8200C-23A7-4977-8A3F-45EBF8D52EBF}"/>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52" name="Text Box 190">
          <a:extLst>
            <a:ext uri="{FF2B5EF4-FFF2-40B4-BE49-F238E27FC236}">
              <a16:creationId xmlns:a16="http://schemas.microsoft.com/office/drawing/2014/main" id="{5EFACDF6-4C63-4375-91D4-7A34F2DAA7EB}"/>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53" name="Text Box 191">
          <a:extLst>
            <a:ext uri="{FF2B5EF4-FFF2-40B4-BE49-F238E27FC236}">
              <a16:creationId xmlns:a16="http://schemas.microsoft.com/office/drawing/2014/main" id="{E538B976-288D-41FB-AC81-62CF1142167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54" name="Text Box 192">
          <a:extLst>
            <a:ext uri="{FF2B5EF4-FFF2-40B4-BE49-F238E27FC236}">
              <a16:creationId xmlns:a16="http://schemas.microsoft.com/office/drawing/2014/main" id="{F300BCDE-D96A-49E8-82C9-467090465F86}"/>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55" name="Text Box 193">
          <a:extLst>
            <a:ext uri="{FF2B5EF4-FFF2-40B4-BE49-F238E27FC236}">
              <a16:creationId xmlns:a16="http://schemas.microsoft.com/office/drawing/2014/main" id="{6AE813D4-B9F6-4A63-AA35-F0BD5A8B2BC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56" name="Text Box 194">
          <a:extLst>
            <a:ext uri="{FF2B5EF4-FFF2-40B4-BE49-F238E27FC236}">
              <a16:creationId xmlns:a16="http://schemas.microsoft.com/office/drawing/2014/main" id="{045A579C-1CB4-4870-AC1C-B248B69B14B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57" name="Text Box 195">
          <a:extLst>
            <a:ext uri="{FF2B5EF4-FFF2-40B4-BE49-F238E27FC236}">
              <a16:creationId xmlns:a16="http://schemas.microsoft.com/office/drawing/2014/main" id="{ECD658E2-5F74-4C64-A5E7-F9345F12ACD2}"/>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58" name="Text Box 196">
          <a:extLst>
            <a:ext uri="{FF2B5EF4-FFF2-40B4-BE49-F238E27FC236}">
              <a16:creationId xmlns:a16="http://schemas.microsoft.com/office/drawing/2014/main" id="{EC868CE7-E158-47EB-B944-CDC3E7C31C89}"/>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59" name="Text Box 197">
          <a:extLst>
            <a:ext uri="{FF2B5EF4-FFF2-40B4-BE49-F238E27FC236}">
              <a16:creationId xmlns:a16="http://schemas.microsoft.com/office/drawing/2014/main" id="{3A850C92-38BA-461D-AD5A-8E6D95DE273B}"/>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60" name="Text Box 198">
          <a:extLst>
            <a:ext uri="{FF2B5EF4-FFF2-40B4-BE49-F238E27FC236}">
              <a16:creationId xmlns:a16="http://schemas.microsoft.com/office/drawing/2014/main" id="{B687841E-0FD1-4F07-B715-B2C97550223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61" name="Text Box 199">
          <a:extLst>
            <a:ext uri="{FF2B5EF4-FFF2-40B4-BE49-F238E27FC236}">
              <a16:creationId xmlns:a16="http://schemas.microsoft.com/office/drawing/2014/main" id="{2B2D005E-AAFB-420F-B5AA-3997923E57BF}"/>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62" name="Text Box 200">
          <a:extLst>
            <a:ext uri="{FF2B5EF4-FFF2-40B4-BE49-F238E27FC236}">
              <a16:creationId xmlns:a16="http://schemas.microsoft.com/office/drawing/2014/main" id="{67494F1A-9EB5-499A-A431-5DF126FB926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63" name="Text Box 201">
          <a:extLst>
            <a:ext uri="{FF2B5EF4-FFF2-40B4-BE49-F238E27FC236}">
              <a16:creationId xmlns:a16="http://schemas.microsoft.com/office/drawing/2014/main" id="{537A3A8D-6366-4FBF-89AA-7F8B6E24E7E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64" name="Text Box 202">
          <a:extLst>
            <a:ext uri="{FF2B5EF4-FFF2-40B4-BE49-F238E27FC236}">
              <a16:creationId xmlns:a16="http://schemas.microsoft.com/office/drawing/2014/main" id="{E094CE78-135C-418A-9F96-5343F36AE6FE}"/>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65" name="Text Box 203">
          <a:extLst>
            <a:ext uri="{FF2B5EF4-FFF2-40B4-BE49-F238E27FC236}">
              <a16:creationId xmlns:a16="http://schemas.microsoft.com/office/drawing/2014/main" id="{2CFCC216-358E-472B-A508-E38EAF02AE3D}"/>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66" name="Text Box 204">
          <a:extLst>
            <a:ext uri="{FF2B5EF4-FFF2-40B4-BE49-F238E27FC236}">
              <a16:creationId xmlns:a16="http://schemas.microsoft.com/office/drawing/2014/main" id="{8571F8DE-3A6D-4CC9-90A7-117AD528FE2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67" name="Text Box 206">
          <a:extLst>
            <a:ext uri="{FF2B5EF4-FFF2-40B4-BE49-F238E27FC236}">
              <a16:creationId xmlns:a16="http://schemas.microsoft.com/office/drawing/2014/main" id="{72979184-6778-4732-8B5D-6AE18A98FA54}"/>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68" name="Text Box 207">
          <a:extLst>
            <a:ext uri="{FF2B5EF4-FFF2-40B4-BE49-F238E27FC236}">
              <a16:creationId xmlns:a16="http://schemas.microsoft.com/office/drawing/2014/main" id="{19258928-99CD-4E7D-BF45-297BFC36F736}"/>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69" name="Text Box 208">
          <a:extLst>
            <a:ext uri="{FF2B5EF4-FFF2-40B4-BE49-F238E27FC236}">
              <a16:creationId xmlns:a16="http://schemas.microsoft.com/office/drawing/2014/main" id="{4B103543-A5A8-4255-91E0-55F3F72D36AB}"/>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70" name="Text Box 209">
          <a:extLst>
            <a:ext uri="{FF2B5EF4-FFF2-40B4-BE49-F238E27FC236}">
              <a16:creationId xmlns:a16="http://schemas.microsoft.com/office/drawing/2014/main" id="{3035B315-C8D0-493F-B9F6-B445A1C728C1}"/>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71" name="Text Box 210">
          <a:extLst>
            <a:ext uri="{FF2B5EF4-FFF2-40B4-BE49-F238E27FC236}">
              <a16:creationId xmlns:a16="http://schemas.microsoft.com/office/drawing/2014/main" id="{7575F6BA-05AC-4337-8359-7698C19FA55D}"/>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72" name="Text Box 211">
          <a:extLst>
            <a:ext uri="{FF2B5EF4-FFF2-40B4-BE49-F238E27FC236}">
              <a16:creationId xmlns:a16="http://schemas.microsoft.com/office/drawing/2014/main" id="{E0102DD2-4C4F-4E6C-9A7D-5D0C4F4E0F99}"/>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73" name="Text Box 212">
          <a:extLst>
            <a:ext uri="{FF2B5EF4-FFF2-40B4-BE49-F238E27FC236}">
              <a16:creationId xmlns:a16="http://schemas.microsoft.com/office/drawing/2014/main" id="{124196B5-E970-4501-8705-92A9B24059F2}"/>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74" name="Text Box 213">
          <a:extLst>
            <a:ext uri="{FF2B5EF4-FFF2-40B4-BE49-F238E27FC236}">
              <a16:creationId xmlns:a16="http://schemas.microsoft.com/office/drawing/2014/main" id="{EC600F9E-A02F-4779-8AF6-0A0BB402C244}"/>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392906</xdr:colOff>
      <xdr:row>49</xdr:row>
      <xdr:rowOff>51086</xdr:rowOff>
    </xdr:to>
    <xdr:sp macro="" textlink="">
      <xdr:nvSpPr>
        <xdr:cNvPr id="775" name="Text Box 214">
          <a:extLst>
            <a:ext uri="{FF2B5EF4-FFF2-40B4-BE49-F238E27FC236}">
              <a16:creationId xmlns:a16="http://schemas.microsoft.com/office/drawing/2014/main" id="{F86009DB-DA4B-4CED-B968-CA1DFF4F319B}"/>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347663</xdr:colOff>
      <xdr:row>48</xdr:row>
      <xdr:rowOff>0</xdr:rowOff>
    </xdr:from>
    <xdr:to>
      <xdr:col>4</xdr:col>
      <xdr:colOff>3463</xdr:colOff>
      <xdr:row>49</xdr:row>
      <xdr:rowOff>51086</xdr:rowOff>
    </xdr:to>
    <xdr:sp macro="" textlink="">
      <xdr:nvSpPr>
        <xdr:cNvPr id="776" name="Text Box 246">
          <a:extLst>
            <a:ext uri="{FF2B5EF4-FFF2-40B4-BE49-F238E27FC236}">
              <a16:creationId xmlns:a16="http://schemas.microsoft.com/office/drawing/2014/main" id="{C71ADF07-4F74-4288-BF47-463BE5246416}"/>
            </a:ext>
          </a:extLst>
        </xdr:cNvPr>
        <xdr:cNvSpPr txBox="1">
          <a:spLocks noChangeArrowheads="1"/>
        </xdr:cNvSpPr>
      </xdr:nvSpPr>
      <xdr:spPr bwMode="auto">
        <a:xfrm>
          <a:off x="4184877" y="8534400"/>
          <a:ext cx="69457"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12</xdr:row>
      <xdr:rowOff>0</xdr:rowOff>
    </xdr:from>
    <xdr:to>
      <xdr:col>5</xdr:col>
      <xdr:colOff>71438</xdr:colOff>
      <xdr:row>13</xdr:row>
      <xdr:rowOff>0</xdr:rowOff>
    </xdr:to>
    <xdr:sp macro="" textlink="">
      <xdr:nvSpPr>
        <xdr:cNvPr id="2" name="Text Box 242">
          <a:extLst>
            <a:ext uri="{FF2B5EF4-FFF2-40B4-BE49-F238E27FC236}">
              <a16:creationId xmlns:a16="http://schemas.microsoft.com/office/drawing/2014/main" id="{ADC348D5-6A82-4D2D-B3D4-58BA25E27F6B}"/>
            </a:ext>
          </a:extLst>
        </xdr:cNvPr>
        <xdr:cNvSpPr txBox="1">
          <a:spLocks noChangeArrowheads="1"/>
        </xdr:cNvSpPr>
      </xdr:nvSpPr>
      <xdr:spPr bwMode="auto">
        <a:xfrm>
          <a:off x="4865914" y="1643743"/>
          <a:ext cx="71438" cy="82187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9525</xdr:colOff>
      <xdr:row>46</xdr:row>
      <xdr:rowOff>0</xdr:rowOff>
    </xdr:from>
    <xdr:to>
      <xdr:col>4</xdr:col>
      <xdr:colOff>90488</xdr:colOff>
      <xdr:row>47</xdr:row>
      <xdr:rowOff>45740</xdr:rowOff>
    </xdr:to>
    <xdr:sp macro="" textlink="">
      <xdr:nvSpPr>
        <xdr:cNvPr id="3" name="Text Box 71">
          <a:extLst>
            <a:ext uri="{FF2B5EF4-FFF2-40B4-BE49-F238E27FC236}">
              <a16:creationId xmlns:a16="http://schemas.microsoft.com/office/drawing/2014/main" id="{0E0B9450-CEA5-4FEA-954F-3EA6656CAD78}"/>
            </a:ext>
          </a:extLst>
        </xdr:cNvPr>
        <xdr:cNvSpPr txBox="1">
          <a:spLocks noChangeArrowheads="1"/>
        </xdr:cNvSpPr>
      </xdr:nvSpPr>
      <xdr:spPr bwMode="auto">
        <a:xfrm>
          <a:off x="4260396" y="7603671"/>
          <a:ext cx="80963"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46</xdr:row>
      <xdr:rowOff>0</xdr:rowOff>
    </xdr:from>
    <xdr:to>
      <xdr:col>4</xdr:col>
      <xdr:colOff>90488</xdr:colOff>
      <xdr:row>47</xdr:row>
      <xdr:rowOff>45740</xdr:rowOff>
    </xdr:to>
    <xdr:sp macro="" textlink="">
      <xdr:nvSpPr>
        <xdr:cNvPr id="4" name="Text Box 175">
          <a:extLst>
            <a:ext uri="{FF2B5EF4-FFF2-40B4-BE49-F238E27FC236}">
              <a16:creationId xmlns:a16="http://schemas.microsoft.com/office/drawing/2014/main" id="{8ADDA4D3-923F-4C0B-909D-530078917656}"/>
            </a:ext>
          </a:extLst>
        </xdr:cNvPr>
        <xdr:cNvSpPr txBox="1">
          <a:spLocks noChangeArrowheads="1"/>
        </xdr:cNvSpPr>
      </xdr:nvSpPr>
      <xdr:spPr bwMode="auto">
        <a:xfrm>
          <a:off x="4260396" y="7603671"/>
          <a:ext cx="80963"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5" name="Text Box 1">
          <a:extLst>
            <a:ext uri="{FF2B5EF4-FFF2-40B4-BE49-F238E27FC236}">
              <a16:creationId xmlns:a16="http://schemas.microsoft.com/office/drawing/2014/main" id="{882F7D6F-A756-4592-8DD3-809CCDE9616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6" name="Text Box 23">
          <a:extLst>
            <a:ext uri="{FF2B5EF4-FFF2-40B4-BE49-F238E27FC236}">
              <a16:creationId xmlns:a16="http://schemas.microsoft.com/office/drawing/2014/main" id="{B7912BE5-CF6E-48D1-8FB0-4E1001BDC61D}"/>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7" name="Text Box 24">
          <a:extLst>
            <a:ext uri="{FF2B5EF4-FFF2-40B4-BE49-F238E27FC236}">
              <a16:creationId xmlns:a16="http://schemas.microsoft.com/office/drawing/2014/main" id="{098FAEBC-849F-4D62-9412-8E0EAD5345E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8" name="Text Box 25">
          <a:extLst>
            <a:ext uri="{FF2B5EF4-FFF2-40B4-BE49-F238E27FC236}">
              <a16:creationId xmlns:a16="http://schemas.microsoft.com/office/drawing/2014/main" id="{BE8AF72D-7920-4506-AAD7-ED7AC11EFBC2}"/>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9" name="Text Box 26">
          <a:extLst>
            <a:ext uri="{FF2B5EF4-FFF2-40B4-BE49-F238E27FC236}">
              <a16:creationId xmlns:a16="http://schemas.microsoft.com/office/drawing/2014/main" id="{BED60EAF-2DDD-4BDD-BFB7-35FE4580332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0" name="Text Box 27">
          <a:extLst>
            <a:ext uri="{FF2B5EF4-FFF2-40B4-BE49-F238E27FC236}">
              <a16:creationId xmlns:a16="http://schemas.microsoft.com/office/drawing/2014/main" id="{0F5652F8-3E83-4AF2-87D5-DD3FC5D508F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1" name="Text Box 28">
          <a:extLst>
            <a:ext uri="{FF2B5EF4-FFF2-40B4-BE49-F238E27FC236}">
              <a16:creationId xmlns:a16="http://schemas.microsoft.com/office/drawing/2014/main" id="{2705FE5B-8605-42C1-86E1-11822FBA59F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2" name="Text Box 29">
          <a:extLst>
            <a:ext uri="{FF2B5EF4-FFF2-40B4-BE49-F238E27FC236}">
              <a16:creationId xmlns:a16="http://schemas.microsoft.com/office/drawing/2014/main" id="{3E6914FF-13F6-4F85-BABF-9A4DD87CE146}"/>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3" name="Text Box 30">
          <a:extLst>
            <a:ext uri="{FF2B5EF4-FFF2-40B4-BE49-F238E27FC236}">
              <a16:creationId xmlns:a16="http://schemas.microsoft.com/office/drawing/2014/main" id="{499C5970-C5FA-4D7B-9CF7-8AC0F051B7CE}"/>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4" name="Text Box 31">
          <a:extLst>
            <a:ext uri="{FF2B5EF4-FFF2-40B4-BE49-F238E27FC236}">
              <a16:creationId xmlns:a16="http://schemas.microsoft.com/office/drawing/2014/main" id="{50688A28-08A3-4C3B-9CF5-F87807C165A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5" name="Text Box 32">
          <a:extLst>
            <a:ext uri="{FF2B5EF4-FFF2-40B4-BE49-F238E27FC236}">
              <a16:creationId xmlns:a16="http://schemas.microsoft.com/office/drawing/2014/main" id="{34572207-7E69-42E7-94E4-D2769379054A}"/>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6" name="Text Box 33">
          <a:extLst>
            <a:ext uri="{FF2B5EF4-FFF2-40B4-BE49-F238E27FC236}">
              <a16:creationId xmlns:a16="http://schemas.microsoft.com/office/drawing/2014/main" id="{D7812944-2F94-4709-AA8B-72740B82027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7" name="Text Box 34">
          <a:extLst>
            <a:ext uri="{FF2B5EF4-FFF2-40B4-BE49-F238E27FC236}">
              <a16:creationId xmlns:a16="http://schemas.microsoft.com/office/drawing/2014/main" id="{26BE1160-2B41-4385-AF91-4606A3A069B1}"/>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8" name="Text Box 35">
          <a:extLst>
            <a:ext uri="{FF2B5EF4-FFF2-40B4-BE49-F238E27FC236}">
              <a16:creationId xmlns:a16="http://schemas.microsoft.com/office/drawing/2014/main" id="{AE151DEB-F47F-4097-A1EB-D545C0AD0636}"/>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9" name="Text Box 36">
          <a:extLst>
            <a:ext uri="{FF2B5EF4-FFF2-40B4-BE49-F238E27FC236}">
              <a16:creationId xmlns:a16="http://schemas.microsoft.com/office/drawing/2014/main" id="{64B51AD0-D298-456D-8058-59BFCDF73D3F}"/>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0" name="Text Box 37">
          <a:extLst>
            <a:ext uri="{FF2B5EF4-FFF2-40B4-BE49-F238E27FC236}">
              <a16:creationId xmlns:a16="http://schemas.microsoft.com/office/drawing/2014/main" id="{F38EFDB5-A1C6-4841-94D4-5F7C714A757D}"/>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1" name="Text Box 38">
          <a:extLst>
            <a:ext uri="{FF2B5EF4-FFF2-40B4-BE49-F238E27FC236}">
              <a16:creationId xmlns:a16="http://schemas.microsoft.com/office/drawing/2014/main" id="{68FBA295-71C4-4360-BD21-295215A79547}"/>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2" name="Text Box 39">
          <a:extLst>
            <a:ext uri="{FF2B5EF4-FFF2-40B4-BE49-F238E27FC236}">
              <a16:creationId xmlns:a16="http://schemas.microsoft.com/office/drawing/2014/main" id="{04AA729A-2BDE-48A1-9F19-A95B936707D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3" name="Text Box 40">
          <a:extLst>
            <a:ext uri="{FF2B5EF4-FFF2-40B4-BE49-F238E27FC236}">
              <a16:creationId xmlns:a16="http://schemas.microsoft.com/office/drawing/2014/main" id="{18A5E3D5-F41B-46CC-A22F-DED8B9A469E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4" name="Text Box 41">
          <a:extLst>
            <a:ext uri="{FF2B5EF4-FFF2-40B4-BE49-F238E27FC236}">
              <a16:creationId xmlns:a16="http://schemas.microsoft.com/office/drawing/2014/main" id="{5CFCB3DC-CFAB-4E57-BEBA-990865699A4B}"/>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5" name="Text Box 42">
          <a:extLst>
            <a:ext uri="{FF2B5EF4-FFF2-40B4-BE49-F238E27FC236}">
              <a16:creationId xmlns:a16="http://schemas.microsoft.com/office/drawing/2014/main" id="{EE098163-41AB-4A3E-B748-CE22721D3F5D}"/>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6" name="Text Box 43">
          <a:extLst>
            <a:ext uri="{FF2B5EF4-FFF2-40B4-BE49-F238E27FC236}">
              <a16:creationId xmlns:a16="http://schemas.microsoft.com/office/drawing/2014/main" id="{66E56C2B-0E19-4935-8D15-0CC85924D266}"/>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7" name="Text Box 44">
          <a:extLst>
            <a:ext uri="{FF2B5EF4-FFF2-40B4-BE49-F238E27FC236}">
              <a16:creationId xmlns:a16="http://schemas.microsoft.com/office/drawing/2014/main" id="{8281DBE2-31A6-4B75-A664-C70572D42B95}"/>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8" name="Text Box 45">
          <a:extLst>
            <a:ext uri="{FF2B5EF4-FFF2-40B4-BE49-F238E27FC236}">
              <a16:creationId xmlns:a16="http://schemas.microsoft.com/office/drawing/2014/main" id="{C560FD21-B236-4A91-A027-9257056EA192}"/>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9" name="Text Box 46">
          <a:extLst>
            <a:ext uri="{FF2B5EF4-FFF2-40B4-BE49-F238E27FC236}">
              <a16:creationId xmlns:a16="http://schemas.microsoft.com/office/drawing/2014/main" id="{10C0232F-E30B-43EB-B29D-7240605FA5AB}"/>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0" name="Text Box 47">
          <a:extLst>
            <a:ext uri="{FF2B5EF4-FFF2-40B4-BE49-F238E27FC236}">
              <a16:creationId xmlns:a16="http://schemas.microsoft.com/office/drawing/2014/main" id="{74761188-2FE4-4028-AF3F-C4C9F5BF57AE}"/>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1" name="Text Box 48">
          <a:extLst>
            <a:ext uri="{FF2B5EF4-FFF2-40B4-BE49-F238E27FC236}">
              <a16:creationId xmlns:a16="http://schemas.microsoft.com/office/drawing/2014/main" id="{A4B926F4-8492-4B04-8159-05D395DC22F6}"/>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2" name="Text Box 49">
          <a:extLst>
            <a:ext uri="{FF2B5EF4-FFF2-40B4-BE49-F238E27FC236}">
              <a16:creationId xmlns:a16="http://schemas.microsoft.com/office/drawing/2014/main" id="{53FF0E4D-1BD0-460C-B514-7A288B8CC245}"/>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3" name="Text Box 50">
          <a:extLst>
            <a:ext uri="{FF2B5EF4-FFF2-40B4-BE49-F238E27FC236}">
              <a16:creationId xmlns:a16="http://schemas.microsoft.com/office/drawing/2014/main" id="{1533CF4F-59AA-412A-BF2C-9E49D8CFE2E0}"/>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4" name="Text Box 51">
          <a:extLst>
            <a:ext uri="{FF2B5EF4-FFF2-40B4-BE49-F238E27FC236}">
              <a16:creationId xmlns:a16="http://schemas.microsoft.com/office/drawing/2014/main" id="{59A046CA-E0F1-4460-B5C7-849C71E7849F}"/>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5" name="Text Box 52">
          <a:extLst>
            <a:ext uri="{FF2B5EF4-FFF2-40B4-BE49-F238E27FC236}">
              <a16:creationId xmlns:a16="http://schemas.microsoft.com/office/drawing/2014/main" id="{C52D3B3C-AB1F-4CF7-8BA5-DF1B8F1870F2}"/>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6" name="Text Box 53">
          <a:extLst>
            <a:ext uri="{FF2B5EF4-FFF2-40B4-BE49-F238E27FC236}">
              <a16:creationId xmlns:a16="http://schemas.microsoft.com/office/drawing/2014/main" id="{1B79835F-2CCC-4592-8343-ECD2CC8D2FB7}"/>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7" name="Text Box 54">
          <a:extLst>
            <a:ext uri="{FF2B5EF4-FFF2-40B4-BE49-F238E27FC236}">
              <a16:creationId xmlns:a16="http://schemas.microsoft.com/office/drawing/2014/main" id="{03FEC3B9-037F-4EDB-9EC4-F2D218CE693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8" name="Text Box 55">
          <a:extLst>
            <a:ext uri="{FF2B5EF4-FFF2-40B4-BE49-F238E27FC236}">
              <a16:creationId xmlns:a16="http://schemas.microsoft.com/office/drawing/2014/main" id="{F99FF586-6909-4C92-A974-B774D9454A0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9" name="Text Box 56">
          <a:extLst>
            <a:ext uri="{FF2B5EF4-FFF2-40B4-BE49-F238E27FC236}">
              <a16:creationId xmlns:a16="http://schemas.microsoft.com/office/drawing/2014/main" id="{B3663539-FCC4-4E18-98B0-9EF9E77CD015}"/>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40" name="Text Box 57">
          <a:extLst>
            <a:ext uri="{FF2B5EF4-FFF2-40B4-BE49-F238E27FC236}">
              <a16:creationId xmlns:a16="http://schemas.microsoft.com/office/drawing/2014/main" id="{67B42ADD-46C5-4556-B173-AD57B4E1665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41" name="Text Box 58">
          <a:extLst>
            <a:ext uri="{FF2B5EF4-FFF2-40B4-BE49-F238E27FC236}">
              <a16:creationId xmlns:a16="http://schemas.microsoft.com/office/drawing/2014/main" id="{9E5BC232-C15E-4619-A92C-A03E7ABB8FF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42" name="Text Box 59">
          <a:extLst>
            <a:ext uri="{FF2B5EF4-FFF2-40B4-BE49-F238E27FC236}">
              <a16:creationId xmlns:a16="http://schemas.microsoft.com/office/drawing/2014/main" id="{812DE1FE-8FD4-401B-AD1D-C0E1DC4F880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43" name="Text Box 60">
          <a:extLst>
            <a:ext uri="{FF2B5EF4-FFF2-40B4-BE49-F238E27FC236}">
              <a16:creationId xmlns:a16="http://schemas.microsoft.com/office/drawing/2014/main" id="{57ED8FAD-701A-4F9F-8C43-5B5E48CD55E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44" name="Text Box 61">
          <a:extLst>
            <a:ext uri="{FF2B5EF4-FFF2-40B4-BE49-F238E27FC236}">
              <a16:creationId xmlns:a16="http://schemas.microsoft.com/office/drawing/2014/main" id="{CD7EA437-AA6D-4E3C-9C76-6B5457789C10}"/>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45" name="Text Box 62">
          <a:extLst>
            <a:ext uri="{FF2B5EF4-FFF2-40B4-BE49-F238E27FC236}">
              <a16:creationId xmlns:a16="http://schemas.microsoft.com/office/drawing/2014/main" id="{C36A68A5-32BD-41AE-A3BF-E60A3940825A}"/>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46" name="Text Box 63">
          <a:extLst>
            <a:ext uri="{FF2B5EF4-FFF2-40B4-BE49-F238E27FC236}">
              <a16:creationId xmlns:a16="http://schemas.microsoft.com/office/drawing/2014/main" id="{32A834A0-064B-49DA-8BAB-B8809E390352}"/>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47" name="Text Box 64">
          <a:extLst>
            <a:ext uri="{FF2B5EF4-FFF2-40B4-BE49-F238E27FC236}">
              <a16:creationId xmlns:a16="http://schemas.microsoft.com/office/drawing/2014/main" id="{23AE634C-45B0-4210-980B-50F201C2792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48" name="Text Box 65">
          <a:extLst>
            <a:ext uri="{FF2B5EF4-FFF2-40B4-BE49-F238E27FC236}">
              <a16:creationId xmlns:a16="http://schemas.microsoft.com/office/drawing/2014/main" id="{4441F4E4-1BA0-4580-B7ED-190BED4ED3B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49" name="Text Box 66">
          <a:extLst>
            <a:ext uri="{FF2B5EF4-FFF2-40B4-BE49-F238E27FC236}">
              <a16:creationId xmlns:a16="http://schemas.microsoft.com/office/drawing/2014/main" id="{A2ABD034-9854-4B73-9496-2A1A48066A71}"/>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50" name="Text Box 67">
          <a:extLst>
            <a:ext uri="{FF2B5EF4-FFF2-40B4-BE49-F238E27FC236}">
              <a16:creationId xmlns:a16="http://schemas.microsoft.com/office/drawing/2014/main" id="{419EB9BA-D666-4FCA-AE2D-9435A608958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51" name="Text Box 68">
          <a:extLst>
            <a:ext uri="{FF2B5EF4-FFF2-40B4-BE49-F238E27FC236}">
              <a16:creationId xmlns:a16="http://schemas.microsoft.com/office/drawing/2014/main" id="{E486D187-0F68-4AD7-8E84-20B0926A3C0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52" name="Text Box 69">
          <a:extLst>
            <a:ext uri="{FF2B5EF4-FFF2-40B4-BE49-F238E27FC236}">
              <a16:creationId xmlns:a16="http://schemas.microsoft.com/office/drawing/2014/main" id="{15431129-4702-4F8A-AB72-71AAF04D19FD}"/>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53" name="Text Box 70">
          <a:extLst>
            <a:ext uri="{FF2B5EF4-FFF2-40B4-BE49-F238E27FC236}">
              <a16:creationId xmlns:a16="http://schemas.microsoft.com/office/drawing/2014/main" id="{42CA9AC9-AD74-48D7-8C23-F065FB49C62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54" name="Text Box 72">
          <a:extLst>
            <a:ext uri="{FF2B5EF4-FFF2-40B4-BE49-F238E27FC236}">
              <a16:creationId xmlns:a16="http://schemas.microsoft.com/office/drawing/2014/main" id="{5D3FF9FD-D038-4BB9-98F7-C9AC3022B171}"/>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55" name="Text Box 73">
          <a:extLst>
            <a:ext uri="{FF2B5EF4-FFF2-40B4-BE49-F238E27FC236}">
              <a16:creationId xmlns:a16="http://schemas.microsoft.com/office/drawing/2014/main" id="{E268AC98-418E-48FE-8943-88C76BA28370}"/>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56" name="Text Box 77">
          <a:extLst>
            <a:ext uri="{FF2B5EF4-FFF2-40B4-BE49-F238E27FC236}">
              <a16:creationId xmlns:a16="http://schemas.microsoft.com/office/drawing/2014/main" id="{0D4673BC-0EA1-4029-A221-B44465904C8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57" name="Text Box 78">
          <a:extLst>
            <a:ext uri="{FF2B5EF4-FFF2-40B4-BE49-F238E27FC236}">
              <a16:creationId xmlns:a16="http://schemas.microsoft.com/office/drawing/2014/main" id="{CDB05AF1-FBF7-4026-9AEB-90F152E87967}"/>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58" name="Text Box 79">
          <a:extLst>
            <a:ext uri="{FF2B5EF4-FFF2-40B4-BE49-F238E27FC236}">
              <a16:creationId xmlns:a16="http://schemas.microsoft.com/office/drawing/2014/main" id="{EBCEE832-185D-4944-8157-8FD01397099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59" name="Text Box 80">
          <a:extLst>
            <a:ext uri="{FF2B5EF4-FFF2-40B4-BE49-F238E27FC236}">
              <a16:creationId xmlns:a16="http://schemas.microsoft.com/office/drawing/2014/main" id="{B617D437-A587-46C2-B91B-12F681A89A28}"/>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60" name="Text Box 81">
          <a:extLst>
            <a:ext uri="{FF2B5EF4-FFF2-40B4-BE49-F238E27FC236}">
              <a16:creationId xmlns:a16="http://schemas.microsoft.com/office/drawing/2014/main" id="{5FC58A2A-BAA0-4A60-BE71-D310C7B8CECB}"/>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61" name="Text Box 82">
          <a:extLst>
            <a:ext uri="{FF2B5EF4-FFF2-40B4-BE49-F238E27FC236}">
              <a16:creationId xmlns:a16="http://schemas.microsoft.com/office/drawing/2014/main" id="{0CC8E06B-A24D-402F-8B77-FC2E5EA3EDEA}"/>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62" name="Text Box 84">
          <a:extLst>
            <a:ext uri="{FF2B5EF4-FFF2-40B4-BE49-F238E27FC236}">
              <a16:creationId xmlns:a16="http://schemas.microsoft.com/office/drawing/2014/main" id="{55C0AFBA-3EE9-47CE-A979-FF0CCC8E757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63" name="Text Box 85">
          <a:extLst>
            <a:ext uri="{FF2B5EF4-FFF2-40B4-BE49-F238E27FC236}">
              <a16:creationId xmlns:a16="http://schemas.microsoft.com/office/drawing/2014/main" id="{69691F2C-E553-4C01-A8FC-3247472FC005}"/>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64" name="Text Box 89">
          <a:extLst>
            <a:ext uri="{FF2B5EF4-FFF2-40B4-BE49-F238E27FC236}">
              <a16:creationId xmlns:a16="http://schemas.microsoft.com/office/drawing/2014/main" id="{72AFF25D-730D-49AA-AD17-8C998114824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65" name="Text Box 90">
          <a:extLst>
            <a:ext uri="{FF2B5EF4-FFF2-40B4-BE49-F238E27FC236}">
              <a16:creationId xmlns:a16="http://schemas.microsoft.com/office/drawing/2014/main" id="{A4104C48-2C28-4B49-8A3D-A68D2D17AE2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66" name="Text Box 91">
          <a:extLst>
            <a:ext uri="{FF2B5EF4-FFF2-40B4-BE49-F238E27FC236}">
              <a16:creationId xmlns:a16="http://schemas.microsoft.com/office/drawing/2014/main" id="{D90DF44A-CB16-4C0D-912A-018D8EA3888D}"/>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67" name="Text Box 92">
          <a:extLst>
            <a:ext uri="{FF2B5EF4-FFF2-40B4-BE49-F238E27FC236}">
              <a16:creationId xmlns:a16="http://schemas.microsoft.com/office/drawing/2014/main" id="{A7535DEC-CBA4-4E25-9429-DFA90F207FB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68" name="Text Box 93">
          <a:extLst>
            <a:ext uri="{FF2B5EF4-FFF2-40B4-BE49-F238E27FC236}">
              <a16:creationId xmlns:a16="http://schemas.microsoft.com/office/drawing/2014/main" id="{E378AE63-BB78-43F6-A146-8B37AE8D18C1}"/>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69" name="Text Box 94">
          <a:extLst>
            <a:ext uri="{FF2B5EF4-FFF2-40B4-BE49-F238E27FC236}">
              <a16:creationId xmlns:a16="http://schemas.microsoft.com/office/drawing/2014/main" id="{8D19BC1C-C620-4FAB-A502-4FD6E0C988BD}"/>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70" name="Text Box 95">
          <a:extLst>
            <a:ext uri="{FF2B5EF4-FFF2-40B4-BE49-F238E27FC236}">
              <a16:creationId xmlns:a16="http://schemas.microsoft.com/office/drawing/2014/main" id="{13B06886-A0FF-4485-8142-6BCEDBDC1CDF}"/>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71" name="Text Box 96">
          <a:extLst>
            <a:ext uri="{FF2B5EF4-FFF2-40B4-BE49-F238E27FC236}">
              <a16:creationId xmlns:a16="http://schemas.microsoft.com/office/drawing/2014/main" id="{EFB230E8-B91B-4A44-A55D-DE0EC14951BA}"/>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72" name="Text Box 97">
          <a:extLst>
            <a:ext uri="{FF2B5EF4-FFF2-40B4-BE49-F238E27FC236}">
              <a16:creationId xmlns:a16="http://schemas.microsoft.com/office/drawing/2014/main" id="{02891BA6-B51E-46B5-ACBC-C6F34872D12F}"/>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73" name="Text Box 101">
          <a:extLst>
            <a:ext uri="{FF2B5EF4-FFF2-40B4-BE49-F238E27FC236}">
              <a16:creationId xmlns:a16="http://schemas.microsoft.com/office/drawing/2014/main" id="{358D297F-B512-45C0-88AE-50837E08ACF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74" name="Text Box 102">
          <a:extLst>
            <a:ext uri="{FF2B5EF4-FFF2-40B4-BE49-F238E27FC236}">
              <a16:creationId xmlns:a16="http://schemas.microsoft.com/office/drawing/2014/main" id="{20FE4DC5-B6E6-42B0-9AC7-637C0A439855}"/>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75" name="Text Box 103">
          <a:extLst>
            <a:ext uri="{FF2B5EF4-FFF2-40B4-BE49-F238E27FC236}">
              <a16:creationId xmlns:a16="http://schemas.microsoft.com/office/drawing/2014/main" id="{53D9069D-5955-46FA-8B1D-B7E77B35B237}"/>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76" name="Text Box 104">
          <a:extLst>
            <a:ext uri="{FF2B5EF4-FFF2-40B4-BE49-F238E27FC236}">
              <a16:creationId xmlns:a16="http://schemas.microsoft.com/office/drawing/2014/main" id="{E81F6A93-7849-47C5-A0CF-CF41322DE977}"/>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77" name="Text Box 105">
          <a:extLst>
            <a:ext uri="{FF2B5EF4-FFF2-40B4-BE49-F238E27FC236}">
              <a16:creationId xmlns:a16="http://schemas.microsoft.com/office/drawing/2014/main" id="{C2895261-4CA5-4B78-A4F7-6F09C76E311F}"/>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78" name="Text Box 106">
          <a:extLst>
            <a:ext uri="{FF2B5EF4-FFF2-40B4-BE49-F238E27FC236}">
              <a16:creationId xmlns:a16="http://schemas.microsoft.com/office/drawing/2014/main" id="{4E10E608-5F3F-4304-BA0D-3DCAD3436557}"/>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79" name="Text Box 107">
          <a:extLst>
            <a:ext uri="{FF2B5EF4-FFF2-40B4-BE49-F238E27FC236}">
              <a16:creationId xmlns:a16="http://schemas.microsoft.com/office/drawing/2014/main" id="{9E4C2259-9AFE-48D7-A2A6-15FFDD541840}"/>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80" name="Text Box 108">
          <a:extLst>
            <a:ext uri="{FF2B5EF4-FFF2-40B4-BE49-F238E27FC236}">
              <a16:creationId xmlns:a16="http://schemas.microsoft.com/office/drawing/2014/main" id="{28FFAC53-ECEE-4559-87F0-7B484DC24E6A}"/>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81" name="Text Box 109">
          <a:extLst>
            <a:ext uri="{FF2B5EF4-FFF2-40B4-BE49-F238E27FC236}">
              <a16:creationId xmlns:a16="http://schemas.microsoft.com/office/drawing/2014/main" id="{0F4CC49F-C132-4C28-B585-EEEE5AE3366B}"/>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82" name="Text Box 113">
          <a:extLst>
            <a:ext uri="{FF2B5EF4-FFF2-40B4-BE49-F238E27FC236}">
              <a16:creationId xmlns:a16="http://schemas.microsoft.com/office/drawing/2014/main" id="{DE521A21-C171-4986-A1D4-8D748351F8E8}"/>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83" name="Text Box 114">
          <a:extLst>
            <a:ext uri="{FF2B5EF4-FFF2-40B4-BE49-F238E27FC236}">
              <a16:creationId xmlns:a16="http://schemas.microsoft.com/office/drawing/2014/main" id="{E40E58A0-3936-41B5-9A0A-5BE42BE7B8B8}"/>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84" name="Text Box 115">
          <a:extLst>
            <a:ext uri="{FF2B5EF4-FFF2-40B4-BE49-F238E27FC236}">
              <a16:creationId xmlns:a16="http://schemas.microsoft.com/office/drawing/2014/main" id="{9487732F-1FEC-4775-9CFC-74C3283EB87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85" name="Text Box 116">
          <a:extLst>
            <a:ext uri="{FF2B5EF4-FFF2-40B4-BE49-F238E27FC236}">
              <a16:creationId xmlns:a16="http://schemas.microsoft.com/office/drawing/2014/main" id="{D71FECA2-893A-4A58-AFC2-43E72EF77BE5}"/>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86" name="Text Box 117">
          <a:extLst>
            <a:ext uri="{FF2B5EF4-FFF2-40B4-BE49-F238E27FC236}">
              <a16:creationId xmlns:a16="http://schemas.microsoft.com/office/drawing/2014/main" id="{8138307E-8535-4A8A-8912-E556E9E76F97}"/>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87" name="Text Box 118">
          <a:extLst>
            <a:ext uri="{FF2B5EF4-FFF2-40B4-BE49-F238E27FC236}">
              <a16:creationId xmlns:a16="http://schemas.microsoft.com/office/drawing/2014/main" id="{AC3AE278-94AD-4C83-B074-78A49987D95F}"/>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88" name="Text Box 119">
          <a:extLst>
            <a:ext uri="{FF2B5EF4-FFF2-40B4-BE49-F238E27FC236}">
              <a16:creationId xmlns:a16="http://schemas.microsoft.com/office/drawing/2014/main" id="{F0651479-9D73-408C-B663-02952224D018}"/>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89" name="Text Box 120">
          <a:extLst>
            <a:ext uri="{FF2B5EF4-FFF2-40B4-BE49-F238E27FC236}">
              <a16:creationId xmlns:a16="http://schemas.microsoft.com/office/drawing/2014/main" id="{0E0F6CD2-31BC-401D-8E45-13CB95B9BE6A}"/>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90" name="Text Box 121">
          <a:extLst>
            <a:ext uri="{FF2B5EF4-FFF2-40B4-BE49-F238E27FC236}">
              <a16:creationId xmlns:a16="http://schemas.microsoft.com/office/drawing/2014/main" id="{87DA6878-4282-4EFE-BBE0-410860E9B84E}"/>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91" name="Text Box 125">
          <a:extLst>
            <a:ext uri="{FF2B5EF4-FFF2-40B4-BE49-F238E27FC236}">
              <a16:creationId xmlns:a16="http://schemas.microsoft.com/office/drawing/2014/main" id="{533972CF-20EF-4F6D-A8C6-0DF8EDEB52C7}"/>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92" name="Text Box 126">
          <a:extLst>
            <a:ext uri="{FF2B5EF4-FFF2-40B4-BE49-F238E27FC236}">
              <a16:creationId xmlns:a16="http://schemas.microsoft.com/office/drawing/2014/main" id="{8DF47B38-3407-4353-96FA-12049B7A784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93" name="Text Box 127">
          <a:extLst>
            <a:ext uri="{FF2B5EF4-FFF2-40B4-BE49-F238E27FC236}">
              <a16:creationId xmlns:a16="http://schemas.microsoft.com/office/drawing/2014/main" id="{545F1D3A-D718-4A8C-824A-9A5B5CADB118}"/>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94" name="Text Box 128">
          <a:extLst>
            <a:ext uri="{FF2B5EF4-FFF2-40B4-BE49-F238E27FC236}">
              <a16:creationId xmlns:a16="http://schemas.microsoft.com/office/drawing/2014/main" id="{17618F0D-CAA9-4728-8253-B95F06F8F36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95" name="Text Box 129">
          <a:extLst>
            <a:ext uri="{FF2B5EF4-FFF2-40B4-BE49-F238E27FC236}">
              <a16:creationId xmlns:a16="http://schemas.microsoft.com/office/drawing/2014/main" id="{4F3DA800-7C36-4AE4-A9AF-68AE1CB8C677}"/>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96" name="Text Box 130">
          <a:extLst>
            <a:ext uri="{FF2B5EF4-FFF2-40B4-BE49-F238E27FC236}">
              <a16:creationId xmlns:a16="http://schemas.microsoft.com/office/drawing/2014/main" id="{EA20109B-5836-4164-8FB1-727086965DA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97" name="Text Box 131">
          <a:extLst>
            <a:ext uri="{FF2B5EF4-FFF2-40B4-BE49-F238E27FC236}">
              <a16:creationId xmlns:a16="http://schemas.microsoft.com/office/drawing/2014/main" id="{4840B08D-FD04-4620-B404-B677115A4A6E}"/>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98" name="Text Box 132">
          <a:extLst>
            <a:ext uri="{FF2B5EF4-FFF2-40B4-BE49-F238E27FC236}">
              <a16:creationId xmlns:a16="http://schemas.microsoft.com/office/drawing/2014/main" id="{E9DF4784-831A-49FF-A1E3-5CCC5CFDD4A2}"/>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99" name="Text Box 133">
          <a:extLst>
            <a:ext uri="{FF2B5EF4-FFF2-40B4-BE49-F238E27FC236}">
              <a16:creationId xmlns:a16="http://schemas.microsoft.com/office/drawing/2014/main" id="{663DAE05-BA42-4A86-B902-70689562C63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00" name="Text Box 137">
          <a:extLst>
            <a:ext uri="{FF2B5EF4-FFF2-40B4-BE49-F238E27FC236}">
              <a16:creationId xmlns:a16="http://schemas.microsoft.com/office/drawing/2014/main" id="{06B288A9-2925-4D64-9C70-38046978DCE2}"/>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01" name="Text Box 138">
          <a:extLst>
            <a:ext uri="{FF2B5EF4-FFF2-40B4-BE49-F238E27FC236}">
              <a16:creationId xmlns:a16="http://schemas.microsoft.com/office/drawing/2014/main" id="{22DB0566-5AD4-4C2E-A2CF-5E21362CF028}"/>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02" name="Text Box 139">
          <a:extLst>
            <a:ext uri="{FF2B5EF4-FFF2-40B4-BE49-F238E27FC236}">
              <a16:creationId xmlns:a16="http://schemas.microsoft.com/office/drawing/2014/main" id="{DC63F20F-C130-4B62-81AF-C93C06FF7E16}"/>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03" name="Text Box 140">
          <a:extLst>
            <a:ext uri="{FF2B5EF4-FFF2-40B4-BE49-F238E27FC236}">
              <a16:creationId xmlns:a16="http://schemas.microsoft.com/office/drawing/2014/main" id="{4E783C36-4181-41C6-A63C-090B32C8EB5D}"/>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04" name="Text Box 141">
          <a:extLst>
            <a:ext uri="{FF2B5EF4-FFF2-40B4-BE49-F238E27FC236}">
              <a16:creationId xmlns:a16="http://schemas.microsoft.com/office/drawing/2014/main" id="{17C00ED6-7A67-4947-AD47-FFAD9CAB3A5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05" name="Text Box 142">
          <a:extLst>
            <a:ext uri="{FF2B5EF4-FFF2-40B4-BE49-F238E27FC236}">
              <a16:creationId xmlns:a16="http://schemas.microsoft.com/office/drawing/2014/main" id="{607B415D-A72B-416B-B3CB-F7E04480C71E}"/>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06" name="Text Box 143">
          <a:extLst>
            <a:ext uri="{FF2B5EF4-FFF2-40B4-BE49-F238E27FC236}">
              <a16:creationId xmlns:a16="http://schemas.microsoft.com/office/drawing/2014/main" id="{2C4730F6-9705-4A64-9569-D8867CEB2B4A}"/>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07" name="Text Box 144">
          <a:extLst>
            <a:ext uri="{FF2B5EF4-FFF2-40B4-BE49-F238E27FC236}">
              <a16:creationId xmlns:a16="http://schemas.microsoft.com/office/drawing/2014/main" id="{B82296A5-30A6-45D1-AF47-58A033A6CB82}"/>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08" name="Text Box 145">
          <a:extLst>
            <a:ext uri="{FF2B5EF4-FFF2-40B4-BE49-F238E27FC236}">
              <a16:creationId xmlns:a16="http://schemas.microsoft.com/office/drawing/2014/main" id="{443457D5-F65F-4C35-B0B1-B866B8C779C5}"/>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09" name="Text Box 149">
          <a:extLst>
            <a:ext uri="{FF2B5EF4-FFF2-40B4-BE49-F238E27FC236}">
              <a16:creationId xmlns:a16="http://schemas.microsoft.com/office/drawing/2014/main" id="{3D8CCA9A-95BA-4CBA-8BBB-517A857761F6}"/>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10" name="Text Box 150">
          <a:extLst>
            <a:ext uri="{FF2B5EF4-FFF2-40B4-BE49-F238E27FC236}">
              <a16:creationId xmlns:a16="http://schemas.microsoft.com/office/drawing/2014/main" id="{A08DD9C5-CE83-4760-9370-82C65B8CC69E}"/>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11" name="Text Box 151">
          <a:extLst>
            <a:ext uri="{FF2B5EF4-FFF2-40B4-BE49-F238E27FC236}">
              <a16:creationId xmlns:a16="http://schemas.microsoft.com/office/drawing/2014/main" id="{5EA3413E-AFE3-4961-BDAD-3CE1B2B798B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12" name="Text Box 152">
          <a:extLst>
            <a:ext uri="{FF2B5EF4-FFF2-40B4-BE49-F238E27FC236}">
              <a16:creationId xmlns:a16="http://schemas.microsoft.com/office/drawing/2014/main" id="{7F854F6A-1993-4249-98BA-47C6E8F4BB72}"/>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13" name="Text Box 153">
          <a:extLst>
            <a:ext uri="{FF2B5EF4-FFF2-40B4-BE49-F238E27FC236}">
              <a16:creationId xmlns:a16="http://schemas.microsoft.com/office/drawing/2014/main" id="{8169F60B-039D-4BCD-8CEA-C40340DBD76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14" name="Text Box 154">
          <a:extLst>
            <a:ext uri="{FF2B5EF4-FFF2-40B4-BE49-F238E27FC236}">
              <a16:creationId xmlns:a16="http://schemas.microsoft.com/office/drawing/2014/main" id="{0C6B8EFA-EB45-425D-A962-C559C27F0ABF}"/>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15" name="Text Box 155">
          <a:extLst>
            <a:ext uri="{FF2B5EF4-FFF2-40B4-BE49-F238E27FC236}">
              <a16:creationId xmlns:a16="http://schemas.microsoft.com/office/drawing/2014/main" id="{0C701238-6E8D-4603-92D9-F577B3A2CAD7}"/>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16" name="Text Box 156">
          <a:extLst>
            <a:ext uri="{FF2B5EF4-FFF2-40B4-BE49-F238E27FC236}">
              <a16:creationId xmlns:a16="http://schemas.microsoft.com/office/drawing/2014/main" id="{CC70E402-0C0B-4376-B18D-0EC070DF2DCD}"/>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17" name="Text Box 157">
          <a:extLst>
            <a:ext uri="{FF2B5EF4-FFF2-40B4-BE49-F238E27FC236}">
              <a16:creationId xmlns:a16="http://schemas.microsoft.com/office/drawing/2014/main" id="{3BEFC3F7-D642-4544-9DA2-C2E5C9090125}"/>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18" name="Text Box 161">
          <a:extLst>
            <a:ext uri="{FF2B5EF4-FFF2-40B4-BE49-F238E27FC236}">
              <a16:creationId xmlns:a16="http://schemas.microsoft.com/office/drawing/2014/main" id="{5D8D107D-2BEE-46BF-8F84-5321A21AED70}"/>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19" name="Text Box 162">
          <a:extLst>
            <a:ext uri="{FF2B5EF4-FFF2-40B4-BE49-F238E27FC236}">
              <a16:creationId xmlns:a16="http://schemas.microsoft.com/office/drawing/2014/main" id="{BF03F3ED-E8DF-4BDC-8BFA-5F6542968228}"/>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20" name="Text Box 163">
          <a:extLst>
            <a:ext uri="{FF2B5EF4-FFF2-40B4-BE49-F238E27FC236}">
              <a16:creationId xmlns:a16="http://schemas.microsoft.com/office/drawing/2014/main" id="{96CA53B5-1538-4BB3-B5B5-0C2E1C02BA5D}"/>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21" name="Text Box 164">
          <a:extLst>
            <a:ext uri="{FF2B5EF4-FFF2-40B4-BE49-F238E27FC236}">
              <a16:creationId xmlns:a16="http://schemas.microsoft.com/office/drawing/2014/main" id="{98BE2D67-6871-4802-B32F-5F835ED00045}"/>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22" name="Text Box 165">
          <a:extLst>
            <a:ext uri="{FF2B5EF4-FFF2-40B4-BE49-F238E27FC236}">
              <a16:creationId xmlns:a16="http://schemas.microsoft.com/office/drawing/2014/main" id="{AF3DEFD7-49D2-4EBB-AE4A-3819DABB015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23" name="Text Box 166">
          <a:extLst>
            <a:ext uri="{FF2B5EF4-FFF2-40B4-BE49-F238E27FC236}">
              <a16:creationId xmlns:a16="http://schemas.microsoft.com/office/drawing/2014/main" id="{D5951A18-4BB0-4BE0-B97F-1D2E4894C656}"/>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24" name="Text Box 167">
          <a:extLst>
            <a:ext uri="{FF2B5EF4-FFF2-40B4-BE49-F238E27FC236}">
              <a16:creationId xmlns:a16="http://schemas.microsoft.com/office/drawing/2014/main" id="{738E5A6D-362D-47C2-8884-BF99D5741BF1}"/>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25" name="Text Box 168">
          <a:extLst>
            <a:ext uri="{FF2B5EF4-FFF2-40B4-BE49-F238E27FC236}">
              <a16:creationId xmlns:a16="http://schemas.microsoft.com/office/drawing/2014/main" id="{9EB8A25E-2728-410C-ADBA-308799424132}"/>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26" name="Text Box 169">
          <a:extLst>
            <a:ext uri="{FF2B5EF4-FFF2-40B4-BE49-F238E27FC236}">
              <a16:creationId xmlns:a16="http://schemas.microsoft.com/office/drawing/2014/main" id="{D58E9034-9AA9-43C9-8353-99878DFF625A}"/>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27" name="Text Box 170">
          <a:extLst>
            <a:ext uri="{FF2B5EF4-FFF2-40B4-BE49-F238E27FC236}">
              <a16:creationId xmlns:a16="http://schemas.microsoft.com/office/drawing/2014/main" id="{1B28005F-10A2-4EB6-92D2-536B5F675416}"/>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28" name="Text Box 171">
          <a:extLst>
            <a:ext uri="{FF2B5EF4-FFF2-40B4-BE49-F238E27FC236}">
              <a16:creationId xmlns:a16="http://schemas.microsoft.com/office/drawing/2014/main" id="{CB0AEE6E-1598-43F4-AB09-668763EC8FF6}"/>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29" name="Text Box 172">
          <a:extLst>
            <a:ext uri="{FF2B5EF4-FFF2-40B4-BE49-F238E27FC236}">
              <a16:creationId xmlns:a16="http://schemas.microsoft.com/office/drawing/2014/main" id="{82D6F5B7-43F1-42A6-8931-976ECC458A0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30" name="Text Box 173">
          <a:extLst>
            <a:ext uri="{FF2B5EF4-FFF2-40B4-BE49-F238E27FC236}">
              <a16:creationId xmlns:a16="http://schemas.microsoft.com/office/drawing/2014/main" id="{8354F7E6-86E1-48BC-95FF-4C6CD41CCD88}"/>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31" name="Text Box 174">
          <a:extLst>
            <a:ext uri="{FF2B5EF4-FFF2-40B4-BE49-F238E27FC236}">
              <a16:creationId xmlns:a16="http://schemas.microsoft.com/office/drawing/2014/main" id="{908CBCA5-A6A7-4CF5-AC48-9689A111AE0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32" name="Text Box 176">
          <a:extLst>
            <a:ext uri="{FF2B5EF4-FFF2-40B4-BE49-F238E27FC236}">
              <a16:creationId xmlns:a16="http://schemas.microsoft.com/office/drawing/2014/main" id="{4E2EC8EF-FA47-48C4-BBD8-27BB3C6D9D9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33" name="Text Box 178">
          <a:extLst>
            <a:ext uri="{FF2B5EF4-FFF2-40B4-BE49-F238E27FC236}">
              <a16:creationId xmlns:a16="http://schemas.microsoft.com/office/drawing/2014/main" id="{FB0D0021-8B5D-41BB-A307-1F9C4F56C5AD}"/>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34" name="Text Box 179">
          <a:extLst>
            <a:ext uri="{FF2B5EF4-FFF2-40B4-BE49-F238E27FC236}">
              <a16:creationId xmlns:a16="http://schemas.microsoft.com/office/drawing/2014/main" id="{AF262640-EDA7-45D5-AC0E-3DC1C2BF11B7}"/>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35" name="Text Box 180">
          <a:extLst>
            <a:ext uri="{FF2B5EF4-FFF2-40B4-BE49-F238E27FC236}">
              <a16:creationId xmlns:a16="http://schemas.microsoft.com/office/drawing/2014/main" id="{C47C05C1-C9B0-4645-ACB6-E2C876084F0E}"/>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36" name="Text Box 181">
          <a:extLst>
            <a:ext uri="{FF2B5EF4-FFF2-40B4-BE49-F238E27FC236}">
              <a16:creationId xmlns:a16="http://schemas.microsoft.com/office/drawing/2014/main" id="{AD31D0B2-59FF-4854-816B-DD3C0249EC7B}"/>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37" name="Text Box 182">
          <a:extLst>
            <a:ext uri="{FF2B5EF4-FFF2-40B4-BE49-F238E27FC236}">
              <a16:creationId xmlns:a16="http://schemas.microsoft.com/office/drawing/2014/main" id="{F46E29A9-2219-43A6-80D3-A03ADC10BD3E}"/>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38" name="Text Box 183">
          <a:extLst>
            <a:ext uri="{FF2B5EF4-FFF2-40B4-BE49-F238E27FC236}">
              <a16:creationId xmlns:a16="http://schemas.microsoft.com/office/drawing/2014/main" id="{3F1F40C8-F8DE-4190-980B-5F8BD171CCB0}"/>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39" name="Text Box 184">
          <a:extLst>
            <a:ext uri="{FF2B5EF4-FFF2-40B4-BE49-F238E27FC236}">
              <a16:creationId xmlns:a16="http://schemas.microsoft.com/office/drawing/2014/main" id="{31DD4E4D-8B1F-4CD6-8DA9-DF22316069FB}"/>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40" name="Text Box 185">
          <a:extLst>
            <a:ext uri="{FF2B5EF4-FFF2-40B4-BE49-F238E27FC236}">
              <a16:creationId xmlns:a16="http://schemas.microsoft.com/office/drawing/2014/main" id="{3D0F210F-9561-4EE8-B497-981FE39B1D00}"/>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41" name="Text Box 186">
          <a:extLst>
            <a:ext uri="{FF2B5EF4-FFF2-40B4-BE49-F238E27FC236}">
              <a16:creationId xmlns:a16="http://schemas.microsoft.com/office/drawing/2014/main" id="{5F47575F-D265-48F7-BE3D-71B19943D2CF}"/>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42" name="Text Box 187">
          <a:extLst>
            <a:ext uri="{FF2B5EF4-FFF2-40B4-BE49-F238E27FC236}">
              <a16:creationId xmlns:a16="http://schemas.microsoft.com/office/drawing/2014/main" id="{D7C574BB-9A80-4CD9-A707-62EAABFAE92F}"/>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43" name="Text Box 188">
          <a:extLst>
            <a:ext uri="{FF2B5EF4-FFF2-40B4-BE49-F238E27FC236}">
              <a16:creationId xmlns:a16="http://schemas.microsoft.com/office/drawing/2014/main" id="{F6967E75-EC73-4A12-9E7C-A10CD8978BD5}"/>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44" name="Text Box 189">
          <a:extLst>
            <a:ext uri="{FF2B5EF4-FFF2-40B4-BE49-F238E27FC236}">
              <a16:creationId xmlns:a16="http://schemas.microsoft.com/office/drawing/2014/main" id="{5101912E-6CF7-4A02-A3EC-ED82EAB4CEC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45" name="Text Box 190">
          <a:extLst>
            <a:ext uri="{FF2B5EF4-FFF2-40B4-BE49-F238E27FC236}">
              <a16:creationId xmlns:a16="http://schemas.microsoft.com/office/drawing/2014/main" id="{54B40C54-CD8C-4536-BA4B-D3492AC20D27}"/>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46" name="Text Box 191">
          <a:extLst>
            <a:ext uri="{FF2B5EF4-FFF2-40B4-BE49-F238E27FC236}">
              <a16:creationId xmlns:a16="http://schemas.microsoft.com/office/drawing/2014/main" id="{91800381-4737-49E4-9E6E-358EC7D4CCA5}"/>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47" name="Text Box 192">
          <a:extLst>
            <a:ext uri="{FF2B5EF4-FFF2-40B4-BE49-F238E27FC236}">
              <a16:creationId xmlns:a16="http://schemas.microsoft.com/office/drawing/2014/main" id="{902DBE3C-A858-4777-AF7C-9298E5413A52}"/>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48" name="Text Box 193">
          <a:extLst>
            <a:ext uri="{FF2B5EF4-FFF2-40B4-BE49-F238E27FC236}">
              <a16:creationId xmlns:a16="http://schemas.microsoft.com/office/drawing/2014/main" id="{3870ED9A-ADC4-48F4-BF8E-912188172EF1}"/>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49" name="Text Box 194">
          <a:extLst>
            <a:ext uri="{FF2B5EF4-FFF2-40B4-BE49-F238E27FC236}">
              <a16:creationId xmlns:a16="http://schemas.microsoft.com/office/drawing/2014/main" id="{1C1111F7-A6FE-4076-89FD-7689936736E2}"/>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50" name="Text Box 195">
          <a:extLst>
            <a:ext uri="{FF2B5EF4-FFF2-40B4-BE49-F238E27FC236}">
              <a16:creationId xmlns:a16="http://schemas.microsoft.com/office/drawing/2014/main" id="{4413E85D-72E1-4747-9AEB-A4F48CC8F23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51" name="Text Box 196">
          <a:extLst>
            <a:ext uri="{FF2B5EF4-FFF2-40B4-BE49-F238E27FC236}">
              <a16:creationId xmlns:a16="http://schemas.microsoft.com/office/drawing/2014/main" id="{649E7C2D-9B04-4723-8254-491AF1FB64B6}"/>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52" name="Text Box 197">
          <a:extLst>
            <a:ext uri="{FF2B5EF4-FFF2-40B4-BE49-F238E27FC236}">
              <a16:creationId xmlns:a16="http://schemas.microsoft.com/office/drawing/2014/main" id="{BE687896-F788-4E81-B554-19A29093D55E}"/>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53" name="Text Box 198">
          <a:extLst>
            <a:ext uri="{FF2B5EF4-FFF2-40B4-BE49-F238E27FC236}">
              <a16:creationId xmlns:a16="http://schemas.microsoft.com/office/drawing/2014/main" id="{1507A27E-4383-4E03-9BA5-1C7848DE3410}"/>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54" name="Text Box 199">
          <a:extLst>
            <a:ext uri="{FF2B5EF4-FFF2-40B4-BE49-F238E27FC236}">
              <a16:creationId xmlns:a16="http://schemas.microsoft.com/office/drawing/2014/main" id="{B58A62B6-DD51-4AC9-9CC8-C7C6916CB8D6}"/>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55" name="Text Box 200">
          <a:extLst>
            <a:ext uri="{FF2B5EF4-FFF2-40B4-BE49-F238E27FC236}">
              <a16:creationId xmlns:a16="http://schemas.microsoft.com/office/drawing/2014/main" id="{E38F2E6B-3BED-41A6-9E7A-F8A125849BF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56" name="Text Box 201">
          <a:extLst>
            <a:ext uri="{FF2B5EF4-FFF2-40B4-BE49-F238E27FC236}">
              <a16:creationId xmlns:a16="http://schemas.microsoft.com/office/drawing/2014/main" id="{469B4CC5-3C67-469B-B56A-5768E8CB9CAA}"/>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57" name="Text Box 202">
          <a:extLst>
            <a:ext uri="{FF2B5EF4-FFF2-40B4-BE49-F238E27FC236}">
              <a16:creationId xmlns:a16="http://schemas.microsoft.com/office/drawing/2014/main" id="{F990777A-3B86-4DB3-AD23-2B5413A2A81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58" name="Text Box 203">
          <a:extLst>
            <a:ext uri="{FF2B5EF4-FFF2-40B4-BE49-F238E27FC236}">
              <a16:creationId xmlns:a16="http://schemas.microsoft.com/office/drawing/2014/main" id="{DFE6AB95-147D-474D-AE8C-9E8A4646BFD2}"/>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59" name="Text Box 204">
          <a:extLst>
            <a:ext uri="{FF2B5EF4-FFF2-40B4-BE49-F238E27FC236}">
              <a16:creationId xmlns:a16="http://schemas.microsoft.com/office/drawing/2014/main" id="{6FC6FE87-F7D2-4C45-ABAD-33FD0C0A756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60" name="Text Box 206">
          <a:extLst>
            <a:ext uri="{FF2B5EF4-FFF2-40B4-BE49-F238E27FC236}">
              <a16:creationId xmlns:a16="http://schemas.microsoft.com/office/drawing/2014/main" id="{ACB41579-0D14-4BE8-BB1D-34F8485B0A3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61" name="Text Box 207">
          <a:extLst>
            <a:ext uri="{FF2B5EF4-FFF2-40B4-BE49-F238E27FC236}">
              <a16:creationId xmlns:a16="http://schemas.microsoft.com/office/drawing/2014/main" id="{EA775447-649D-4002-9A40-E919BE31139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62" name="Text Box 208">
          <a:extLst>
            <a:ext uri="{FF2B5EF4-FFF2-40B4-BE49-F238E27FC236}">
              <a16:creationId xmlns:a16="http://schemas.microsoft.com/office/drawing/2014/main" id="{5340AA88-255E-4E26-84AB-066724A7DB7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63" name="Text Box 209">
          <a:extLst>
            <a:ext uri="{FF2B5EF4-FFF2-40B4-BE49-F238E27FC236}">
              <a16:creationId xmlns:a16="http://schemas.microsoft.com/office/drawing/2014/main" id="{4C7EB43A-1204-4B9C-B606-2655259932AA}"/>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64" name="Text Box 210">
          <a:extLst>
            <a:ext uri="{FF2B5EF4-FFF2-40B4-BE49-F238E27FC236}">
              <a16:creationId xmlns:a16="http://schemas.microsoft.com/office/drawing/2014/main" id="{719C59CA-722D-4745-94B3-BF6BEE43A7C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65" name="Text Box 211">
          <a:extLst>
            <a:ext uri="{FF2B5EF4-FFF2-40B4-BE49-F238E27FC236}">
              <a16:creationId xmlns:a16="http://schemas.microsoft.com/office/drawing/2014/main" id="{B99C2DC1-2907-43BB-8F4A-1CB25A68DA80}"/>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66" name="Text Box 212">
          <a:extLst>
            <a:ext uri="{FF2B5EF4-FFF2-40B4-BE49-F238E27FC236}">
              <a16:creationId xmlns:a16="http://schemas.microsoft.com/office/drawing/2014/main" id="{36E02D8D-BC62-4664-9EF2-3E7794189188}"/>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67" name="Text Box 213">
          <a:extLst>
            <a:ext uri="{FF2B5EF4-FFF2-40B4-BE49-F238E27FC236}">
              <a16:creationId xmlns:a16="http://schemas.microsoft.com/office/drawing/2014/main" id="{4E225B39-7083-405B-AEC1-FE61BFFD3FD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168" name="Text Box 214">
          <a:extLst>
            <a:ext uri="{FF2B5EF4-FFF2-40B4-BE49-F238E27FC236}">
              <a16:creationId xmlns:a16="http://schemas.microsoft.com/office/drawing/2014/main" id="{2265D654-A68E-4695-B1F9-8227C7D7215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169" name="Text Box 216">
          <a:extLst>
            <a:ext uri="{FF2B5EF4-FFF2-40B4-BE49-F238E27FC236}">
              <a16:creationId xmlns:a16="http://schemas.microsoft.com/office/drawing/2014/main" id="{BD120E04-F71B-429C-99D9-AAA839082C04}"/>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170" name="Text Box 217">
          <a:extLst>
            <a:ext uri="{FF2B5EF4-FFF2-40B4-BE49-F238E27FC236}">
              <a16:creationId xmlns:a16="http://schemas.microsoft.com/office/drawing/2014/main" id="{07E06C1D-8ED3-408D-80E7-0DE743A064EB}"/>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171" name="Text Box 218">
          <a:extLst>
            <a:ext uri="{FF2B5EF4-FFF2-40B4-BE49-F238E27FC236}">
              <a16:creationId xmlns:a16="http://schemas.microsoft.com/office/drawing/2014/main" id="{8BA6E635-6DB9-4FD9-9BB0-700C829DD1DC}"/>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172" name="Text Box 219">
          <a:extLst>
            <a:ext uri="{FF2B5EF4-FFF2-40B4-BE49-F238E27FC236}">
              <a16:creationId xmlns:a16="http://schemas.microsoft.com/office/drawing/2014/main" id="{49DBC617-0401-45FF-A5C9-E6248B526A14}"/>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173" name="Text Box 220">
          <a:extLst>
            <a:ext uri="{FF2B5EF4-FFF2-40B4-BE49-F238E27FC236}">
              <a16:creationId xmlns:a16="http://schemas.microsoft.com/office/drawing/2014/main" id="{919AA926-1143-4F46-A4CA-32136B23D6B9}"/>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174" name="Text Box 221">
          <a:extLst>
            <a:ext uri="{FF2B5EF4-FFF2-40B4-BE49-F238E27FC236}">
              <a16:creationId xmlns:a16="http://schemas.microsoft.com/office/drawing/2014/main" id="{BC6DB2F8-18E4-42E4-B43C-EB3259671E09}"/>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175" name="Text Box 222">
          <a:extLst>
            <a:ext uri="{FF2B5EF4-FFF2-40B4-BE49-F238E27FC236}">
              <a16:creationId xmlns:a16="http://schemas.microsoft.com/office/drawing/2014/main" id="{CC6E4E5D-926F-4291-9D0E-6C7A44217FE6}"/>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176" name="Text Box 223">
          <a:extLst>
            <a:ext uri="{FF2B5EF4-FFF2-40B4-BE49-F238E27FC236}">
              <a16:creationId xmlns:a16="http://schemas.microsoft.com/office/drawing/2014/main" id="{3315CC69-B09D-41FA-9869-0AD07D29A04A}"/>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177" name="Text Box 224">
          <a:extLst>
            <a:ext uri="{FF2B5EF4-FFF2-40B4-BE49-F238E27FC236}">
              <a16:creationId xmlns:a16="http://schemas.microsoft.com/office/drawing/2014/main" id="{E01CF1F8-DA5C-4DCC-B482-9A1477D16457}"/>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178" name="Text Box 225">
          <a:extLst>
            <a:ext uri="{FF2B5EF4-FFF2-40B4-BE49-F238E27FC236}">
              <a16:creationId xmlns:a16="http://schemas.microsoft.com/office/drawing/2014/main" id="{1863A59F-5BE6-47B8-B016-C9E942269FD4}"/>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179" name="Text Box 226">
          <a:extLst>
            <a:ext uri="{FF2B5EF4-FFF2-40B4-BE49-F238E27FC236}">
              <a16:creationId xmlns:a16="http://schemas.microsoft.com/office/drawing/2014/main" id="{D99CA926-9671-4598-9C78-7E9F50FAC1BD}"/>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180" name="Text Box 227">
          <a:extLst>
            <a:ext uri="{FF2B5EF4-FFF2-40B4-BE49-F238E27FC236}">
              <a16:creationId xmlns:a16="http://schemas.microsoft.com/office/drawing/2014/main" id="{983FAC7F-981B-46D3-9776-3F164A71A90A}"/>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181" name="Text Box 228">
          <a:extLst>
            <a:ext uri="{FF2B5EF4-FFF2-40B4-BE49-F238E27FC236}">
              <a16:creationId xmlns:a16="http://schemas.microsoft.com/office/drawing/2014/main" id="{351DD8E3-B13A-4561-8BE7-933CC5C226DB}"/>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182" name="Text Box 229">
          <a:extLst>
            <a:ext uri="{FF2B5EF4-FFF2-40B4-BE49-F238E27FC236}">
              <a16:creationId xmlns:a16="http://schemas.microsoft.com/office/drawing/2014/main" id="{7D080DDB-6BB3-4B86-BC55-F6BBC9F41430}"/>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183" name="Text Box 230">
          <a:extLst>
            <a:ext uri="{FF2B5EF4-FFF2-40B4-BE49-F238E27FC236}">
              <a16:creationId xmlns:a16="http://schemas.microsoft.com/office/drawing/2014/main" id="{E253819B-FFC9-4D67-9560-B8D4A430A6D1}"/>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184" name="Text Box 231">
          <a:extLst>
            <a:ext uri="{FF2B5EF4-FFF2-40B4-BE49-F238E27FC236}">
              <a16:creationId xmlns:a16="http://schemas.microsoft.com/office/drawing/2014/main" id="{58E529E1-C407-46CD-B98B-CECFCCF49997}"/>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185" name="Text Box 232">
          <a:extLst>
            <a:ext uri="{FF2B5EF4-FFF2-40B4-BE49-F238E27FC236}">
              <a16:creationId xmlns:a16="http://schemas.microsoft.com/office/drawing/2014/main" id="{7DC17B72-E096-4725-867E-7D91B1157E14}"/>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186" name="Text Box 233">
          <a:extLst>
            <a:ext uri="{FF2B5EF4-FFF2-40B4-BE49-F238E27FC236}">
              <a16:creationId xmlns:a16="http://schemas.microsoft.com/office/drawing/2014/main" id="{A46DA918-6E38-437D-B922-758ECB8E6387}"/>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187" name="Text Box 234">
          <a:extLst>
            <a:ext uri="{FF2B5EF4-FFF2-40B4-BE49-F238E27FC236}">
              <a16:creationId xmlns:a16="http://schemas.microsoft.com/office/drawing/2014/main" id="{FB91B780-541B-45DC-92DA-95E2A6A14E95}"/>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188" name="Text Box 235">
          <a:extLst>
            <a:ext uri="{FF2B5EF4-FFF2-40B4-BE49-F238E27FC236}">
              <a16:creationId xmlns:a16="http://schemas.microsoft.com/office/drawing/2014/main" id="{642894D1-8D1D-49DC-B1B3-0AFB93E7868B}"/>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189" name="Text Box 237">
          <a:extLst>
            <a:ext uri="{FF2B5EF4-FFF2-40B4-BE49-F238E27FC236}">
              <a16:creationId xmlns:a16="http://schemas.microsoft.com/office/drawing/2014/main" id="{550EE4A5-2EC3-434E-A0AD-60F68ADE82F8}"/>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190" name="Text Box 238">
          <a:extLst>
            <a:ext uri="{FF2B5EF4-FFF2-40B4-BE49-F238E27FC236}">
              <a16:creationId xmlns:a16="http://schemas.microsoft.com/office/drawing/2014/main" id="{29C26513-8E3F-4328-997E-3AE46B24DF61}"/>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191" name="Text Box 239">
          <a:extLst>
            <a:ext uri="{FF2B5EF4-FFF2-40B4-BE49-F238E27FC236}">
              <a16:creationId xmlns:a16="http://schemas.microsoft.com/office/drawing/2014/main" id="{F8C4AAD7-57F6-47A4-91D7-94DF7C39C853}"/>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192" name="Text Box 240">
          <a:extLst>
            <a:ext uri="{FF2B5EF4-FFF2-40B4-BE49-F238E27FC236}">
              <a16:creationId xmlns:a16="http://schemas.microsoft.com/office/drawing/2014/main" id="{AA3806CD-BA88-4692-A671-4019C10C0C77}"/>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193" name="Text Box 241">
          <a:extLst>
            <a:ext uri="{FF2B5EF4-FFF2-40B4-BE49-F238E27FC236}">
              <a16:creationId xmlns:a16="http://schemas.microsoft.com/office/drawing/2014/main" id="{4C412DD6-210F-4FBA-803A-AC625CC9368E}"/>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347663</xdr:colOff>
      <xdr:row>46</xdr:row>
      <xdr:rowOff>0</xdr:rowOff>
    </xdr:from>
    <xdr:to>
      <xdr:col>4</xdr:col>
      <xdr:colOff>3463</xdr:colOff>
      <xdr:row>47</xdr:row>
      <xdr:rowOff>45740</xdr:rowOff>
    </xdr:to>
    <xdr:sp macro="" textlink="">
      <xdr:nvSpPr>
        <xdr:cNvPr id="194" name="Text Box 246">
          <a:extLst>
            <a:ext uri="{FF2B5EF4-FFF2-40B4-BE49-F238E27FC236}">
              <a16:creationId xmlns:a16="http://schemas.microsoft.com/office/drawing/2014/main" id="{7639BF1D-C790-4078-899E-14D6BED64F89}"/>
            </a:ext>
          </a:extLst>
        </xdr:cNvPr>
        <xdr:cNvSpPr txBox="1">
          <a:spLocks noChangeArrowheads="1"/>
        </xdr:cNvSpPr>
      </xdr:nvSpPr>
      <xdr:spPr bwMode="auto">
        <a:xfrm>
          <a:off x="4184877" y="7603671"/>
          <a:ext cx="69457"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48</xdr:row>
      <xdr:rowOff>19053</xdr:rowOff>
    </xdr:to>
    <xdr:sp macro="" textlink="">
      <xdr:nvSpPr>
        <xdr:cNvPr id="195" name="Text Box 187">
          <a:extLst>
            <a:ext uri="{FF2B5EF4-FFF2-40B4-BE49-F238E27FC236}">
              <a16:creationId xmlns:a16="http://schemas.microsoft.com/office/drawing/2014/main" id="{46808411-0D12-4A22-8F1A-36A0775C499C}"/>
            </a:ext>
          </a:extLst>
        </xdr:cNvPr>
        <xdr:cNvSpPr txBox="1">
          <a:spLocks noChangeArrowheads="1"/>
        </xdr:cNvSpPr>
      </xdr:nvSpPr>
      <xdr:spPr bwMode="auto">
        <a:xfrm>
          <a:off x="4175352" y="7603671"/>
          <a:ext cx="78982" cy="280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48</xdr:row>
      <xdr:rowOff>7135</xdr:rowOff>
    </xdr:to>
    <xdr:sp macro="" textlink="">
      <xdr:nvSpPr>
        <xdr:cNvPr id="196" name="Text Box 188">
          <a:extLst>
            <a:ext uri="{FF2B5EF4-FFF2-40B4-BE49-F238E27FC236}">
              <a16:creationId xmlns:a16="http://schemas.microsoft.com/office/drawing/2014/main" id="{A8205F69-2E1C-4401-9B23-8C9B4288D554}"/>
            </a:ext>
          </a:extLst>
        </xdr:cNvPr>
        <xdr:cNvSpPr txBox="1">
          <a:spLocks noChangeArrowheads="1"/>
        </xdr:cNvSpPr>
      </xdr:nvSpPr>
      <xdr:spPr bwMode="auto">
        <a:xfrm>
          <a:off x="4175352" y="7603671"/>
          <a:ext cx="78982" cy="268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47</xdr:row>
      <xdr:rowOff>61262</xdr:rowOff>
    </xdr:to>
    <xdr:sp macro="" textlink="">
      <xdr:nvSpPr>
        <xdr:cNvPr id="197" name="Text Box 189">
          <a:extLst>
            <a:ext uri="{FF2B5EF4-FFF2-40B4-BE49-F238E27FC236}">
              <a16:creationId xmlns:a16="http://schemas.microsoft.com/office/drawing/2014/main" id="{2126D8CF-0026-42B0-ACA4-91587D9FCE4A}"/>
            </a:ext>
          </a:extLst>
        </xdr:cNvPr>
        <xdr:cNvSpPr txBox="1">
          <a:spLocks noChangeArrowheads="1"/>
        </xdr:cNvSpPr>
      </xdr:nvSpPr>
      <xdr:spPr bwMode="auto">
        <a:xfrm>
          <a:off x="4175352" y="7603671"/>
          <a:ext cx="78982" cy="19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47</xdr:row>
      <xdr:rowOff>61262</xdr:rowOff>
    </xdr:to>
    <xdr:sp macro="" textlink="">
      <xdr:nvSpPr>
        <xdr:cNvPr id="198" name="Text Box 190">
          <a:extLst>
            <a:ext uri="{FF2B5EF4-FFF2-40B4-BE49-F238E27FC236}">
              <a16:creationId xmlns:a16="http://schemas.microsoft.com/office/drawing/2014/main" id="{D6BC64B7-F653-488B-8B2F-D5E6EE9729D4}"/>
            </a:ext>
          </a:extLst>
        </xdr:cNvPr>
        <xdr:cNvSpPr txBox="1">
          <a:spLocks noChangeArrowheads="1"/>
        </xdr:cNvSpPr>
      </xdr:nvSpPr>
      <xdr:spPr bwMode="auto">
        <a:xfrm>
          <a:off x="4175352" y="7603671"/>
          <a:ext cx="78982" cy="19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47</xdr:row>
      <xdr:rowOff>61262</xdr:rowOff>
    </xdr:to>
    <xdr:sp macro="" textlink="">
      <xdr:nvSpPr>
        <xdr:cNvPr id="199" name="Text Box 191">
          <a:extLst>
            <a:ext uri="{FF2B5EF4-FFF2-40B4-BE49-F238E27FC236}">
              <a16:creationId xmlns:a16="http://schemas.microsoft.com/office/drawing/2014/main" id="{C33AB79F-83A5-411D-8A00-035AD420E044}"/>
            </a:ext>
          </a:extLst>
        </xdr:cNvPr>
        <xdr:cNvSpPr txBox="1">
          <a:spLocks noChangeArrowheads="1"/>
        </xdr:cNvSpPr>
      </xdr:nvSpPr>
      <xdr:spPr bwMode="auto">
        <a:xfrm>
          <a:off x="4175352" y="7603671"/>
          <a:ext cx="78982" cy="19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47</xdr:row>
      <xdr:rowOff>61262</xdr:rowOff>
    </xdr:to>
    <xdr:sp macro="" textlink="">
      <xdr:nvSpPr>
        <xdr:cNvPr id="200" name="Text Box 192">
          <a:extLst>
            <a:ext uri="{FF2B5EF4-FFF2-40B4-BE49-F238E27FC236}">
              <a16:creationId xmlns:a16="http://schemas.microsoft.com/office/drawing/2014/main" id="{C796B801-53A8-4920-9DD6-7C487CC4B01D}"/>
            </a:ext>
          </a:extLst>
        </xdr:cNvPr>
        <xdr:cNvSpPr txBox="1">
          <a:spLocks noChangeArrowheads="1"/>
        </xdr:cNvSpPr>
      </xdr:nvSpPr>
      <xdr:spPr bwMode="auto">
        <a:xfrm>
          <a:off x="4175352" y="7603671"/>
          <a:ext cx="78982" cy="19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47</xdr:row>
      <xdr:rowOff>46438</xdr:rowOff>
    </xdr:to>
    <xdr:sp macro="" textlink="">
      <xdr:nvSpPr>
        <xdr:cNvPr id="201" name="Text Box 193">
          <a:extLst>
            <a:ext uri="{FF2B5EF4-FFF2-40B4-BE49-F238E27FC236}">
              <a16:creationId xmlns:a16="http://schemas.microsoft.com/office/drawing/2014/main" id="{F2CA5D2C-7A32-425E-A887-08F98DEF289F}"/>
            </a:ext>
          </a:extLst>
        </xdr:cNvPr>
        <xdr:cNvSpPr txBox="1">
          <a:spLocks noChangeArrowheads="1"/>
        </xdr:cNvSpPr>
      </xdr:nvSpPr>
      <xdr:spPr bwMode="auto">
        <a:xfrm>
          <a:off x="4175352" y="7603671"/>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47</xdr:row>
      <xdr:rowOff>46438</xdr:rowOff>
    </xdr:to>
    <xdr:sp macro="" textlink="">
      <xdr:nvSpPr>
        <xdr:cNvPr id="202" name="Text Box 194">
          <a:extLst>
            <a:ext uri="{FF2B5EF4-FFF2-40B4-BE49-F238E27FC236}">
              <a16:creationId xmlns:a16="http://schemas.microsoft.com/office/drawing/2014/main" id="{4D70DA36-4F4D-481B-B969-AC1F01BA075E}"/>
            </a:ext>
          </a:extLst>
        </xdr:cNvPr>
        <xdr:cNvSpPr txBox="1">
          <a:spLocks noChangeArrowheads="1"/>
        </xdr:cNvSpPr>
      </xdr:nvSpPr>
      <xdr:spPr bwMode="auto">
        <a:xfrm>
          <a:off x="4175352" y="7603671"/>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47</xdr:row>
      <xdr:rowOff>46438</xdr:rowOff>
    </xdr:to>
    <xdr:sp macro="" textlink="">
      <xdr:nvSpPr>
        <xdr:cNvPr id="203" name="Text Box 195">
          <a:extLst>
            <a:ext uri="{FF2B5EF4-FFF2-40B4-BE49-F238E27FC236}">
              <a16:creationId xmlns:a16="http://schemas.microsoft.com/office/drawing/2014/main" id="{A56F5ADB-BC61-451D-8C7E-E544C2657D3C}"/>
            </a:ext>
          </a:extLst>
        </xdr:cNvPr>
        <xdr:cNvSpPr txBox="1">
          <a:spLocks noChangeArrowheads="1"/>
        </xdr:cNvSpPr>
      </xdr:nvSpPr>
      <xdr:spPr bwMode="auto">
        <a:xfrm>
          <a:off x="4175352" y="7603671"/>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48</xdr:row>
      <xdr:rowOff>19053</xdr:rowOff>
    </xdr:to>
    <xdr:sp macro="" textlink="">
      <xdr:nvSpPr>
        <xdr:cNvPr id="204" name="Text Box 193">
          <a:extLst>
            <a:ext uri="{FF2B5EF4-FFF2-40B4-BE49-F238E27FC236}">
              <a16:creationId xmlns:a16="http://schemas.microsoft.com/office/drawing/2014/main" id="{CE65EC06-4F6C-45EC-A20F-F3755C78C93A}"/>
            </a:ext>
          </a:extLst>
        </xdr:cNvPr>
        <xdr:cNvSpPr txBox="1">
          <a:spLocks noChangeArrowheads="1"/>
        </xdr:cNvSpPr>
      </xdr:nvSpPr>
      <xdr:spPr bwMode="auto">
        <a:xfrm>
          <a:off x="4175352" y="7603671"/>
          <a:ext cx="78982" cy="280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48</xdr:row>
      <xdr:rowOff>19053</xdr:rowOff>
    </xdr:to>
    <xdr:sp macro="" textlink="">
      <xdr:nvSpPr>
        <xdr:cNvPr id="205" name="Text Box 194">
          <a:extLst>
            <a:ext uri="{FF2B5EF4-FFF2-40B4-BE49-F238E27FC236}">
              <a16:creationId xmlns:a16="http://schemas.microsoft.com/office/drawing/2014/main" id="{50A34540-085B-4E9F-9200-FD54D857024E}"/>
            </a:ext>
          </a:extLst>
        </xdr:cNvPr>
        <xdr:cNvSpPr txBox="1">
          <a:spLocks noChangeArrowheads="1"/>
        </xdr:cNvSpPr>
      </xdr:nvSpPr>
      <xdr:spPr bwMode="auto">
        <a:xfrm>
          <a:off x="4175352" y="7603671"/>
          <a:ext cx="78982" cy="280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48</xdr:row>
      <xdr:rowOff>19053</xdr:rowOff>
    </xdr:to>
    <xdr:sp macro="" textlink="">
      <xdr:nvSpPr>
        <xdr:cNvPr id="206" name="Text Box 195">
          <a:extLst>
            <a:ext uri="{FF2B5EF4-FFF2-40B4-BE49-F238E27FC236}">
              <a16:creationId xmlns:a16="http://schemas.microsoft.com/office/drawing/2014/main" id="{37E446BC-A159-4D79-9D18-D84C9E740173}"/>
            </a:ext>
          </a:extLst>
        </xdr:cNvPr>
        <xdr:cNvSpPr txBox="1">
          <a:spLocks noChangeArrowheads="1"/>
        </xdr:cNvSpPr>
      </xdr:nvSpPr>
      <xdr:spPr bwMode="auto">
        <a:xfrm>
          <a:off x="4175352" y="7603671"/>
          <a:ext cx="78982" cy="280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48</xdr:row>
      <xdr:rowOff>89128</xdr:rowOff>
    </xdr:to>
    <xdr:sp macro="" textlink="">
      <xdr:nvSpPr>
        <xdr:cNvPr id="207" name="Text Box 193">
          <a:extLst>
            <a:ext uri="{FF2B5EF4-FFF2-40B4-BE49-F238E27FC236}">
              <a16:creationId xmlns:a16="http://schemas.microsoft.com/office/drawing/2014/main" id="{99304E6B-81A7-45A2-9F3E-855932BD1C2B}"/>
            </a:ext>
          </a:extLst>
        </xdr:cNvPr>
        <xdr:cNvSpPr txBox="1">
          <a:spLocks noChangeArrowheads="1"/>
        </xdr:cNvSpPr>
      </xdr:nvSpPr>
      <xdr:spPr bwMode="auto">
        <a:xfrm>
          <a:off x="4175352" y="7603671"/>
          <a:ext cx="78982" cy="350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48</xdr:row>
      <xdr:rowOff>89128</xdr:rowOff>
    </xdr:to>
    <xdr:sp macro="" textlink="">
      <xdr:nvSpPr>
        <xdr:cNvPr id="208" name="Text Box 194">
          <a:extLst>
            <a:ext uri="{FF2B5EF4-FFF2-40B4-BE49-F238E27FC236}">
              <a16:creationId xmlns:a16="http://schemas.microsoft.com/office/drawing/2014/main" id="{FB6F11D8-29C6-4CD2-A279-20BB27809618}"/>
            </a:ext>
          </a:extLst>
        </xdr:cNvPr>
        <xdr:cNvSpPr txBox="1">
          <a:spLocks noChangeArrowheads="1"/>
        </xdr:cNvSpPr>
      </xdr:nvSpPr>
      <xdr:spPr bwMode="auto">
        <a:xfrm>
          <a:off x="4175352" y="7603671"/>
          <a:ext cx="78982" cy="350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48</xdr:row>
      <xdr:rowOff>89128</xdr:rowOff>
    </xdr:to>
    <xdr:sp macro="" textlink="">
      <xdr:nvSpPr>
        <xdr:cNvPr id="209" name="Text Box 195">
          <a:extLst>
            <a:ext uri="{FF2B5EF4-FFF2-40B4-BE49-F238E27FC236}">
              <a16:creationId xmlns:a16="http://schemas.microsoft.com/office/drawing/2014/main" id="{13D7E41E-8261-4988-BF23-3720D38098AF}"/>
            </a:ext>
          </a:extLst>
        </xdr:cNvPr>
        <xdr:cNvSpPr txBox="1">
          <a:spLocks noChangeArrowheads="1"/>
        </xdr:cNvSpPr>
      </xdr:nvSpPr>
      <xdr:spPr bwMode="auto">
        <a:xfrm>
          <a:off x="4175352" y="7603671"/>
          <a:ext cx="78982" cy="350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47</xdr:row>
      <xdr:rowOff>46438</xdr:rowOff>
    </xdr:to>
    <xdr:sp macro="" textlink="">
      <xdr:nvSpPr>
        <xdr:cNvPr id="210" name="Text Box 193">
          <a:extLst>
            <a:ext uri="{FF2B5EF4-FFF2-40B4-BE49-F238E27FC236}">
              <a16:creationId xmlns:a16="http://schemas.microsoft.com/office/drawing/2014/main" id="{CBBBA56F-A9DF-4635-8B72-892D4466DCA3}"/>
            </a:ext>
          </a:extLst>
        </xdr:cNvPr>
        <xdr:cNvSpPr txBox="1">
          <a:spLocks noChangeArrowheads="1"/>
        </xdr:cNvSpPr>
      </xdr:nvSpPr>
      <xdr:spPr bwMode="auto">
        <a:xfrm>
          <a:off x="4175352" y="7603671"/>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47</xdr:row>
      <xdr:rowOff>46438</xdr:rowOff>
    </xdr:to>
    <xdr:sp macro="" textlink="">
      <xdr:nvSpPr>
        <xdr:cNvPr id="211" name="Text Box 194">
          <a:extLst>
            <a:ext uri="{FF2B5EF4-FFF2-40B4-BE49-F238E27FC236}">
              <a16:creationId xmlns:a16="http://schemas.microsoft.com/office/drawing/2014/main" id="{3E87A0E0-FFEF-4F30-9278-FD77389992C6}"/>
            </a:ext>
          </a:extLst>
        </xdr:cNvPr>
        <xdr:cNvSpPr txBox="1">
          <a:spLocks noChangeArrowheads="1"/>
        </xdr:cNvSpPr>
      </xdr:nvSpPr>
      <xdr:spPr bwMode="auto">
        <a:xfrm>
          <a:off x="4175352" y="7603671"/>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47</xdr:row>
      <xdr:rowOff>46438</xdr:rowOff>
    </xdr:to>
    <xdr:sp macro="" textlink="">
      <xdr:nvSpPr>
        <xdr:cNvPr id="212" name="Text Box 195">
          <a:extLst>
            <a:ext uri="{FF2B5EF4-FFF2-40B4-BE49-F238E27FC236}">
              <a16:creationId xmlns:a16="http://schemas.microsoft.com/office/drawing/2014/main" id="{9177FBC8-38BE-4D67-B912-681F86FBA8F2}"/>
            </a:ext>
          </a:extLst>
        </xdr:cNvPr>
        <xdr:cNvSpPr txBox="1">
          <a:spLocks noChangeArrowheads="1"/>
        </xdr:cNvSpPr>
      </xdr:nvSpPr>
      <xdr:spPr bwMode="auto">
        <a:xfrm>
          <a:off x="4175352" y="7603671"/>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48</xdr:row>
      <xdr:rowOff>39798</xdr:rowOff>
    </xdr:to>
    <xdr:sp macro="" textlink="">
      <xdr:nvSpPr>
        <xdr:cNvPr id="213" name="Text Box 193">
          <a:extLst>
            <a:ext uri="{FF2B5EF4-FFF2-40B4-BE49-F238E27FC236}">
              <a16:creationId xmlns:a16="http://schemas.microsoft.com/office/drawing/2014/main" id="{8BD48D2A-102D-43E2-8BBD-A6EC1414B668}"/>
            </a:ext>
          </a:extLst>
        </xdr:cNvPr>
        <xdr:cNvSpPr txBox="1">
          <a:spLocks noChangeArrowheads="1"/>
        </xdr:cNvSpPr>
      </xdr:nvSpPr>
      <xdr:spPr bwMode="auto">
        <a:xfrm>
          <a:off x="4175352" y="7603671"/>
          <a:ext cx="78982" cy="301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48</xdr:row>
      <xdr:rowOff>39798</xdr:rowOff>
    </xdr:to>
    <xdr:sp macro="" textlink="">
      <xdr:nvSpPr>
        <xdr:cNvPr id="214" name="Text Box 194">
          <a:extLst>
            <a:ext uri="{FF2B5EF4-FFF2-40B4-BE49-F238E27FC236}">
              <a16:creationId xmlns:a16="http://schemas.microsoft.com/office/drawing/2014/main" id="{B56F4B27-71B5-4EC0-8F85-5183BF107D11}"/>
            </a:ext>
          </a:extLst>
        </xdr:cNvPr>
        <xdr:cNvSpPr txBox="1">
          <a:spLocks noChangeArrowheads="1"/>
        </xdr:cNvSpPr>
      </xdr:nvSpPr>
      <xdr:spPr bwMode="auto">
        <a:xfrm>
          <a:off x="4175352" y="7603671"/>
          <a:ext cx="78982" cy="301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48</xdr:row>
      <xdr:rowOff>39798</xdr:rowOff>
    </xdr:to>
    <xdr:sp macro="" textlink="">
      <xdr:nvSpPr>
        <xdr:cNvPr id="215" name="Text Box 195">
          <a:extLst>
            <a:ext uri="{FF2B5EF4-FFF2-40B4-BE49-F238E27FC236}">
              <a16:creationId xmlns:a16="http://schemas.microsoft.com/office/drawing/2014/main" id="{3B6E563B-DA99-4811-A36E-D80BA9CA4526}"/>
            </a:ext>
          </a:extLst>
        </xdr:cNvPr>
        <xdr:cNvSpPr txBox="1">
          <a:spLocks noChangeArrowheads="1"/>
        </xdr:cNvSpPr>
      </xdr:nvSpPr>
      <xdr:spPr bwMode="auto">
        <a:xfrm>
          <a:off x="4175352" y="7603671"/>
          <a:ext cx="78982" cy="301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48</xdr:row>
      <xdr:rowOff>11782</xdr:rowOff>
    </xdr:to>
    <xdr:sp macro="" textlink="">
      <xdr:nvSpPr>
        <xdr:cNvPr id="216" name="Text Box 187">
          <a:extLst>
            <a:ext uri="{FF2B5EF4-FFF2-40B4-BE49-F238E27FC236}">
              <a16:creationId xmlns:a16="http://schemas.microsoft.com/office/drawing/2014/main" id="{AA07F9F3-A7CE-4CD0-94D2-6CE72EDF7956}"/>
            </a:ext>
          </a:extLst>
        </xdr:cNvPr>
        <xdr:cNvSpPr txBox="1">
          <a:spLocks noChangeArrowheads="1"/>
        </xdr:cNvSpPr>
      </xdr:nvSpPr>
      <xdr:spPr bwMode="auto">
        <a:xfrm>
          <a:off x="4175352" y="7603671"/>
          <a:ext cx="78982" cy="273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48</xdr:row>
      <xdr:rowOff>11782</xdr:rowOff>
    </xdr:to>
    <xdr:sp macro="" textlink="">
      <xdr:nvSpPr>
        <xdr:cNvPr id="217" name="Text Box 193">
          <a:extLst>
            <a:ext uri="{FF2B5EF4-FFF2-40B4-BE49-F238E27FC236}">
              <a16:creationId xmlns:a16="http://schemas.microsoft.com/office/drawing/2014/main" id="{E797F416-A79E-45F6-A5E0-1D4D63BB3661}"/>
            </a:ext>
          </a:extLst>
        </xdr:cNvPr>
        <xdr:cNvSpPr txBox="1">
          <a:spLocks noChangeArrowheads="1"/>
        </xdr:cNvSpPr>
      </xdr:nvSpPr>
      <xdr:spPr bwMode="auto">
        <a:xfrm>
          <a:off x="4175352" y="7603671"/>
          <a:ext cx="78982" cy="273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48</xdr:row>
      <xdr:rowOff>11782</xdr:rowOff>
    </xdr:to>
    <xdr:sp macro="" textlink="">
      <xdr:nvSpPr>
        <xdr:cNvPr id="218" name="Text Box 194">
          <a:extLst>
            <a:ext uri="{FF2B5EF4-FFF2-40B4-BE49-F238E27FC236}">
              <a16:creationId xmlns:a16="http://schemas.microsoft.com/office/drawing/2014/main" id="{EBAB6F9F-BBB8-4C02-A91F-F39FF80C2712}"/>
            </a:ext>
          </a:extLst>
        </xdr:cNvPr>
        <xdr:cNvSpPr txBox="1">
          <a:spLocks noChangeArrowheads="1"/>
        </xdr:cNvSpPr>
      </xdr:nvSpPr>
      <xdr:spPr bwMode="auto">
        <a:xfrm>
          <a:off x="4175352" y="7603671"/>
          <a:ext cx="78982" cy="273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48</xdr:row>
      <xdr:rowOff>11782</xdr:rowOff>
    </xdr:to>
    <xdr:sp macro="" textlink="">
      <xdr:nvSpPr>
        <xdr:cNvPr id="219" name="Text Box 195">
          <a:extLst>
            <a:ext uri="{FF2B5EF4-FFF2-40B4-BE49-F238E27FC236}">
              <a16:creationId xmlns:a16="http://schemas.microsoft.com/office/drawing/2014/main" id="{79A4E625-459D-484B-AED3-4659CD32A73C}"/>
            </a:ext>
          </a:extLst>
        </xdr:cNvPr>
        <xdr:cNvSpPr txBox="1">
          <a:spLocks noChangeArrowheads="1"/>
        </xdr:cNvSpPr>
      </xdr:nvSpPr>
      <xdr:spPr bwMode="auto">
        <a:xfrm>
          <a:off x="4175352" y="7603671"/>
          <a:ext cx="78982" cy="273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48</xdr:row>
      <xdr:rowOff>19050</xdr:rowOff>
    </xdr:to>
    <xdr:sp macro="" textlink="">
      <xdr:nvSpPr>
        <xdr:cNvPr id="220" name="Text Box 193">
          <a:extLst>
            <a:ext uri="{FF2B5EF4-FFF2-40B4-BE49-F238E27FC236}">
              <a16:creationId xmlns:a16="http://schemas.microsoft.com/office/drawing/2014/main" id="{244DD884-0E79-44A2-872D-4840621CA157}"/>
            </a:ext>
          </a:extLst>
        </xdr:cNvPr>
        <xdr:cNvSpPr txBox="1">
          <a:spLocks noChangeArrowheads="1"/>
        </xdr:cNvSpPr>
      </xdr:nvSpPr>
      <xdr:spPr bwMode="auto">
        <a:xfrm>
          <a:off x="4175352" y="7603671"/>
          <a:ext cx="78982"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48</xdr:row>
      <xdr:rowOff>19050</xdr:rowOff>
    </xdr:to>
    <xdr:sp macro="" textlink="">
      <xdr:nvSpPr>
        <xdr:cNvPr id="221" name="Text Box 194">
          <a:extLst>
            <a:ext uri="{FF2B5EF4-FFF2-40B4-BE49-F238E27FC236}">
              <a16:creationId xmlns:a16="http://schemas.microsoft.com/office/drawing/2014/main" id="{C8B6C94E-0C1F-4244-B3B2-D0FA9DD13E93}"/>
            </a:ext>
          </a:extLst>
        </xdr:cNvPr>
        <xdr:cNvSpPr txBox="1">
          <a:spLocks noChangeArrowheads="1"/>
        </xdr:cNvSpPr>
      </xdr:nvSpPr>
      <xdr:spPr bwMode="auto">
        <a:xfrm>
          <a:off x="4175352" y="7603671"/>
          <a:ext cx="78982"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48</xdr:row>
      <xdr:rowOff>19050</xdr:rowOff>
    </xdr:to>
    <xdr:sp macro="" textlink="">
      <xdr:nvSpPr>
        <xdr:cNvPr id="222" name="Text Box 195">
          <a:extLst>
            <a:ext uri="{FF2B5EF4-FFF2-40B4-BE49-F238E27FC236}">
              <a16:creationId xmlns:a16="http://schemas.microsoft.com/office/drawing/2014/main" id="{94F2226A-6338-4605-8E32-4EF43BBCD3B7}"/>
            </a:ext>
          </a:extLst>
        </xdr:cNvPr>
        <xdr:cNvSpPr txBox="1">
          <a:spLocks noChangeArrowheads="1"/>
        </xdr:cNvSpPr>
      </xdr:nvSpPr>
      <xdr:spPr bwMode="auto">
        <a:xfrm>
          <a:off x="4175352" y="7603671"/>
          <a:ext cx="78982"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46</xdr:row>
      <xdr:rowOff>0</xdr:rowOff>
    </xdr:from>
    <xdr:to>
      <xdr:col>4</xdr:col>
      <xdr:colOff>90488</xdr:colOff>
      <xdr:row>47</xdr:row>
      <xdr:rowOff>45740</xdr:rowOff>
    </xdr:to>
    <xdr:sp macro="" textlink="">
      <xdr:nvSpPr>
        <xdr:cNvPr id="223" name="Text Box 71">
          <a:extLst>
            <a:ext uri="{FF2B5EF4-FFF2-40B4-BE49-F238E27FC236}">
              <a16:creationId xmlns:a16="http://schemas.microsoft.com/office/drawing/2014/main" id="{7D1E028F-6BC9-4D9E-AF79-E498B91D0A27}"/>
            </a:ext>
          </a:extLst>
        </xdr:cNvPr>
        <xdr:cNvSpPr txBox="1">
          <a:spLocks noChangeArrowheads="1"/>
        </xdr:cNvSpPr>
      </xdr:nvSpPr>
      <xdr:spPr bwMode="auto">
        <a:xfrm>
          <a:off x="4260396" y="7603671"/>
          <a:ext cx="80963"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46</xdr:row>
      <xdr:rowOff>0</xdr:rowOff>
    </xdr:from>
    <xdr:to>
      <xdr:col>4</xdr:col>
      <xdr:colOff>90488</xdr:colOff>
      <xdr:row>47</xdr:row>
      <xdr:rowOff>45740</xdr:rowOff>
    </xdr:to>
    <xdr:sp macro="" textlink="">
      <xdr:nvSpPr>
        <xdr:cNvPr id="224" name="Text Box 175">
          <a:extLst>
            <a:ext uri="{FF2B5EF4-FFF2-40B4-BE49-F238E27FC236}">
              <a16:creationId xmlns:a16="http://schemas.microsoft.com/office/drawing/2014/main" id="{788CE399-E0EE-418E-AA56-3B9DEC0FDECA}"/>
            </a:ext>
          </a:extLst>
        </xdr:cNvPr>
        <xdr:cNvSpPr txBox="1">
          <a:spLocks noChangeArrowheads="1"/>
        </xdr:cNvSpPr>
      </xdr:nvSpPr>
      <xdr:spPr bwMode="auto">
        <a:xfrm>
          <a:off x="4260396" y="7603671"/>
          <a:ext cx="80963"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25" name="Text Box 1">
          <a:extLst>
            <a:ext uri="{FF2B5EF4-FFF2-40B4-BE49-F238E27FC236}">
              <a16:creationId xmlns:a16="http://schemas.microsoft.com/office/drawing/2014/main" id="{91497E43-52DF-44F2-B353-72ECC566B222}"/>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26" name="Text Box 23">
          <a:extLst>
            <a:ext uri="{FF2B5EF4-FFF2-40B4-BE49-F238E27FC236}">
              <a16:creationId xmlns:a16="http://schemas.microsoft.com/office/drawing/2014/main" id="{5802FB48-C73C-4392-A456-BB5FA196511B}"/>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27" name="Text Box 24">
          <a:extLst>
            <a:ext uri="{FF2B5EF4-FFF2-40B4-BE49-F238E27FC236}">
              <a16:creationId xmlns:a16="http://schemas.microsoft.com/office/drawing/2014/main" id="{1F13132C-432E-46BF-8002-4F28222FA3B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28" name="Text Box 25">
          <a:extLst>
            <a:ext uri="{FF2B5EF4-FFF2-40B4-BE49-F238E27FC236}">
              <a16:creationId xmlns:a16="http://schemas.microsoft.com/office/drawing/2014/main" id="{A271C77B-A261-4681-A758-62FCD489C14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29" name="Text Box 26">
          <a:extLst>
            <a:ext uri="{FF2B5EF4-FFF2-40B4-BE49-F238E27FC236}">
              <a16:creationId xmlns:a16="http://schemas.microsoft.com/office/drawing/2014/main" id="{BF2A1F34-7277-4607-94C0-C3320AE75AC0}"/>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30" name="Text Box 27">
          <a:extLst>
            <a:ext uri="{FF2B5EF4-FFF2-40B4-BE49-F238E27FC236}">
              <a16:creationId xmlns:a16="http://schemas.microsoft.com/office/drawing/2014/main" id="{6A129FF5-A393-4BC6-8B39-BD07CC1FEBB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31" name="Text Box 28">
          <a:extLst>
            <a:ext uri="{FF2B5EF4-FFF2-40B4-BE49-F238E27FC236}">
              <a16:creationId xmlns:a16="http://schemas.microsoft.com/office/drawing/2014/main" id="{9A2D4B83-B48D-45B0-B28F-32C71F9D5341}"/>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32" name="Text Box 29">
          <a:extLst>
            <a:ext uri="{FF2B5EF4-FFF2-40B4-BE49-F238E27FC236}">
              <a16:creationId xmlns:a16="http://schemas.microsoft.com/office/drawing/2014/main" id="{94773DE2-0D50-406C-B151-38CB0356BD27}"/>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33" name="Text Box 30">
          <a:extLst>
            <a:ext uri="{FF2B5EF4-FFF2-40B4-BE49-F238E27FC236}">
              <a16:creationId xmlns:a16="http://schemas.microsoft.com/office/drawing/2014/main" id="{420C1D64-6B93-4027-95DF-5A247C62164E}"/>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34" name="Text Box 31">
          <a:extLst>
            <a:ext uri="{FF2B5EF4-FFF2-40B4-BE49-F238E27FC236}">
              <a16:creationId xmlns:a16="http://schemas.microsoft.com/office/drawing/2014/main" id="{6256FF19-6899-4A08-87EC-2C298D8E73A7}"/>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35" name="Text Box 32">
          <a:extLst>
            <a:ext uri="{FF2B5EF4-FFF2-40B4-BE49-F238E27FC236}">
              <a16:creationId xmlns:a16="http://schemas.microsoft.com/office/drawing/2014/main" id="{1476CAE5-0131-41DD-B510-DDE514EBDDF8}"/>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36" name="Text Box 33">
          <a:extLst>
            <a:ext uri="{FF2B5EF4-FFF2-40B4-BE49-F238E27FC236}">
              <a16:creationId xmlns:a16="http://schemas.microsoft.com/office/drawing/2014/main" id="{8A3E9461-831D-4175-B6E4-82D44098F1EF}"/>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37" name="Text Box 34">
          <a:extLst>
            <a:ext uri="{FF2B5EF4-FFF2-40B4-BE49-F238E27FC236}">
              <a16:creationId xmlns:a16="http://schemas.microsoft.com/office/drawing/2014/main" id="{EF11B102-25E0-453B-B846-3B64F50B90D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38" name="Text Box 35">
          <a:extLst>
            <a:ext uri="{FF2B5EF4-FFF2-40B4-BE49-F238E27FC236}">
              <a16:creationId xmlns:a16="http://schemas.microsoft.com/office/drawing/2014/main" id="{4715FD2B-D37F-4352-8324-2D10CB6C9AAD}"/>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39" name="Text Box 36">
          <a:extLst>
            <a:ext uri="{FF2B5EF4-FFF2-40B4-BE49-F238E27FC236}">
              <a16:creationId xmlns:a16="http://schemas.microsoft.com/office/drawing/2014/main" id="{4FE6810D-C8DA-49C6-B263-6C058B5E32D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40" name="Text Box 37">
          <a:extLst>
            <a:ext uri="{FF2B5EF4-FFF2-40B4-BE49-F238E27FC236}">
              <a16:creationId xmlns:a16="http://schemas.microsoft.com/office/drawing/2014/main" id="{E251FB02-68D5-4A2B-A339-D5E0D9A685A8}"/>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41" name="Text Box 38">
          <a:extLst>
            <a:ext uri="{FF2B5EF4-FFF2-40B4-BE49-F238E27FC236}">
              <a16:creationId xmlns:a16="http://schemas.microsoft.com/office/drawing/2014/main" id="{5DFB698F-F98B-4E07-8734-8C165BF9BE1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42" name="Text Box 39">
          <a:extLst>
            <a:ext uri="{FF2B5EF4-FFF2-40B4-BE49-F238E27FC236}">
              <a16:creationId xmlns:a16="http://schemas.microsoft.com/office/drawing/2014/main" id="{9024B5DF-7E84-4E48-89B6-79C05920E5F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43" name="Text Box 40">
          <a:extLst>
            <a:ext uri="{FF2B5EF4-FFF2-40B4-BE49-F238E27FC236}">
              <a16:creationId xmlns:a16="http://schemas.microsoft.com/office/drawing/2014/main" id="{951C1BCF-7578-42B0-9B22-56718FA5851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44" name="Text Box 41">
          <a:extLst>
            <a:ext uri="{FF2B5EF4-FFF2-40B4-BE49-F238E27FC236}">
              <a16:creationId xmlns:a16="http://schemas.microsoft.com/office/drawing/2014/main" id="{386961ED-BADE-44DC-89D3-BC3343D1CF2E}"/>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45" name="Text Box 42">
          <a:extLst>
            <a:ext uri="{FF2B5EF4-FFF2-40B4-BE49-F238E27FC236}">
              <a16:creationId xmlns:a16="http://schemas.microsoft.com/office/drawing/2014/main" id="{FA566D1A-C4F2-437A-B721-5DB530592C9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46" name="Text Box 43">
          <a:extLst>
            <a:ext uri="{FF2B5EF4-FFF2-40B4-BE49-F238E27FC236}">
              <a16:creationId xmlns:a16="http://schemas.microsoft.com/office/drawing/2014/main" id="{BB5497B7-4FA5-42DB-B784-BA23529CEFFA}"/>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47" name="Text Box 44">
          <a:extLst>
            <a:ext uri="{FF2B5EF4-FFF2-40B4-BE49-F238E27FC236}">
              <a16:creationId xmlns:a16="http://schemas.microsoft.com/office/drawing/2014/main" id="{0669C199-CD42-48D0-AA0E-00B836B74CF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48" name="Text Box 45">
          <a:extLst>
            <a:ext uri="{FF2B5EF4-FFF2-40B4-BE49-F238E27FC236}">
              <a16:creationId xmlns:a16="http://schemas.microsoft.com/office/drawing/2014/main" id="{AB73873D-7418-496B-B3CF-427EE7F1E9B8}"/>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49" name="Text Box 46">
          <a:extLst>
            <a:ext uri="{FF2B5EF4-FFF2-40B4-BE49-F238E27FC236}">
              <a16:creationId xmlns:a16="http://schemas.microsoft.com/office/drawing/2014/main" id="{3688CDC9-AEE3-4EEA-AE87-5D3F95BBB87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50" name="Text Box 47">
          <a:extLst>
            <a:ext uri="{FF2B5EF4-FFF2-40B4-BE49-F238E27FC236}">
              <a16:creationId xmlns:a16="http://schemas.microsoft.com/office/drawing/2014/main" id="{68BD0430-48E9-4719-847D-A87D2B108737}"/>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51" name="Text Box 48">
          <a:extLst>
            <a:ext uri="{FF2B5EF4-FFF2-40B4-BE49-F238E27FC236}">
              <a16:creationId xmlns:a16="http://schemas.microsoft.com/office/drawing/2014/main" id="{5426B4C5-08F5-4C1E-92F4-D633BCA8DE7B}"/>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52" name="Text Box 49">
          <a:extLst>
            <a:ext uri="{FF2B5EF4-FFF2-40B4-BE49-F238E27FC236}">
              <a16:creationId xmlns:a16="http://schemas.microsoft.com/office/drawing/2014/main" id="{7E2875FD-7697-4B9C-85B5-D2F02772DA78}"/>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53" name="Text Box 50">
          <a:extLst>
            <a:ext uri="{FF2B5EF4-FFF2-40B4-BE49-F238E27FC236}">
              <a16:creationId xmlns:a16="http://schemas.microsoft.com/office/drawing/2014/main" id="{EDA29ADC-C0E3-49F8-BD85-F203EE90D4E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54" name="Text Box 51">
          <a:extLst>
            <a:ext uri="{FF2B5EF4-FFF2-40B4-BE49-F238E27FC236}">
              <a16:creationId xmlns:a16="http://schemas.microsoft.com/office/drawing/2014/main" id="{5421312D-5450-4C37-B823-ADBF85993A07}"/>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55" name="Text Box 52">
          <a:extLst>
            <a:ext uri="{FF2B5EF4-FFF2-40B4-BE49-F238E27FC236}">
              <a16:creationId xmlns:a16="http://schemas.microsoft.com/office/drawing/2014/main" id="{94BCC481-889D-4B39-A977-C13B812D0498}"/>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56" name="Text Box 53">
          <a:extLst>
            <a:ext uri="{FF2B5EF4-FFF2-40B4-BE49-F238E27FC236}">
              <a16:creationId xmlns:a16="http://schemas.microsoft.com/office/drawing/2014/main" id="{89387F6E-CC81-45AD-9887-6C8CDC725025}"/>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57" name="Text Box 54">
          <a:extLst>
            <a:ext uri="{FF2B5EF4-FFF2-40B4-BE49-F238E27FC236}">
              <a16:creationId xmlns:a16="http://schemas.microsoft.com/office/drawing/2014/main" id="{71EAEBAA-7E39-4C24-B91C-B7D54CC2AF8D}"/>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58" name="Text Box 55">
          <a:extLst>
            <a:ext uri="{FF2B5EF4-FFF2-40B4-BE49-F238E27FC236}">
              <a16:creationId xmlns:a16="http://schemas.microsoft.com/office/drawing/2014/main" id="{91032D02-24EE-4FF2-95BD-A42D85C5DD30}"/>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59" name="Text Box 56">
          <a:extLst>
            <a:ext uri="{FF2B5EF4-FFF2-40B4-BE49-F238E27FC236}">
              <a16:creationId xmlns:a16="http://schemas.microsoft.com/office/drawing/2014/main" id="{09951C06-47A6-442D-B134-F2ACB4734FF5}"/>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60" name="Text Box 57">
          <a:extLst>
            <a:ext uri="{FF2B5EF4-FFF2-40B4-BE49-F238E27FC236}">
              <a16:creationId xmlns:a16="http://schemas.microsoft.com/office/drawing/2014/main" id="{E378E6B7-A68F-4144-B218-B525814EC13F}"/>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61" name="Text Box 58">
          <a:extLst>
            <a:ext uri="{FF2B5EF4-FFF2-40B4-BE49-F238E27FC236}">
              <a16:creationId xmlns:a16="http://schemas.microsoft.com/office/drawing/2014/main" id="{F7D4B736-CA1B-4AB3-B830-2441D6F13B1F}"/>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62" name="Text Box 59">
          <a:extLst>
            <a:ext uri="{FF2B5EF4-FFF2-40B4-BE49-F238E27FC236}">
              <a16:creationId xmlns:a16="http://schemas.microsoft.com/office/drawing/2014/main" id="{5328255A-793A-473F-AF90-3EF19C25538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63" name="Text Box 60">
          <a:extLst>
            <a:ext uri="{FF2B5EF4-FFF2-40B4-BE49-F238E27FC236}">
              <a16:creationId xmlns:a16="http://schemas.microsoft.com/office/drawing/2014/main" id="{A1FBD9DD-4A30-4D02-B703-822454F65A76}"/>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64" name="Text Box 61">
          <a:extLst>
            <a:ext uri="{FF2B5EF4-FFF2-40B4-BE49-F238E27FC236}">
              <a16:creationId xmlns:a16="http://schemas.microsoft.com/office/drawing/2014/main" id="{BFD5EC6F-0705-41B9-A721-3F87802F507E}"/>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65" name="Text Box 62">
          <a:extLst>
            <a:ext uri="{FF2B5EF4-FFF2-40B4-BE49-F238E27FC236}">
              <a16:creationId xmlns:a16="http://schemas.microsoft.com/office/drawing/2014/main" id="{7F20E821-38C4-48A7-A8AB-1920ADBCF9D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66" name="Text Box 63">
          <a:extLst>
            <a:ext uri="{FF2B5EF4-FFF2-40B4-BE49-F238E27FC236}">
              <a16:creationId xmlns:a16="http://schemas.microsoft.com/office/drawing/2014/main" id="{620FC9CB-A88C-49A3-8B07-740E0FD006D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67" name="Text Box 64">
          <a:extLst>
            <a:ext uri="{FF2B5EF4-FFF2-40B4-BE49-F238E27FC236}">
              <a16:creationId xmlns:a16="http://schemas.microsoft.com/office/drawing/2014/main" id="{ED33F168-5707-470F-B538-067BBAD7D0FB}"/>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68" name="Text Box 65">
          <a:extLst>
            <a:ext uri="{FF2B5EF4-FFF2-40B4-BE49-F238E27FC236}">
              <a16:creationId xmlns:a16="http://schemas.microsoft.com/office/drawing/2014/main" id="{05A39D8A-9462-42CC-A53F-CC350DF3CE0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69" name="Text Box 66">
          <a:extLst>
            <a:ext uri="{FF2B5EF4-FFF2-40B4-BE49-F238E27FC236}">
              <a16:creationId xmlns:a16="http://schemas.microsoft.com/office/drawing/2014/main" id="{AFC2B832-F590-4E7F-BBD3-59BD5669CC6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70" name="Text Box 67">
          <a:extLst>
            <a:ext uri="{FF2B5EF4-FFF2-40B4-BE49-F238E27FC236}">
              <a16:creationId xmlns:a16="http://schemas.microsoft.com/office/drawing/2014/main" id="{FAF43D19-68B5-42BF-8049-05257F697A7A}"/>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71" name="Text Box 68">
          <a:extLst>
            <a:ext uri="{FF2B5EF4-FFF2-40B4-BE49-F238E27FC236}">
              <a16:creationId xmlns:a16="http://schemas.microsoft.com/office/drawing/2014/main" id="{64F4F4F4-2EF7-4731-97D6-ACC61B7D9CD0}"/>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72" name="Text Box 69">
          <a:extLst>
            <a:ext uri="{FF2B5EF4-FFF2-40B4-BE49-F238E27FC236}">
              <a16:creationId xmlns:a16="http://schemas.microsoft.com/office/drawing/2014/main" id="{01433E5A-D424-4DAE-902A-7398F832D46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73" name="Text Box 70">
          <a:extLst>
            <a:ext uri="{FF2B5EF4-FFF2-40B4-BE49-F238E27FC236}">
              <a16:creationId xmlns:a16="http://schemas.microsoft.com/office/drawing/2014/main" id="{313491EA-969C-4F98-B128-9FD5770211F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74" name="Text Box 72">
          <a:extLst>
            <a:ext uri="{FF2B5EF4-FFF2-40B4-BE49-F238E27FC236}">
              <a16:creationId xmlns:a16="http://schemas.microsoft.com/office/drawing/2014/main" id="{5DC8CA43-552D-402F-ADEB-9F538817EF6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75" name="Text Box 73">
          <a:extLst>
            <a:ext uri="{FF2B5EF4-FFF2-40B4-BE49-F238E27FC236}">
              <a16:creationId xmlns:a16="http://schemas.microsoft.com/office/drawing/2014/main" id="{17115FC5-26B6-4FD6-8E7E-72BDD0962F0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76" name="Text Box 77">
          <a:extLst>
            <a:ext uri="{FF2B5EF4-FFF2-40B4-BE49-F238E27FC236}">
              <a16:creationId xmlns:a16="http://schemas.microsoft.com/office/drawing/2014/main" id="{055E3265-C30C-4878-9317-791B5641439D}"/>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77" name="Text Box 78">
          <a:extLst>
            <a:ext uri="{FF2B5EF4-FFF2-40B4-BE49-F238E27FC236}">
              <a16:creationId xmlns:a16="http://schemas.microsoft.com/office/drawing/2014/main" id="{708D2CD7-7BAB-40B4-8B97-9202FD591F2A}"/>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78" name="Text Box 79">
          <a:extLst>
            <a:ext uri="{FF2B5EF4-FFF2-40B4-BE49-F238E27FC236}">
              <a16:creationId xmlns:a16="http://schemas.microsoft.com/office/drawing/2014/main" id="{A946348A-3C71-41AD-9C5C-A4BBDDDF78C8}"/>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79" name="Text Box 80">
          <a:extLst>
            <a:ext uri="{FF2B5EF4-FFF2-40B4-BE49-F238E27FC236}">
              <a16:creationId xmlns:a16="http://schemas.microsoft.com/office/drawing/2014/main" id="{AE0159DD-64BB-467E-902A-7D5F070BA51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80" name="Text Box 81">
          <a:extLst>
            <a:ext uri="{FF2B5EF4-FFF2-40B4-BE49-F238E27FC236}">
              <a16:creationId xmlns:a16="http://schemas.microsoft.com/office/drawing/2014/main" id="{607E0EBA-1DA7-4234-9F99-D35CCDAA2DD5}"/>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81" name="Text Box 82">
          <a:extLst>
            <a:ext uri="{FF2B5EF4-FFF2-40B4-BE49-F238E27FC236}">
              <a16:creationId xmlns:a16="http://schemas.microsoft.com/office/drawing/2014/main" id="{DAA835EC-D1D4-4C3A-ACB7-0263FD37B5A5}"/>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82" name="Text Box 84">
          <a:extLst>
            <a:ext uri="{FF2B5EF4-FFF2-40B4-BE49-F238E27FC236}">
              <a16:creationId xmlns:a16="http://schemas.microsoft.com/office/drawing/2014/main" id="{477B7B4D-7CDB-4BDB-99F9-2D0FF37B42E7}"/>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83" name="Text Box 85">
          <a:extLst>
            <a:ext uri="{FF2B5EF4-FFF2-40B4-BE49-F238E27FC236}">
              <a16:creationId xmlns:a16="http://schemas.microsoft.com/office/drawing/2014/main" id="{489DDF44-B17E-45C3-9720-C54427C26C2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84" name="Text Box 89">
          <a:extLst>
            <a:ext uri="{FF2B5EF4-FFF2-40B4-BE49-F238E27FC236}">
              <a16:creationId xmlns:a16="http://schemas.microsoft.com/office/drawing/2014/main" id="{5BD44E61-1D4B-4D72-A566-E2A5B4BF063D}"/>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85" name="Text Box 90">
          <a:extLst>
            <a:ext uri="{FF2B5EF4-FFF2-40B4-BE49-F238E27FC236}">
              <a16:creationId xmlns:a16="http://schemas.microsoft.com/office/drawing/2014/main" id="{DDDBF4DD-8C52-4FF8-86B5-FF3B31192BAA}"/>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86" name="Text Box 91">
          <a:extLst>
            <a:ext uri="{FF2B5EF4-FFF2-40B4-BE49-F238E27FC236}">
              <a16:creationId xmlns:a16="http://schemas.microsoft.com/office/drawing/2014/main" id="{CB7002ED-2A26-4AB1-8AF9-3B897BEEEA72}"/>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87" name="Text Box 92">
          <a:extLst>
            <a:ext uri="{FF2B5EF4-FFF2-40B4-BE49-F238E27FC236}">
              <a16:creationId xmlns:a16="http://schemas.microsoft.com/office/drawing/2014/main" id="{E7ACDC84-D2D2-416F-818F-5CF70B0ADD40}"/>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88" name="Text Box 93">
          <a:extLst>
            <a:ext uri="{FF2B5EF4-FFF2-40B4-BE49-F238E27FC236}">
              <a16:creationId xmlns:a16="http://schemas.microsoft.com/office/drawing/2014/main" id="{6719217D-E544-429B-AF7F-188D2911EB77}"/>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89" name="Text Box 94">
          <a:extLst>
            <a:ext uri="{FF2B5EF4-FFF2-40B4-BE49-F238E27FC236}">
              <a16:creationId xmlns:a16="http://schemas.microsoft.com/office/drawing/2014/main" id="{89C876F7-18ED-49A6-8AC8-F0E92043D73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90" name="Text Box 95">
          <a:extLst>
            <a:ext uri="{FF2B5EF4-FFF2-40B4-BE49-F238E27FC236}">
              <a16:creationId xmlns:a16="http://schemas.microsoft.com/office/drawing/2014/main" id="{D84E3292-CAAF-448A-A850-9773ADE2B8AB}"/>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91" name="Text Box 96">
          <a:extLst>
            <a:ext uri="{FF2B5EF4-FFF2-40B4-BE49-F238E27FC236}">
              <a16:creationId xmlns:a16="http://schemas.microsoft.com/office/drawing/2014/main" id="{F6445618-9EF4-404C-8643-C67D26C9283A}"/>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92" name="Text Box 97">
          <a:extLst>
            <a:ext uri="{FF2B5EF4-FFF2-40B4-BE49-F238E27FC236}">
              <a16:creationId xmlns:a16="http://schemas.microsoft.com/office/drawing/2014/main" id="{CFC3F93C-9490-40F5-BBCD-F0F2DF9F8850}"/>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93" name="Text Box 101">
          <a:extLst>
            <a:ext uri="{FF2B5EF4-FFF2-40B4-BE49-F238E27FC236}">
              <a16:creationId xmlns:a16="http://schemas.microsoft.com/office/drawing/2014/main" id="{53C99D2E-DE3C-4F94-B4DB-535FD926CDCB}"/>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94" name="Text Box 102">
          <a:extLst>
            <a:ext uri="{FF2B5EF4-FFF2-40B4-BE49-F238E27FC236}">
              <a16:creationId xmlns:a16="http://schemas.microsoft.com/office/drawing/2014/main" id="{6874FCED-54D9-4B37-96DC-7A4F8067861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95" name="Text Box 103">
          <a:extLst>
            <a:ext uri="{FF2B5EF4-FFF2-40B4-BE49-F238E27FC236}">
              <a16:creationId xmlns:a16="http://schemas.microsoft.com/office/drawing/2014/main" id="{DAA7F24C-43BD-47A1-9B5E-1F4C739B88C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96" name="Text Box 104">
          <a:extLst>
            <a:ext uri="{FF2B5EF4-FFF2-40B4-BE49-F238E27FC236}">
              <a16:creationId xmlns:a16="http://schemas.microsoft.com/office/drawing/2014/main" id="{C2C239AB-95C7-4505-BE2F-D440A32F1800}"/>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97" name="Text Box 105">
          <a:extLst>
            <a:ext uri="{FF2B5EF4-FFF2-40B4-BE49-F238E27FC236}">
              <a16:creationId xmlns:a16="http://schemas.microsoft.com/office/drawing/2014/main" id="{83FC06F2-F9C3-4F1F-96FF-61543136BC7B}"/>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98" name="Text Box 106">
          <a:extLst>
            <a:ext uri="{FF2B5EF4-FFF2-40B4-BE49-F238E27FC236}">
              <a16:creationId xmlns:a16="http://schemas.microsoft.com/office/drawing/2014/main" id="{DB223B1F-3196-4C25-BA10-6105C2947A5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299" name="Text Box 107">
          <a:extLst>
            <a:ext uri="{FF2B5EF4-FFF2-40B4-BE49-F238E27FC236}">
              <a16:creationId xmlns:a16="http://schemas.microsoft.com/office/drawing/2014/main" id="{2E847D15-9373-459B-9EC9-A5896C8C3041}"/>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00" name="Text Box 108">
          <a:extLst>
            <a:ext uri="{FF2B5EF4-FFF2-40B4-BE49-F238E27FC236}">
              <a16:creationId xmlns:a16="http://schemas.microsoft.com/office/drawing/2014/main" id="{5B1F01C0-EB46-4224-BAED-6CD53F273756}"/>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01" name="Text Box 109">
          <a:extLst>
            <a:ext uri="{FF2B5EF4-FFF2-40B4-BE49-F238E27FC236}">
              <a16:creationId xmlns:a16="http://schemas.microsoft.com/office/drawing/2014/main" id="{178536F0-E6A8-48C3-BF94-CC7B577C2361}"/>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02" name="Text Box 113">
          <a:extLst>
            <a:ext uri="{FF2B5EF4-FFF2-40B4-BE49-F238E27FC236}">
              <a16:creationId xmlns:a16="http://schemas.microsoft.com/office/drawing/2014/main" id="{7964B53F-0B5B-4EBF-A543-DBB3345E4892}"/>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03" name="Text Box 114">
          <a:extLst>
            <a:ext uri="{FF2B5EF4-FFF2-40B4-BE49-F238E27FC236}">
              <a16:creationId xmlns:a16="http://schemas.microsoft.com/office/drawing/2014/main" id="{CA83CA92-EFD1-48CB-AABA-39717C3D9DFA}"/>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04" name="Text Box 115">
          <a:extLst>
            <a:ext uri="{FF2B5EF4-FFF2-40B4-BE49-F238E27FC236}">
              <a16:creationId xmlns:a16="http://schemas.microsoft.com/office/drawing/2014/main" id="{6415D128-6024-4E3C-A0B0-FF61778866B0}"/>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05" name="Text Box 116">
          <a:extLst>
            <a:ext uri="{FF2B5EF4-FFF2-40B4-BE49-F238E27FC236}">
              <a16:creationId xmlns:a16="http://schemas.microsoft.com/office/drawing/2014/main" id="{CA3F2764-1181-4B4B-872B-A01811D1BA0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06" name="Text Box 117">
          <a:extLst>
            <a:ext uri="{FF2B5EF4-FFF2-40B4-BE49-F238E27FC236}">
              <a16:creationId xmlns:a16="http://schemas.microsoft.com/office/drawing/2014/main" id="{4CA8C004-5AA5-4AE0-9AD3-210FD509CA3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07" name="Text Box 118">
          <a:extLst>
            <a:ext uri="{FF2B5EF4-FFF2-40B4-BE49-F238E27FC236}">
              <a16:creationId xmlns:a16="http://schemas.microsoft.com/office/drawing/2014/main" id="{CA7FCB4B-76DF-4531-8CA4-B2928A30923B}"/>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08" name="Text Box 119">
          <a:extLst>
            <a:ext uri="{FF2B5EF4-FFF2-40B4-BE49-F238E27FC236}">
              <a16:creationId xmlns:a16="http://schemas.microsoft.com/office/drawing/2014/main" id="{56CD73C8-91F2-4BFC-BC37-05C552F9187D}"/>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09" name="Text Box 120">
          <a:extLst>
            <a:ext uri="{FF2B5EF4-FFF2-40B4-BE49-F238E27FC236}">
              <a16:creationId xmlns:a16="http://schemas.microsoft.com/office/drawing/2014/main" id="{43B99978-25F9-41D7-8E78-B2DB3738DDEB}"/>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10" name="Text Box 121">
          <a:extLst>
            <a:ext uri="{FF2B5EF4-FFF2-40B4-BE49-F238E27FC236}">
              <a16:creationId xmlns:a16="http://schemas.microsoft.com/office/drawing/2014/main" id="{189F69ED-CEDF-4C74-BDE8-E5E9BCD8FA00}"/>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11" name="Text Box 125">
          <a:extLst>
            <a:ext uri="{FF2B5EF4-FFF2-40B4-BE49-F238E27FC236}">
              <a16:creationId xmlns:a16="http://schemas.microsoft.com/office/drawing/2014/main" id="{1AFD7A68-57CF-4506-AE58-9602B6AF391D}"/>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12" name="Text Box 126">
          <a:extLst>
            <a:ext uri="{FF2B5EF4-FFF2-40B4-BE49-F238E27FC236}">
              <a16:creationId xmlns:a16="http://schemas.microsoft.com/office/drawing/2014/main" id="{FC1F37F6-476F-48FC-B491-0EB5CAB5543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13" name="Text Box 127">
          <a:extLst>
            <a:ext uri="{FF2B5EF4-FFF2-40B4-BE49-F238E27FC236}">
              <a16:creationId xmlns:a16="http://schemas.microsoft.com/office/drawing/2014/main" id="{E7FE5678-CA51-4F30-ABB9-EEC91F717CC7}"/>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14" name="Text Box 128">
          <a:extLst>
            <a:ext uri="{FF2B5EF4-FFF2-40B4-BE49-F238E27FC236}">
              <a16:creationId xmlns:a16="http://schemas.microsoft.com/office/drawing/2014/main" id="{9C26992F-D574-488A-9D47-2A98649E2EB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15" name="Text Box 129">
          <a:extLst>
            <a:ext uri="{FF2B5EF4-FFF2-40B4-BE49-F238E27FC236}">
              <a16:creationId xmlns:a16="http://schemas.microsoft.com/office/drawing/2014/main" id="{58D201A2-EF33-4F33-8CDD-577B7C34B61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16" name="Text Box 130">
          <a:extLst>
            <a:ext uri="{FF2B5EF4-FFF2-40B4-BE49-F238E27FC236}">
              <a16:creationId xmlns:a16="http://schemas.microsoft.com/office/drawing/2014/main" id="{70D7FB24-C8D2-4234-800C-5F2CBF9BCD8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17" name="Text Box 131">
          <a:extLst>
            <a:ext uri="{FF2B5EF4-FFF2-40B4-BE49-F238E27FC236}">
              <a16:creationId xmlns:a16="http://schemas.microsoft.com/office/drawing/2014/main" id="{D891A8B7-AEAE-4CC8-95AC-D1864FBF0C3E}"/>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18" name="Text Box 132">
          <a:extLst>
            <a:ext uri="{FF2B5EF4-FFF2-40B4-BE49-F238E27FC236}">
              <a16:creationId xmlns:a16="http://schemas.microsoft.com/office/drawing/2014/main" id="{56C54983-130A-44E0-BD95-E6F3C8F6B17B}"/>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19" name="Text Box 133">
          <a:extLst>
            <a:ext uri="{FF2B5EF4-FFF2-40B4-BE49-F238E27FC236}">
              <a16:creationId xmlns:a16="http://schemas.microsoft.com/office/drawing/2014/main" id="{CA1B5E7B-827F-4598-9573-A651B1B092DD}"/>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20" name="Text Box 137">
          <a:extLst>
            <a:ext uri="{FF2B5EF4-FFF2-40B4-BE49-F238E27FC236}">
              <a16:creationId xmlns:a16="http://schemas.microsoft.com/office/drawing/2014/main" id="{65792786-3AB4-456A-B315-DFE051470F4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21" name="Text Box 138">
          <a:extLst>
            <a:ext uri="{FF2B5EF4-FFF2-40B4-BE49-F238E27FC236}">
              <a16:creationId xmlns:a16="http://schemas.microsoft.com/office/drawing/2014/main" id="{E050AC52-A091-4793-B43F-D5AAA2669527}"/>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22" name="Text Box 139">
          <a:extLst>
            <a:ext uri="{FF2B5EF4-FFF2-40B4-BE49-F238E27FC236}">
              <a16:creationId xmlns:a16="http://schemas.microsoft.com/office/drawing/2014/main" id="{619EF848-E173-4E4A-9A30-A92E8F8BC6A8}"/>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23" name="Text Box 140">
          <a:extLst>
            <a:ext uri="{FF2B5EF4-FFF2-40B4-BE49-F238E27FC236}">
              <a16:creationId xmlns:a16="http://schemas.microsoft.com/office/drawing/2014/main" id="{2F467DA0-1003-4BB4-AA47-E3246DE8A4B8}"/>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24" name="Text Box 141">
          <a:extLst>
            <a:ext uri="{FF2B5EF4-FFF2-40B4-BE49-F238E27FC236}">
              <a16:creationId xmlns:a16="http://schemas.microsoft.com/office/drawing/2014/main" id="{82A5F293-0F2C-410D-A71A-CB920842B4C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25" name="Text Box 142">
          <a:extLst>
            <a:ext uri="{FF2B5EF4-FFF2-40B4-BE49-F238E27FC236}">
              <a16:creationId xmlns:a16="http://schemas.microsoft.com/office/drawing/2014/main" id="{1299B7C3-1676-4272-8246-901631A3887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26" name="Text Box 143">
          <a:extLst>
            <a:ext uri="{FF2B5EF4-FFF2-40B4-BE49-F238E27FC236}">
              <a16:creationId xmlns:a16="http://schemas.microsoft.com/office/drawing/2014/main" id="{49400DB1-6FFB-44A2-B4E7-A5E91E589000}"/>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27" name="Text Box 144">
          <a:extLst>
            <a:ext uri="{FF2B5EF4-FFF2-40B4-BE49-F238E27FC236}">
              <a16:creationId xmlns:a16="http://schemas.microsoft.com/office/drawing/2014/main" id="{80B1BA92-9A46-4D48-A753-894850B61D60}"/>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28" name="Text Box 145">
          <a:extLst>
            <a:ext uri="{FF2B5EF4-FFF2-40B4-BE49-F238E27FC236}">
              <a16:creationId xmlns:a16="http://schemas.microsoft.com/office/drawing/2014/main" id="{99CCAAEB-1D70-4CCD-800B-186F7E72D21E}"/>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29" name="Text Box 149">
          <a:extLst>
            <a:ext uri="{FF2B5EF4-FFF2-40B4-BE49-F238E27FC236}">
              <a16:creationId xmlns:a16="http://schemas.microsoft.com/office/drawing/2014/main" id="{7CAEFB83-7AD9-4059-BBBF-CA34F93F1F4E}"/>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30" name="Text Box 150">
          <a:extLst>
            <a:ext uri="{FF2B5EF4-FFF2-40B4-BE49-F238E27FC236}">
              <a16:creationId xmlns:a16="http://schemas.microsoft.com/office/drawing/2014/main" id="{ECA78AAE-1145-477C-AFA1-01FE72B0A1AB}"/>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31" name="Text Box 151">
          <a:extLst>
            <a:ext uri="{FF2B5EF4-FFF2-40B4-BE49-F238E27FC236}">
              <a16:creationId xmlns:a16="http://schemas.microsoft.com/office/drawing/2014/main" id="{81D4DCEF-BE54-4F3C-950A-8A8B7BDB0487}"/>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32" name="Text Box 152">
          <a:extLst>
            <a:ext uri="{FF2B5EF4-FFF2-40B4-BE49-F238E27FC236}">
              <a16:creationId xmlns:a16="http://schemas.microsoft.com/office/drawing/2014/main" id="{EA86B410-6B52-4992-91CA-3FCEA61B9A9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33" name="Text Box 153">
          <a:extLst>
            <a:ext uri="{FF2B5EF4-FFF2-40B4-BE49-F238E27FC236}">
              <a16:creationId xmlns:a16="http://schemas.microsoft.com/office/drawing/2014/main" id="{C3CC308E-A367-45F2-9B64-7A0876297325}"/>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34" name="Text Box 154">
          <a:extLst>
            <a:ext uri="{FF2B5EF4-FFF2-40B4-BE49-F238E27FC236}">
              <a16:creationId xmlns:a16="http://schemas.microsoft.com/office/drawing/2014/main" id="{F202D786-57A7-4957-958A-0A97A8305386}"/>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35" name="Text Box 155">
          <a:extLst>
            <a:ext uri="{FF2B5EF4-FFF2-40B4-BE49-F238E27FC236}">
              <a16:creationId xmlns:a16="http://schemas.microsoft.com/office/drawing/2014/main" id="{FE131F5E-7273-4066-9DC8-E59389CBC6AF}"/>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36" name="Text Box 156">
          <a:extLst>
            <a:ext uri="{FF2B5EF4-FFF2-40B4-BE49-F238E27FC236}">
              <a16:creationId xmlns:a16="http://schemas.microsoft.com/office/drawing/2014/main" id="{6185D259-1F6E-4E71-A9AF-44AEACBE3D61}"/>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37" name="Text Box 157">
          <a:extLst>
            <a:ext uri="{FF2B5EF4-FFF2-40B4-BE49-F238E27FC236}">
              <a16:creationId xmlns:a16="http://schemas.microsoft.com/office/drawing/2014/main" id="{E355899C-24AE-48A7-8019-57409B279B8A}"/>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38" name="Text Box 161">
          <a:extLst>
            <a:ext uri="{FF2B5EF4-FFF2-40B4-BE49-F238E27FC236}">
              <a16:creationId xmlns:a16="http://schemas.microsoft.com/office/drawing/2014/main" id="{9D102F78-346D-4CC0-83EC-F0CBF34566D5}"/>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39" name="Text Box 162">
          <a:extLst>
            <a:ext uri="{FF2B5EF4-FFF2-40B4-BE49-F238E27FC236}">
              <a16:creationId xmlns:a16="http://schemas.microsoft.com/office/drawing/2014/main" id="{8D7D52C8-3FD3-497B-937E-8EDBB2ADE238}"/>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40" name="Text Box 163">
          <a:extLst>
            <a:ext uri="{FF2B5EF4-FFF2-40B4-BE49-F238E27FC236}">
              <a16:creationId xmlns:a16="http://schemas.microsoft.com/office/drawing/2014/main" id="{F3C015C0-3ADC-4B6A-B163-7B3C7ACCD501}"/>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41" name="Text Box 164">
          <a:extLst>
            <a:ext uri="{FF2B5EF4-FFF2-40B4-BE49-F238E27FC236}">
              <a16:creationId xmlns:a16="http://schemas.microsoft.com/office/drawing/2014/main" id="{E1CB4AEE-1264-4335-966E-A33C2C8E67E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42" name="Text Box 165">
          <a:extLst>
            <a:ext uri="{FF2B5EF4-FFF2-40B4-BE49-F238E27FC236}">
              <a16:creationId xmlns:a16="http://schemas.microsoft.com/office/drawing/2014/main" id="{BFB79EA5-D7D8-4018-82D8-B63454011BE0}"/>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43" name="Text Box 166">
          <a:extLst>
            <a:ext uri="{FF2B5EF4-FFF2-40B4-BE49-F238E27FC236}">
              <a16:creationId xmlns:a16="http://schemas.microsoft.com/office/drawing/2014/main" id="{5DED6098-106F-4393-9194-413DD642F6C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44" name="Text Box 167">
          <a:extLst>
            <a:ext uri="{FF2B5EF4-FFF2-40B4-BE49-F238E27FC236}">
              <a16:creationId xmlns:a16="http://schemas.microsoft.com/office/drawing/2014/main" id="{3D198FA6-2C8E-40A9-B98B-5125CF156DE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45" name="Text Box 168">
          <a:extLst>
            <a:ext uri="{FF2B5EF4-FFF2-40B4-BE49-F238E27FC236}">
              <a16:creationId xmlns:a16="http://schemas.microsoft.com/office/drawing/2014/main" id="{862C9CE5-CDDF-49C6-B4D6-E5450675EB6D}"/>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46" name="Text Box 169">
          <a:extLst>
            <a:ext uri="{FF2B5EF4-FFF2-40B4-BE49-F238E27FC236}">
              <a16:creationId xmlns:a16="http://schemas.microsoft.com/office/drawing/2014/main" id="{26C5E7BA-1F95-40F4-9295-F01C63998FEB}"/>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47" name="Text Box 170">
          <a:extLst>
            <a:ext uri="{FF2B5EF4-FFF2-40B4-BE49-F238E27FC236}">
              <a16:creationId xmlns:a16="http://schemas.microsoft.com/office/drawing/2014/main" id="{078DD57F-92FD-4D0E-95F4-6BC422219721}"/>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48" name="Text Box 171">
          <a:extLst>
            <a:ext uri="{FF2B5EF4-FFF2-40B4-BE49-F238E27FC236}">
              <a16:creationId xmlns:a16="http://schemas.microsoft.com/office/drawing/2014/main" id="{93A63754-C2C4-49F1-93D2-342352F4498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49" name="Text Box 172">
          <a:extLst>
            <a:ext uri="{FF2B5EF4-FFF2-40B4-BE49-F238E27FC236}">
              <a16:creationId xmlns:a16="http://schemas.microsoft.com/office/drawing/2014/main" id="{EDB45064-DC62-4574-B817-8FE4DDDFE32D}"/>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50" name="Text Box 173">
          <a:extLst>
            <a:ext uri="{FF2B5EF4-FFF2-40B4-BE49-F238E27FC236}">
              <a16:creationId xmlns:a16="http://schemas.microsoft.com/office/drawing/2014/main" id="{305A455C-5AD3-4198-A293-CEEEC93357E0}"/>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51" name="Text Box 174">
          <a:extLst>
            <a:ext uri="{FF2B5EF4-FFF2-40B4-BE49-F238E27FC236}">
              <a16:creationId xmlns:a16="http://schemas.microsoft.com/office/drawing/2014/main" id="{76B514C4-561F-40B1-8B74-CC9760C4730A}"/>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52" name="Text Box 176">
          <a:extLst>
            <a:ext uri="{FF2B5EF4-FFF2-40B4-BE49-F238E27FC236}">
              <a16:creationId xmlns:a16="http://schemas.microsoft.com/office/drawing/2014/main" id="{37A10B2F-BF0E-49C3-AF8A-9E447BCFD238}"/>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53" name="Text Box 178">
          <a:extLst>
            <a:ext uri="{FF2B5EF4-FFF2-40B4-BE49-F238E27FC236}">
              <a16:creationId xmlns:a16="http://schemas.microsoft.com/office/drawing/2014/main" id="{6717D6EB-0A97-4BE6-9E02-E9320B0B6716}"/>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54" name="Text Box 179">
          <a:extLst>
            <a:ext uri="{FF2B5EF4-FFF2-40B4-BE49-F238E27FC236}">
              <a16:creationId xmlns:a16="http://schemas.microsoft.com/office/drawing/2014/main" id="{D6533514-D97F-4CB3-BC9E-2B502C91AF27}"/>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55" name="Text Box 180">
          <a:extLst>
            <a:ext uri="{FF2B5EF4-FFF2-40B4-BE49-F238E27FC236}">
              <a16:creationId xmlns:a16="http://schemas.microsoft.com/office/drawing/2014/main" id="{9EAF1B2F-2D24-4C10-BD0B-FC85AA07B03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56" name="Text Box 181">
          <a:extLst>
            <a:ext uri="{FF2B5EF4-FFF2-40B4-BE49-F238E27FC236}">
              <a16:creationId xmlns:a16="http://schemas.microsoft.com/office/drawing/2014/main" id="{D715DC3B-FDDF-4848-B1BB-FAE2F9DBE541}"/>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57" name="Text Box 182">
          <a:extLst>
            <a:ext uri="{FF2B5EF4-FFF2-40B4-BE49-F238E27FC236}">
              <a16:creationId xmlns:a16="http://schemas.microsoft.com/office/drawing/2014/main" id="{84809A89-DBD9-474D-886F-793AE9D1615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58" name="Text Box 183">
          <a:extLst>
            <a:ext uri="{FF2B5EF4-FFF2-40B4-BE49-F238E27FC236}">
              <a16:creationId xmlns:a16="http://schemas.microsoft.com/office/drawing/2014/main" id="{DD0D6298-5920-45F2-BF20-592D97042F9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59" name="Text Box 184">
          <a:extLst>
            <a:ext uri="{FF2B5EF4-FFF2-40B4-BE49-F238E27FC236}">
              <a16:creationId xmlns:a16="http://schemas.microsoft.com/office/drawing/2014/main" id="{8287212B-28E3-47E9-9653-C04CD8A71CD8}"/>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60" name="Text Box 185">
          <a:extLst>
            <a:ext uri="{FF2B5EF4-FFF2-40B4-BE49-F238E27FC236}">
              <a16:creationId xmlns:a16="http://schemas.microsoft.com/office/drawing/2014/main" id="{4D256991-C855-4234-A953-BF7083C4B20D}"/>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61" name="Text Box 186">
          <a:extLst>
            <a:ext uri="{FF2B5EF4-FFF2-40B4-BE49-F238E27FC236}">
              <a16:creationId xmlns:a16="http://schemas.microsoft.com/office/drawing/2014/main" id="{2EAAE05A-4437-4587-8349-CA52EE9E74D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62" name="Text Box 187">
          <a:extLst>
            <a:ext uri="{FF2B5EF4-FFF2-40B4-BE49-F238E27FC236}">
              <a16:creationId xmlns:a16="http://schemas.microsoft.com/office/drawing/2014/main" id="{7FF244B5-7386-486F-AE78-88F44339D5D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63" name="Text Box 188">
          <a:extLst>
            <a:ext uri="{FF2B5EF4-FFF2-40B4-BE49-F238E27FC236}">
              <a16:creationId xmlns:a16="http://schemas.microsoft.com/office/drawing/2014/main" id="{F4844D73-3C39-46E8-A883-583EE24495D1}"/>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64" name="Text Box 189">
          <a:extLst>
            <a:ext uri="{FF2B5EF4-FFF2-40B4-BE49-F238E27FC236}">
              <a16:creationId xmlns:a16="http://schemas.microsoft.com/office/drawing/2014/main" id="{72B60299-BD7B-40AE-B5A5-45092279A5B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65" name="Text Box 190">
          <a:extLst>
            <a:ext uri="{FF2B5EF4-FFF2-40B4-BE49-F238E27FC236}">
              <a16:creationId xmlns:a16="http://schemas.microsoft.com/office/drawing/2014/main" id="{C8108E47-43FD-4C92-9BC3-E7C8C0C254F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66" name="Text Box 191">
          <a:extLst>
            <a:ext uri="{FF2B5EF4-FFF2-40B4-BE49-F238E27FC236}">
              <a16:creationId xmlns:a16="http://schemas.microsoft.com/office/drawing/2014/main" id="{A6FDDEB2-286D-498B-B115-F39887A355CA}"/>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67" name="Text Box 192">
          <a:extLst>
            <a:ext uri="{FF2B5EF4-FFF2-40B4-BE49-F238E27FC236}">
              <a16:creationId xmlns:a16="http://schemas.microsoft.com/office/drawing/2014/main" id="{DAFDA567-E1B0-49EB-9EDE-7B533732A957}"/>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68" name="Text Box 193">
          <a:extLst>
            <a:ext uri="{FF2B5EF4-FFF2-40B4-BE49-F238E27FC236}">
              <a16:creationId xmlns:a16="http://schemas.microsoft.com/office/drawing/2014/main" id="{CE139CDF-7573-4BC2-92F8-636E817AAAD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69" name="Text Box 194">
          <a:extLst>
            <a:ext uri="{FF2B5EF4-FFF2-40B4-BE49-F238E27FC236}">
              <a16:creationId xmlns:a16="http://schemas.microsoft.com/office/drawing/2014/main" id="{C59D11C9-E68C-4C44-8264-8A4D22F42C1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70" name="Text Box 195">
          <a:extLst>
            <a:ext uri="{FF2B5EF4-FFF2-40B4-BE49-F238E27FC236}">
              <a16:creationId xmlns:a16="http://schemas.microsoft.com/office/drawing/2014/main" id="{6C5E4720-13C6-411C-B953-05425E9F0DA0}"/>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71" name="Text Box 196">
          <a:extLst>
            <a:ext uri="{FF2B5EF4-FFF2-40B4-BE49-F238E27FC236}">
              <a16:creationId xmlns:a16="http://schemas.microsoft.com/office/drawing/2014/main" id="{93350474-CD33-4D53-85AA-5D00E54DD446}"/>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72" name="Text Box 197">
          <a:extLst>
            <a:ext uri="{FF2B5EF4-FFF2-40B4-BE49-F238E27FC236}">
              <a16:creationId xmlns:a16="http://schemas.microsoft.com/office/drawing/2014/main" id="{988A7CAE-90C7-4DA3-B1C8-34E35F253CC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73" name="Text Box 198">
          <a:extLst>
            <a:ext uri="{FF2B5EF4-FFF2-40B4-BE49-F238E27FC236}">
              <a16:creationId xmlns:a16="http://schemas.microsoft.com/office/drawing/2014/main" id="{6167A211-AA43-481F-A5D0-2129FEDB0615}"/>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74" name="Text Box 199">
          <a:extLst>
            <a:ext uri="{FF2B5EF4-FFF2-40B4-BE49-F238E27FC236}">
              <a16:creationId xmlns:a16="http://schemas.microsoft.com/office/drawing/2014/main" id="{178B389D-35DF-43FC-B8D3-B1A107182E4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75" name="Text Box 200">
          <a:extLst>
            <a:ext uri="{FF2B5EF4-FFF2-40B4-BE49-F238E27FC236}">
              <a16:creationId xmlns:a16="http://schemas.microsoft.com/office/drawing/2014/main" id="{FDC9F33C-B031-4A4F-B6C6-5464FCD5F66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76" name="Text Box 201">
          <a:extLst>
            <a:ext uri="{FF2B5EF4-FFF2-40B4-BE49-F238E27FC236}">
              <a16:creationId xmlns:a16="http://schemas.microsoft.com/office/drawing/2014/main" id="{DB605565-B925-4C9C-B348-0910D933CF0E}"/>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77" name="Text Box 202">
          <a:extLst>
            <a:ext uri="{FF2B5EF4-FFF2-40B4-BE49-F238E27FC236}">
              <a16:creationId xmlns:a16="http://schemas.microsoft.com/office/drawing/2014/main" id="{430BDB7A-F71E-4DE5-A4CB-E0085EF54F6D}"/>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78" name="Text Box 203">
          <a:extLst>
            <a:ext uri="{FF2B5EF4-FFF2-40B4-BE49-F238E27FC236}">
              <a16:creationId xmlns:a16="http://schemas.microsoft.com/office/drawing/2014/main" id="{B5EA437E-4BAF-4D3C-B378-92325033895D}"/>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79" name="Text Box 204">
          <a:extLst>
            <a:ext uri="{FF2B5EF4-FFF2-40B4-BE49-F238E27FC236}">
              <a16:creationId xmlns:a16="http://schemas.microsoft.com/office/drawing/2014/main" id="{42019004-BD32-4AFD-A130-C179BF107EF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80" name="Text Box 206">
          <a:extLst>
            <a:ext uri="{FF2B5EF4-FFF2-40B4-BE49-F238E27FC236}">
              <a16:creationId xmlns:a16="http://schemas.microsoft.com/office/drawing/2014/main" id="{497CB65C-D7E1-4D3D-9B57-0A3AF25370F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81" name="Text Box 207">
          <a:extLst>
            <a:ext uri="{FF2B5EF4-FFF2-40B4-BE49-F238E27FC236}">
              <a16:creationId xmlns:a16="http://schemas.microsoft.com/office/drawing/2014/main" id="{C481232C-A77A-4E79-89AF-2034E1B34DED}"/>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82" name="Text Box 208">
          <a:extLst>
            <a:ext uri="{FF2B5EF4-FFF2-40B4-BE49-F238E27FC236}">
              <a16:creationId xmlns:a16="http://schemas.microsoft.com/office/drawing/2014/main" id="{5F004E64-BE01-423B-835D-B567FE68B0E6}"/>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83" name="Text Box 209">
          <a:extLst>
            <a:ext uri="{FF2B5EF4-FFF2-40B4-BE49-F238E27FC236}">
              <a16:creationId xmlns:a16="http://schemas.microsoft.com/office/drawing/2014/main" id="{D2B5B4F8-E6EE-4386-91FD-48DAF203D100}"/>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84" name="Text Box 210">
          <a:extLst>
            <a:ext uri="{FF2B5EF4-FFF2-40B4-BE49-F238E27FC236}">
              <a16:creationId xmlns:a16="http://schemas.microsoft.com/office/drawing/2014/main" id="{E8A053BC-2663-42C1-8D23-487B0F224BE2}"/>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85" name="Text Box 211">
          <a:extLst>
            <a:ext uri="{FF2B5EF4-FFF2-40B4-BE49-F238E27FC236}">
              <a16:creationId xmlns:a16="http://schemas.microsoft.com/office/drawing/2014/main" id="{D8AABB8B-CE5D-4D07-B323-C3AE09BA6C35}"/>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86" name="Text Box 212">
          <a:extLst>
            <a:ext uri="{FF2B5EF4-FFF2-40B4-BE49-F238E27FC236}">
              <a16:creationId xmlns:a16="http://schemas.microsoft.com/office/drawing/2014/main" id="{97A3F351-4C9A-4300-8084-49E2CF4A6C66}"/>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87" name="Text Box 213">
          <a:extLst>
            <a:ext uri="{FF2B5EF4-FFF2-40B4-BE49-F238E27FC236}">
              <a16:creationId xmlns:a16="http://schemas.microsoft.com/office/drawing/2014/main" id="{F42420D8-07E7-4920-8CD9-6729BF92CBB5}"/>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45740</xdr:rowOff>
    </xdr:to>
    <xdr:sp macro="" textlink="">
      <xdr:nvSpPr>
        <xdr:cNvPr id="388" name="Text Box 214">
          <a:extLst>
            <a:ext uri="{FF2B5EF4-FFF2-40B4-BE49-F238E27FC236}">
              <a16:creationId xmlns:a16="http://schemas.microsoft.com/office/drawing/2014/main" id="{453C7E46-71F2-435B-B7FB-19B59E38962F}"/>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389" name="Text Box 216">
          <a:extLst>
            <a:ext uri="{FF2B5EF4-FFF2-40B4-BE49-F238E27FC236}">
              <a16:creationId xmlns:a16="http://schemas.microsoft.com/office/drawing/2014/main" id="{7A3BC76A-BDD2-41B8-8188-E2803926444B}"/>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390" name="Text Box 217">
          <a:extLst>
            <a:ext uri="{FF2B5EF4-FFF2-40B4-BE49-F238E27FC236}">
              <a16:creationId xmlns:a16="http://schemas.microsoft.com/office/drawing/2014/main" id="{380E66CC-060F-4E5F-BC32-14E6C13F7848}"/>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391" name="Text Box 218">
          <a:extLst>
            <a:ext uri="{FF2B5EF4-FFF2-40B4-BE49-F238E27FC236}">
              <a16:creationId xmlns:a16="http://schemas.microsoft.com/office/drawing/2014/main" id="{8C7B2CD6-0B02-45DE-B4C2-3E5FB5AFA171}"/>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392" name="Text Box 219">
          <a:extLst>
            <a:ext uri="{FF2B5EF4-FFF2-40B4-BE49-F238E27FC236}">
              <a16:creationId xmlns:a16="http://schemas.microsoft.com/office/drawing/2014/main" id="{7774DDD3-9C3C-4013-9C36-3068939FCB2F}"/>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393" name="Text Box 220">
          <a:extLst>
            <a:ext uri="{FF2B5EF4-FFF2-40B4-BE49-F238E27FC236}">
              <a16:creationId xmlns:a16="http://schemas.microsoft.com/office/drawing/2014/main" id="{CA34B894-2294-4106-B606-F8E1E94F5317}"/>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394" name="Text Box 221">
          <a:extLst>
            <a:ext uri="{FF2B5EF4-FFF2-40B4-BE49-F238E27FC236}">
              <a16:creationId xmlns:a16="http://schemas.microsoft.com/office/drawing/2014/main" id="{282E32B8-C46F-40CD-9673-DB54EF71F730}"/>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395" name="Text Box 222">
          <a:extLst>
            <a:ext uri="{FF2B5EF4-FFF2-40B4-BE49-F238E27FC236}">
              <a16:creationId xmlns:a16="http://schemas.microsoft.com/office/drawing/2014/main" id="{F6872D31-A4E7-4F10-9744-21D1760CBCF4}"/>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396" name="Text Box 223">
          <a:extLst>
            <a:ext uri="{FF2B5EF4-FFF2-40B4-BE49-F238E27FC236}">
              <a16:creationId xmlns:a16="http://schemas.microsoft.com/office/drawing/2014/main" id="{39952887-6102-42E2-B5AE-3D89BCDA1BD7}"/>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397" name="Text Box 224">
          <a:extLst>
            <a:ext uri="{FF2B5EF4-FFF2-40B4-BE49-F238E27FC236}">
              <a16:creationId xmlns:a16="http://schemas.microsoft.com/office/drawing/2014/main" id="{99D1EB40-D3A3-4C08-B419-7F722301B2C8}"/>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398" name="Text Box 225">
          <a:extLst>
            <a:ext uri="{FF2B5EF4-FFF2-40B4-BE49-F238E27FC236}">
              <a16:creationId xmlns:a16="http://schemas.microsoft.com/office/drawing/2014/main" id="{3C7980B9-5EE4-4867-A208-CDE263F9A6DF}"/>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399" name="Text Box 226">
          <a:extLst>
            <a:ext uri="{FF2B5EF4-FFF2-40B4-BE49-F238E27FC236}">
              <a16:creationId xmlns:a16="http://schemas.microsoft.com/office/drawing/2014/main" id="{6AFCBD9A-0708-4BAC-9B5A-D77E01A5D04E}"/>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400" name="Text Box 227">
          <a:extLst>
            <a:ext uri="{FF2B5EF4-FFF2-40B4-BE49-F238E27FC236}">
              <a16:creationId xmlns:a16="http://schemas.microsoft.com/office/drawing/2014/main" id="{6A3780F1-7158-421F-AE45-67EBAD5E7889}"/>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401" name="Text Box 228">
          <a:extLst>
            <a:ext uri="{FF2B5EF4-FFF2-40B4-BE49-F238E27FC236}">
              <a16:creationId xmlns:a16="http://schemas.microsoft.com/office/drawing/2014/main" id="{175915B8-F4FE-4FF9-9D88-5E4BCB30B601}"/>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402" name="Text Box 229">
          <a:extLst>
            <a:ext uri="{FF2B5EF4-FFF2-40B4-BE49-F238E27FC236}">
              <a16:creationId xmlns:a16="http://schemas.microsoft.com/office/drawing/2014/main" id="{3111991D-B743-4952-958D-970AE64A6BE1}"/>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403" name="Text Box 230">
          <a:extLst>
            <a:ext uri="{FF2B5EF4-FFF2-40B4-BE49-F238E27FC236}">
              <a16:creationId xmlns:a16="http://schemas.microsoft.com/office/drawing/2014/main" id="{1DA5B675-6604-4FED-A312-CCE949F1232E}"/>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404" name="Text Box 231">
          <a:extLst>
            <a:ext uri="{FF2B5EF4-FFF2-40B4-BE49-F238E27FC236}">
              <a16:creationId xmlns:a16="http://schemas.microsoft.com/office/drawing/2014/main" id="{3CABD9D7-1BB6-433C-BFBC-4065E663249D}"/>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405" name="Text Box 232">
          <a:extLst>
            <a:ext uri="{FF2B5EF4-FFF2-40B4-BE49-F238E27FC236}">
              <a16:creationId xmlns:a16="http://schemas.microsoft.com/office/drawing/2014/main" id="{60B52931-6B8E-46F3-BDE2-FB5F57A41D4D}"/>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406" name="Text Box 233">
          <a:extLst>
            <a:ext uri="{FF2B5EF4-FFF2-40B4-BE49-F238E27FC236}">
              <a16:creationId xmlns:a16="http://schemas.microsoft.com/office/drawing/2014/main" id="{5E3230E0-BC9B-441F-8CAF-40E29D2C3D66}"/>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407" name="Text Box 234">
          <a:extLst>
            <a:ext uri="{FF2B5EF4-FFF2-40B4-BE49-F238E27FC236}">
              <a16:creationId xmlns:a16="http://schemas.microsoft.com/office/drawing/2014/main" id="{5DD4FC5D-0264-481A-9534-68B22163B46C}"/>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408" name="Text Box 235">
          <a:extLst>
            <a:ext uri="{FF2B5EF4-FFF2-40B4-BE49-F238E27FC236}">
              <a16:creationId xmlns:a16="http://schemas.microsoft.com/office/drawing/2014/main" id="{9937DA13-3838-4607-9784-B20E1E062B6C}"/>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409" name="Text Box 237">
          <a:extLst>
            <a:ext uri="{FF2B5EF4-FFF2-40B4-BE49-F238E27FC236}">
              <a16:creationId xmlns:a16="http://schemas.microsoft.com/office/drawing/2014/main" id="{6BB52EF8-D307-40EC-979B-52A5C0FC20D8}"/>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410" name="Text Box 238">
          <a:extLst>
            <a:ext uri="{FF2B5EF4-FFF2-40B4-BE49-F238E27FC236}">
              <a16:creationId xmlns:a16="http://schemas.microsoft.com/office/drawing/2014/main" id="{6C499F82-794C-4F1C-B8E2-7A782985CD7F}"/>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411" name="Text Box 239">
          <a:extLst>
            <a:ext uri="{FF2B5EF4-FFF2-40B4-BE49-F238E27FC236}">
              <a16:creationId xmlns:a16="http://schemas.microsoft.com/office/drawing/2014/main" id="{9BE16E45-5653-48E2-9D40-025E81E8D49C}"/>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412" name="Text Box 240">
          <a:extLst>
            <a:ext uri="{FF2B5EF4-FFF2-40B4-BE49-F238E27FC236}">
              <a16:creationId xmlns:a16="http://schemas.microsoft.com/office/drawing/2014/main" id="{76BD427E-E5FE-4C11-A2BA-882C08C1C978}"/>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51737</xdr:rowOff>
    </xdr:to>
    <xdr:sp macro="" textlink="">
      <xdr:nvSpPr>
        <xdr:cNvPr id="413" name="Text Box 241">
          <a:extLst>
            <a:ext uri="{FF2B5EF4-FFF2-40B4-BE49-F238E27FC236}">
              <a16:creationId xmlns:a16="http://schemas.microsoft.com/office/drawing/2014/main" id="{1DAD2E17-0002-4312-BDAE-BD05BE75AE99}"/>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347663</xdr:colOff>
      <xdr:row>46</xdr:row>
      <xdr:rowOff>0</xdr:rowOff>
    </xdr:from>
    <xdr:to>
      <xdr:col>4</xdr:col>
      <xdr:colOff>3463</xdr:colOff>
      <xdr:row>47</xdr:row>
      <xdr:rowOff>45740</xdr:rowOff>
    </xdr:to>
    <xdr:sp macro="" textlink="">
      <xdr:nvSpPr>
        <xdr:cNvPr id="414" name="Text Box 246">
          <a:extLst>
            <a:ext uri="{FF2B5EF4-FFF2-40B4-BE49-F238E27FC236}">
              <a16:creationId xmlns:a16="http://schemas.microsoft.com/office/drawing/2014/main" id="{DFA30636-1601-4883-840F-E8FBB73F0C2F}"/>
            </a:ext>
          </a:extLst>
        </xdr:cNvPr>
        <xdr:cNvSpPr txBox="1">
          <a:spLocks noChangeArrowheads="1"/>
        </xdr:cNvSpPr>
      </xdr:nvSpPr>
      <xdr:spPr bwMode="auto">
        <a:xfrm>
          <a:off x="4184877" y="7603671"/>
          <a:ext cx="69457"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48</xdr:row>
      <xdr:rowOff>19053</xdr:rowOff>
    </xdr:to>
    <xdr:sp macro="" textlink="">
      <xdr:nvSpPr>
        <xdr:cNvPr id="415" name="Text Box 187">
          <a:extLst>
            <a:ext uri="{FF2B5EF4-FFF2-40B4-BE49-F238E27FC236}">
              <a16:creationId xmlns:a16="http://schemas.microsoft.com/office/drawing/2014/main" id="{3866AFCF-E162-483B-ABBB-6001FEA81168}"/>
            </a:ext>
          </a:extLst>
        </xdr:cNvPr>
        <xdr:cNvSpPr txBox="1">
          <a:spLocks noChangeArrowheads="1"/>
        </xdr:cNvSpPr>
      </xdr:nvSpPr>
      <xdr:spPr bwMode="auto">
        <a:xfrm>
          <a:off x="4175352" y="7603671"/>
          <a:ext cx="78982" cy="280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48</xdr:row>
      <xdr:rowOff>7135</xdr:rowOff>
    </xdr:to>
    <xdr:sp macro="" textlink="">
      <xdr:nvSpPr>
        <xdr:cNvPr id="416" name="Text Box 188">
          <a:extLst>
            <a:ext uri="{FF2B5EF4-FFF2-40B4-BE49-F238E27FC236}">
              <a16:creationId xmlns:a16="http://schemas.microsoft.com/office/drawing/2014/main" id="{D460B4D5-0BA9-46DB-9E1F-01CF21339BF9}"/>
            </a:ext>
          </a:extLst>
        </xdr:cNvPr>
        <xdr:cNvSpPr txBox="1">
          <a:spLocks noChangeArrowheads="1"/>
        </xdr:cNvSpPr>
      </xdr:nvSpPr>
      <xdr:spPr bwMode="auto">
        <a:xfrm>
          <a:off x="4175352" y="7603671"/>
          <a:ext cx="78982" cy="268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47</xdr:row>
      <xdr:rowOff>61262</xdr:rowOff>
    </xdr:to>
    <xdr:sp macro="" textlink="">
      <xdr:nvSpPr>
        <xdr:cNvPr id="417" name="Text Box 189">
          <a:extLst>
            <a:ext uri="{FF2B5EF4-FFF2-40B4-BE49-F238E27FC236}">
              <a16:creationId xmlns:a16="http://schemas.microsoft.com/office/drawing/2014/main" id="{F3860766-1A75-41D9-8A86-0B04D4EDEE57}"/>
            </a:ext>
          </a:extLst>
        </xdr:cNvPr>
        <xdr:cNvSpPr txBox="1">
          <a:spLocks noChangeArrowheads="1"/>
        </xdr:cNvSpPr>
      </xdr:nvSpPr>
      <xdr:spPr bwMode="auto">
        <a:xfrm>
          <a:off x="4175352" y="7603671"/>
          <a:ext cx="78982" cy="19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47</xdr:row>
      <xdr:rowOff>61262</xdr:rowOff>
    </xdr:to>
    <xdr:sp macro="" textlink="">
      <xdr:nvSpPr>
        <xdr:cNvPr id="418" name="Text Box 190">
          <a:extLst>
            <a:ext uri="{FF2B5EF4-FFF2-40B4-BE49-F238E27FC236}">
              <a16:creationId xmlns:a16="http://schemas.microsoft.com/office/drawing/2014/main" id="{A01D0639-8E06-45E7-B89B-067269EA7A60}"/>
            </a:ext>
          </a:extLst>
        </xdr:cNvPr>
        <xdr:cNvSpPr txBox="1">
          <a:spLocks noChangeArrowheads="1"/>
        </xdr:cNvSpPr>
      </xdr:nvSpPr>
      <xdr:spPr bwMode="auto">
        <a:xfrm>
          <a:off x="4175352" y="7603671"/>
          <a:ext cx="78982" cy="19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47</xdr:row>
      <xdr:rowOff>61262</xdr:rowOff>
    </xdr:to>
    <xdr:sp macro="" textlink="">
      <xdr:nvSpPr>
        <xdr:cNvPr id="419" name="Text Box 191">
          <a:extLst>
            <a:ext uri="{FF2B5EF4-FFF2-40B4-BE49-F238E27FC236}">
              <a16:creationId xmlns:a16="http://schemas.microsoft.com/office/drawing/2014/main" id="{B95E01DD-1D11-499B-A453-2AC13612DCF9}"/>
            </a:ext>
          </a:extLst>
        </xdr:cNvPr>
        <xdr:cNvSpPr txBox="1">
          <a:spLocks noChangeArrowheads="1"/>
        </xdr:cNvSpPr>
      </xdr:nvSpPr>
      <xdr:spPr bwMode="auto">
        <a:xfrm>
          <a:off x="4175352" y="7603671"/>
          <a:ext cx="78982" cy="19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47</xdr:row>
      <xdr:rowOff>61262</xdr:rowOff>
    </xdr:to>
    <xdr:sp macro="" textlink="">
      <xdr:nvSpPr>
        <xdr:cNvPr id="420" name="Text Box 192">
          <a:extLst>
            <a:ext uri="{FF2B5EF4-FFF2-40B4-BE49-F238E27FC236}">
              <a16:creationId xmlns:a16="http://schemas.microsoft.com/office/drawing/2014/main" id="{10CD6561-83AC-4BE4-B1A8-383F6983607D}"/>
            </a:ext>
          </a:extLst>
        </xdr:cNvPr>
        <xdr:cNvSpPr txBox="1">
          <a:spLocks noChangeArrowheads="1"/>
        </xdr:cNvSpPr>
      </xdr:nvSpPr>
      <xdr:spPr bwMode="auto">
        <a:xfrm>
          <a:off x="4175352" y="7603671"/>
          <a:ext cx="78982" cy="19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47</xdr:row>
      <xdr:rowOff>46438</xdr:rowOff>
    </xdr:to>
    <xdr:sp macro="" textlink="">
      <xdr:nvSpPr>
        <xdr:cNvPr id="421" name="Text Box 193">
          <a:extLst>
            <a:ext uri="{FF2B5EF4-FFF2-40B4-BE49-F238E27FC236}">
              <a16:creationId xmlns:a16="http://schemas.microsoft.com/office/drawing/2014/main" id="{7DB7EBFA-517A-4381-91D5-EC7323EF5118}"/>
            </a:ext>
          </a:extLst>
        </xdr:cNvPr>
        <xdr:cNvSpPr txBox="1">
          <a:spLocks noChangeArrowheads="1"/>
        </xdr:cNvSpPr>
      </xdr:nvSpPr>
      <xdr:spPr bwMode="auto">
        <a:xfrm>
          <a:off x="4175352" y="7603671"/>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47</xdr:row>
      <xdr:rowOff>46438</xdr:rowOff>
    </xdr:to>
    <xdr:sp macro="" textlink="">
      <xdr:nvSpPr>
        <xdr:cNvPr id="422" name="Text Box 194">
          <a:extLst>
            <a:ext uri="{FF2B5EF4-FFF2-40B4-BE49-F238E27FC236}">
              <a16:creationId xmlns:a16="http://schemas.microsoft.com/office/drawing/2014/main" id="{4D808BA1-D5DD-4C6C-AB83-9523A87EFE67}"/>
            </a:ext>
          </a:extLst>
        </xdr:cNvPr>
        <xdr:cNvSpPr txBox="1">
          <a:spLocks noChangeArrowheads="1"/>
        </xdr:cNvSpPr>
      </xdr:nvSpPr>
      <xdr:spPr bwMode="auto">
        <a:xfrm>
          <a:off x="4175352" y="7603671"/>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47</xdr:row>
      <xdr:rowOff>46438</xdr:rowOff>
    </xdr:to>
    <xdr:sp macro="" textlink="">
      <xdr:nvSpPr>
        <xdr:cNvPr id="423" name="Text Box 195">
          <a:extLst>
            <a:ext uri="{FF2B5EF4-FFF2-40B4-BE49-F238E27FC236}">
              <a16:creationId xmlns:a16="http://schemas.microsoft.com/office/drawing/2014/main" id="{9D86C8A2-6E97-402C-9ADB-609D41B72A25}"/>
            </a:ext>
          </a:extLst>
        </xdr:cNvPr>
        <xdr:cNvSpPr txBox="1">
          <a:spLocks noChangeArrowheads="1"/>
        </xdr:cNvSpPr>
      </xdr:nvSpPr>
      <xdr:spPr bwMode="auto">
        <a:xfrm>
          <a:off x="4175352" y="7603671"/>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48</xdr:row>
      <xdr:rowOff>19053</xdr:rowOff>
    </xdr:to>
    <xdr:sp macro="" textlink="">
      <xdr:nvSpPr>
        <xdr:cNvPr id="424" name="Text Box 193">
          <a:extLst>
            <a:ext uri="{FF2B5EF4-FFF2-40B4-BE49-F238E27FC236}">
              <a16:creationId xmlns:a16="http://schemas.microsoft.com/office/drawing/2014/main" id="{E958F514-3F24-4732-A25C-210C14EAAD0F}"/>
            </a:ext>
          </a:extLst>
        </xdr:cNvPr>
        <xdr:cNvSpPr txBox="1">
          <a:spLocks noChangeArrowheads="1"/>
        </xdr:cNvSpPr>
      </xdr:nvSpPr>
      <xdr:spPr bwMode="auto">
        <a:xfrm>
          <a:off x="4175352" y="7603671"/>
          <a:ext cx="78982" cy="280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48</xdr:row>
      <xdr:rowOff>19053</xdr:rowOff>
    </xdr:to>
    <xdr:sp macro="" textlink="">
      <xdr:nvSpPr>
        <xdr:cNvPr id="425" name="Text Box 194">
          <a:extLst>
            <a:ext uri="{FF2B5EF4-FFF2-40B4-BE49-F238E27FC236}">
              <a16:creationId xmlns:a16="http://schemas.microsoft.com/office/drawing/2014/main" id="{4D32B5F9-9A96-4C94-9894-AC28FC102E8E}"/>
            </a:ext>
          </a:extLst>
        </xdr:cNvPr>
        <xdr:cNvSpPr txBox="1">
          <a:spLocks noChangeArrowheads="1"/>
        </xdr:cNvSpPr>
      </xdr:nvSpPr>
      <xdr:spPr bwMode="auto">
        <a:xfrm>
          <a:off x="4175352" y="7603671"/>
          <a:ext cx="78982" cy="280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48</xdr:row>
      <xdr:rowOff>19053</xdr:rowOff>
    </xdr:to>
    <xdr:sp macro="" textlink="">
      <xdr:nvSpPr>
        <xdr:cNvPr id="426" name="Text Box 195">
          <a:extLst>
            <a:ext uri="{FF2B5EF4-FFF2-40B4-BE49-F238E27FC236}">
              <a16:creationId xmlns:a16="http://schemas.microsoft.com/office/drawing/2014/main" id="{F5D23503-79F9-46F0-82A2-EB3A1781833A}"/>
            </a:ext>
          </a:extLst>
        </xdr:cNvPr>
        <xdr:cNvSpPr txBox="1">
          <a:spLocks noChangeArrowheads="1"/>
        </xdr:cNvSpPr>
      </xdr:nvSpPr>
      <xdr:spPr bwMode="auto">
        <a:xfrm>
          <a:off x="4175352" y="7603671"/>
          <a:ext cx="78982" cy="280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48</xdr:row>
      <xdr:rowOff>89128</xdr:rowOff>
    </xdr:to>
    <xdr:sp macro="" textlink="">
      <xdr:nvSpPr>
        <xdr:cNvPr id="427" name="Text Box 193">
          <a:extLst>
            <a:ext uri="{FF2B5EF4-FFF2-40B4-BE49-F238E27FC236}">
              <a16:creationId xmlns:a16="http://schemas.microsoft.com/office/drawing/2014/main" id="{CD73F8A9-0CCB-4A04-8F76-1623CA4CE3D6}"/>
            </a:ext>
          </a:extLst>
        </xdr:cNvPr>
        <xdr:cNvSpPr txBox="1">
          <a:spLocks noChangeArrowheads="1"/>
        </xdr:cNvSpPr>
      </xdr:nvSpPr>
      <xdr:spPr bwMode="auto">
        <a:xfrm>
          <a:off x="4175352" y="7603671"/>
          <a:ext cx="78982" cy="350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48</xdr:row>
      <xdr:rowOff>89128</xdr:rowOff>
    </xdr:to>
    <xdr:sp macro="" textlink="">
      <xdr:nvSpPr>
        <xdr:cNvPr id="428" name="Text Box 194">
          <a:extLst>
            <a:ext uri="{FF2B5EF4-FFF2-40B4-BE49-F238E27FC236}">
              <a16:creationId xmlns:a16="http://schemas.microsoft.com/office/drawing/2014/main" id="{82CCA453-9E2D-4E06-8A07-C1DE21877F37}"/>
            </a:ext>
          </a:extLst>
        </xdr:cNvPr>
        <xdr:cNvSpPr txBox="1">
          <a:spLocks noChangeArrowheads="1"/>
        </xdr:cNvSpPr>
      </xdr:nvSpPr>
      <xdr:spPr bwMode="auto">
        <a:xfrm>
          <a:off x="4175352" y="7603671"/>
          <a:ext cx="78982" cy="350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48</xdr:row>
      <xdr:rowOff>89128</xdr:rowOff>
    </xdr:to>
    <xdr:sp macro="" textlink="">
      <xdr:nvSpPr>
        <xdr:cNvPr id="429" name="Text Box 195">
          <a:extLst>
            <a:ext uri="{FF2B5EF4-FFF2-40B4-BE49-F238E27FC236}">
              <a16:creationId xmlns:a16="http://schemas.microsoft.com/office/drawing/2014/main" id="{B7E87E8F-9503-4095-B0F1-3C52A74BA11D}"/>
            </a:ext>
          </a:extLst>
        </xdr:cNvPr>
        <xdr:cNvSpPr txBox="1">
          <a:spLocks noChangeArrowheads="1"/>
        </xdr:cNvSpPr>
      </xdr:nvSpPr>
      <xdr:spPr bwMode="auto">
        <a:xfrm>
          <a:off x="4175352" y="7603671"/>
          <a:ext cx="78982" cy="350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47</xdr:row>
      <xdr:rowOff>46438</xdr:rowOff>
    </xdr:to>
    <xdr:sp macro="" textlink="">
      <xdr:nvSpPr>
        <xdr:cNvPr id="430" name="Text Box 193">
          <a:extLst>
            <a:ext uri="{FF2B5EF4-FFF2-40B4-BE49-F238E27FC236}">
              <a16:creationId xmlns:a16="http://schemas.microsoft.com/office/drawing/2014/main" id="{214A097C-E0B3-403D-B623-5E06C05FB340}"/>
            </a:ext>
          </a:extLst>
        </xdr:cNvPr>
        <xdr:cNvSpPr txBox="1">
          <a:spLocks noChangeArrowheads="1"/>
        </xdr:cNvSpPr>
      </xdr:nvSpPr>
      <xdr:spPr bwMode="auto">
        <a:xfrm>
          <a:off x="4175352" y="7603671"/>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47</xdr:row>
      <xdr:rowOff>46438</xdr:rowOff>
    </xdr:to>
    <xdr:sp macro="" textlink="">
      <xdr:nvSpPr>
        <xdr:cNvPr id="431" name="Text Box 194">
          <a:extLst>
            <a:ext uri="{FF2B5EF4-FFF2-40B4-BE49-F238E27FC236}">
              <a16:creationId xmlns:a16="http://schemas.microsoft.com/office/drawing/2014/main" id="{FBAF76DC-6713-48B9-885C-492333766A00}"/>
            </a:ext>
          </a:extLst>
        </xdr:cNvPr>
        <xdr:cNvSpPr txBox="1">
          <a:spLocks noChangeArrowheads="1"/>
        </xdr:cNvSpPr>
      </xdr:nvSpPr>
      <xdr:spPr bwMode="auto">
        <a:xfrm>
          <a:off x="4175352" y="7603671"/>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47</xdr:row>
      <xdr:rowOff>46438</xdr:rowOff>
    </xdr:to>
    <xdr:sp macro="" textlink="">
      <xdr:nvSpPr>
        <xdr:cNvPr id="432" name="Text Box 195">
          <a:extLst>
            <a:ext uri="{FF2B5EF4-FFF2-40B4-BE49-F238E27FC236}">
              <a16:creationId xmlns:a16="http://schemas.microsoft.com/office/drawing/2014/main" id="{40BB46AB-0E81-45F1-A91C-AF5DEA8ABC11}"/>
            </a:ext>
          </a:extLst>
        </xdr:cNvPr>
        <xdr:cNvSpPr txBox="1">
          <a:spLocks noChangeArrowheads="1"/>
        </xdr:cNvSpPr>
      </xdr:nvSpPr>
      <xdr:spPr bwMode="auto">
        <a:xfrm>
          <a:off x="4175352" y="7603671"/>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48</xdr:row>
      <xdr:rowOff>39798</xdr:rowOff>
    </xdr:to>
    <xdr:sp macro="" textlink="">
      <xdr:nvSpPr>
        <xdr:cNvPr id="433" name="Text Box 193">
          <a:extLst>
            <a:ext uri="{FF2B5EF4-FFF2-40B4-BE49-F238E27FC236}">
              <a16:creationId xmlns:a16="http://schemas.microsoft.com/office/drawing/2014/main" id="{6661740C-8550-49E8-9978-04745A563F36}"/>
            </a:ext>
          </a:extLst>
        </xdr:cNvPr>
        <xdr:cNvSpPr txBox="1">
          <a:spLocks noChangeArrowheads="1"/>
        </xdr:cNvSpPr>
      </xdr:nvSpPr>
      <xdr:spPr bwMode="auto">
        <a:xfrm>
          <a:off x="4175352" y="7603671"/>
          <a:ext cx="78982" cy="301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48</xdr:row>
      <xdr:rowOff>39798</xdr:rowOff>
    </xdr:to>
    <xdr:sp macro="" textlink="">
      <xdr:nvSpPr>
        <xdr:cNvPr id="434" name="Text Box 194">
          <a:extLst>
            <a:ext uri="{FF2B5EF4-FFF2-40B4-BE49-F238E27FC236}">
              <a16:creationId xmlns:a16="http://schemas.microsoft.com/office/drawing/2014/main" id="{2F3E8FBA-CD6F-4ABC-8419-C0AC743D5C7C}"/>
            </a:ext>
          </a:extLst>
        </xdr:cNvPr>
        <xdr:cNvSpPr txBox="1">
          <a:spLocks noChangeArrowheads="1"/>
        </xdr:cNvSpPr>
      </xdr:nvSpPr>
      <xdr:spPr bwMode="auto">
        <a:xfrm>
          <a:off x="4175352" y="7603671"/>
          <a:ext cx="78982" cy="301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48</xdr:row>
      <xdr:rowOff>39798</xdr:rowOff>
    </xdr:to>
    <xdr:sp macro="" textlink="">
      <xdr:nvSpPr>
        <xdr:cNvPr id="435" name="Text Box 195">
          <a:extLst>
            <a:ext uri="{FF2B5EF4-FFF2-40B4-BE49-F238E27FC236}">
              <a16:creationId xmlns:a16="http://schemas.microsoft.com/office/drawing/2014/main" id="{CD90FCE4-9B8F-490E-BF27-CD47144F507B}"/>
            </a:ext>
          </a:extLst>
        </xdr:cNvPr>
        <xdr:cNvSpPr txBox="1">
          <a:spLocks noChangeArrowheads="1"/>
        </xdr:cNvSpPr>
      </xdr:nvSpPr>
      <xdr:spPr bwMode="auto">
        <a:xfrm>
          <a:off x="4175352" y="7603671"/>
          <a:ext cx="78982" cy="301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48</xdr:row>
      <xdr:rowOff>11782</xdr:rowOff>
    </xdr:to>
    <xdr:sp macro="" textlink="">
      <xdr:nvSpPr>
        <xdr:cNvPr id="436" name="Text Box 187">
          <a:extLst>
            <a:ext uri="{FF2B5EF4-FFF2-40B4-BE49-F238E27FC236}">
              <a16:creationId xmlns:a16="http://schemas.microsoft.com/office/drawing/2014/main" id="{47BE0EF1-65CB-4126-9322-7E2B71BC0592}"/>
            </a:ext>
          </a:extLst>
        </xdr:cNvPr>
        <xdr:cNvSpPr txBox="1">
          <a:spLocks noChangeArrowheads="1"/>
        </xdr:cNvSpPr>
      </xdr:nvSpPr>
      <xdr:spPr bwMode="auto">
        <a:xfrm>
          <a:off x="4175352" y="7603671"/>
          <a:ext cx="78982" cy="273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48</xdr:row>
      <xdr:rowOff>11782</xdr:rowOff>
    </xdr:to>
    <xdr:sp macro="" textlink="">
      <xdr:nvSpPr>
        <xdr:cNvPr id="437" name="Text Box 193">
          <a:extLst>
            <a:ext uri="{FF2B5EF4-FFF2-40B4-BE49-F238E27FC236}">
              <a16:creationId xmlns:a16="http://schemas.microsoft.com/office/drawing/2014/main" id="{D9F9D555-0D72-45BD-9132-7777924B1209}"/>
            </a:ext>
          </a:extLst>
        </xdr:cNvPr>
        <xdr:cNvSpPr txBox="1">
          <a:spLocks noChangeArrowheads="1"/>
        </xdr:cNvSpPr>
      </xdr:nvSpPr>
      <xdr:spPr bwMode="auto">
        <a:xfrm>
          <a:off x="4175352" y="7603671"/>
          <a:ext cx="78982" cy="273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48</xdr:row>
      <xdr:rowOff>11782</xdr:rowOff>
    </xdr:to>
    <xdr:sp macro="" textlink="">
      <xdr:nvSpPr>
        <xdr:cNvPr id="438" name="Text Box 194">
          <a:extLst>
            <a:ext uri="{FF2B5EF4-FFF2-40B4-BE49-F238E27FC236}">
              <a16:creationId xmlns:a16="http://schemas.microsoft.com/office/drawing/2014/main" id="{A0A5B123-9BD9-4DD7-BC3A-64D3CD14E165}"/>
            </a:ext>
          </a:extLst>
        </xdr:cNvPr>
        <xdr:cNvSpPr txBox="1">
          <a:spLocks noChangeArrowheads="1"/>
        </xdr:cNvSpPr>
      </xdr:nvSpPr>
      <xdr:spPr bwMode="auto">
        <a:xfrm>
          <a:off x="4175352" y="7603671"/>
          <a:ext cx="78982" cy="273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48</xdr:row>
      <xdr:rowOff>11782</xdr:rowOff>
    </xdr:to>
    <xdr:sp macro="" textlink="">
      <xdr:nvSpPr>
        <xdr:cNvPr id="439" name="Text Box 195">
          <a:extLst>
            <a:ext uri="{FF2B5EF4-FFF2-40B4-BE49-F238E27FC236}">
              <a16:creationId xmlns:a16="http://schemas.microsoft.com/office/drawing/2014/main" id="{A9C33BC8-03CD-461C-B9AE-75AED96823D5}"/>
            </a:ext>
          </a:extLst>
        </xdr:cNvPr>
        <xdr:cNvSpPr txBox="1">
          <a:spLocks noChangeArrowheads="1"/>
        </xdr:cNvSpPr>
      </xdr:nvSpPr>
      <xdr:spPr bwMode="auto">
        <a:xfrm>
          <a:off x="4175352" y="7603671"/>
          <a:ext cx="78982" cy="273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48</xdr:row>
      <xdr:rowOff>19050</xdr:rowOff>
    </xdr:to>
    <xdr:sp macro="" textlink="">
      <xdr:nvSpPr>
        <xdr:cNvPr id="440" name="Text Box 193">
          <a:extLst>
            <a:ext uri="{FF2B5EF4-FFF2-40B4-BE49-F238E27FC236}">
              <a16:creationId xmlns:a16="http://schemas.microsoft.com/office/drawing/2014/main" id="{47D4993F-5B09-4224-A7ED-75CB42DB7F96}"/>
            </a:ext>
          </a:extLst>
        </xdr:cNvPr>
        <xdr:cNvSpPr txBox="1">
          <a:spLocks noChangeArrowheads="1"/>
        </xdr:cNvSpPr>
      </xdr:nvSpPr>
      <xdr:spPr bwMode="auto">
        <a:xfrm>
          <a:off x="4175352" y="7603671"/>
          <a:ext cx="78982"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48</xdr:row>
      <xdr:rowOff>19050</xdr:rowOff>
    </xdr:to>
    <xdr:sp macro="" textlink="">
      <xdr:nvSpPr>
        <xdr:cNvPr id="441" name="Text Box 194">
          <a:extLst>
            <a:ext uri="{FF2B5EF4-FFF2-40B4-BE49-F238E27FC236}">
              <a16:creationId xmlns:a16="http://schemas.microsoft.com/office/drawing/2014/main" id="{55AEA092-F0C0-4230-964B-AF3AA4F0A80B}"/>
            </a:ext>
          </a:extLst>
        </xdr:cNvPr>
        <xdr:cNvSpPr txBox="1">
          <a:spLocks noChangeArrowheads="1"/>
        </xdr:cNvSpPr>
      </xdr:nvSpPr>
      <xdr:spPr bwMode="auto">
        <a:xfrm>
          <a:off x="4175352" y="7603671"/>
          <a:ext cx="78982"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4</xdr:col>
      <xdr:colOff>3463</xdr:colOff>
      <xdr:row>48</xdr:row>
      <xdr:rowOff>19050</xdr:rowOff>
    </xdr:to>
    <xdr:sp macro="" textlink="">
      <xdr:nvSpPr>
        <xdr:cNvPr id="442" name="Text Box 195">
          <a:extLst>
            <a:ext uri="{FF2B5EF4-FFF2-40B4-BE49-F238E27FC236}">
              <a16:creationId xmlns:a16="http://schemas.microsoft.com/office/drawing/2014/main" id="{707C713B-5CDF-4C03-BFE4-71AC26A9D095}"/>
            </a:ext>
          </a:extLst>
        </xdr:cNvPr>
        <xdr:cNvSpPr txBox="1">
          <a:spLocks noChangeArrowheads="1"/>
        </xdr:cNvSpPr>
      </xdr:nvSpPr>
      <xdr:spPr bwMode="auto">
        <a:xfrm>
          <a:off x="4175352" y="7603671"/>
          <a:ext cx="78982"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46</xdr:row>
      <xdr:rowOff>0</xdr:rowOff>
    </xdr:from>
    <xdr:to>
      <xdr:col>4</xdr:col>
      <xdr:colOff>90488</xdr:colOff>
      <xdr:row>47</xdr:row>
      <xdr:rowOff>51087</xdr:rowOff>
    </xdr:to>
    <xdr:sp macro="" textlink="">
      <xdr:nvSpPr>
        <xdr:cNvPr id="443" name="Text Box 71">
          <a:extLst>
            <a:ext uri="{FF2B5EF4-FFF2-40B4-BE49-F238E27FC236}">
              <a16:creationId xmlns:a16="http://schemas.microsoft.com/office/drawing/2014/main" id="{AE500710-B7A3-4645-8E36-4CCD3F9A4E29}"/>
            </a:ext>
          </a:extLst>
        </xdr:cNvPr>
        <xdr:cNvSpPr txBox="1">
          <a:spLocks noChangeArrowheads="1"/>
        </xdr:cNvSpPr>
      </xdr:nvSpPr>
      <xdr:spPr bwMode="auto">
        <a:xfrm>
          <a:off x="4260396" y="7603671"/>
          <a:ext cx="80963"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46</xdr:row>
      <xdr:rowOff>0</xdr:rowOff>
    </xdr:from>
    <xdr:to>
      <xdr:col>4</xdr:col>
      <xdr:colOff>90488</xdr:colOff>
      <xdr:row>47</xdr:row>
      <xdr:rowOff>51087</xdr:rowOff>
    </xdr:to>
    <xdr:sp macro="" textlink="">
      <xdr:nvSpPr>
        <xdr:cNvPr id="444" name="Text Box 175">
          <a:extLst>
            <a:ext uri="{FF2B5EF4-FFF2-40B4-BE49-F238E27FC236}">
              <a16:creationId xmlns:a16="http://schemas.microsoft.com/office/drawing/2014/main" id="{7FE96615-0678-4845-BF22-F8FC4F400F9F}"/>
            </a:ext>
          </a:extLst>
        </xdr:cNvPr>
        <xdr:cNvSpPr txBox="1">
          <a:spLocks noChangeArrowheads="1"/>
        </xdr:cNvSpPr>
      </xdr:nvSpPr>
      <xdr:spPr bwMode="auto">
        <a:xfrm>
          <a:off x="4260396" y="7603671"/>
          <a:ext cx="80963"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45" name="Text Box 1">
          <a:extLst>
            <a:ext uri="{FF2B5EF4-FFF2-40B4-BE49-F238E27FC236}">
              <a16:creationId xmlns:a16="http://schemas.microsoft.com/office/drawing/2014/main" id="{CE83AAC4-85B2-40AB-8C6C-8203366F37CB}"/>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46" name="Text Box 23">
          <a:extLst>
            <a:ext uri="{FF2B5EF4-FFF2-40B4-BE49-F238E27FC236}">
              <a16:creationId xmlns:a16="http://schemas.microsoft.com/office/drawing/2014/main" id="{ECD79315-9423-495D-8F51-EE4D55C50DCC}"/>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47" name="Text Box 24">
          <a:extLst>
            <a:ext uri="{FF2B5EF4-FFF2-40B4-BE49-F238E27FC236}">
              <a16:creationId xmlns:a16="http://schemas.microsoft.com/office/drawing/2014/main" id="{7D30A92C-B086-474E-865B-48668BE73B21}"/>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48" name="Text Box 25">
          <a:extLst>
            <a:ext uri="{FF2B5EF4-FFF2-40B4-BE49-F238E27FC236}">
              <a16:creationId xmlns:a16="http://schemas.microsoft.com/office/drawing/2014/main" id="{08FCB888-EF9C-4C3E-9315-77EED076D823}"/>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49" name="Text Box 26">
          <a:extLst>
            <a:ext uri="{FF2B5EF4-FFF2-40B4-BE49-F238E27FC236}">
              <a16:creationId xmlns:a16="http://schemas.microsoft.com/office/drawing/2014/main" id="{27914A96-1AFA-410C-B113-693DE455F97B}"/>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50" name="Text Box 27">
          <a:extLst>
            <a:ext uri="{FF2B5EF4-FFF2-40B4-BE49-F238E27FC236}">
              <a16:creationId xmlns:a16="http://schemas.microsoft.com/office/drawing/2014/main" id="{B77A4944-00C2-4228-AB9A-83E5CE416ABC}"/>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51" name="Text Box 28">
          <a:extLst>
            <a:ext uri="{FF2B5EF4-FFF2-40B4-BE49-F238E27FC236}">
              <a16:creationId xmlns:a16="http://schemas.microsoft.com/office/drawing/2014/main" id="{2C6199EC-5A3C-4F07-949B-4165FB55D6A4}"/>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52" name="Text Box 29">
          <a:extLst>
            <a:ext uri="{FF2B5EF4-FFF2-40B4-BE49-F238E27FC236}">
              <a16:creationId xmlns:a16="http://schemas.microsoft.com/office/drawing/2014/main" id="{B0616580-AF3B-40DF-A32D-BA39D8A59A89}"/>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53" name="Text Box 30">
          <a:extLst>
            <a:ext uri="{FF2B5EF4-FFF2-40B4-BE49-F238E27FC236}">
              <a16:creationId xmlns:a16="http://schemas.microsoft.com/office/drawing/2014/main" id="{9767499A-F8A5-43D1-9B6F-0C41025F6633}"/>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54" name="Text Box 31">
          <a:extLst>
            <a:ext uri="{FF2B5EF4-FFF2-40B4-BE49-F238E27FC236}">
              <a16:creationId xmlns:a16="http://schemas.microsoft.com/office/drawing/2014/main" id="{64576BC0-49F7-4815-B0FF-3D779F201B4E}"/>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55" name="Text Box 32">
          <a:extLst>
            <a:ext uri="{FF2B5EF4-FFF2-40B4-BE49-F238E27FC236}">
              <a16:creationId xmlns:a16="http://schemas.microsoft.com/office/drawing/2014/main" id="{2E22CE15-DA05-4C51-A3A0-D6523DB6F82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56" name="Text Box 33">
          <a:extLst>
            <a:ext uri="{FF2B5EF4-FFF2-40B4-BE49-F238E27FC236}">
              <a16:creationId xmlns:a16="http://schemas.microsoft.com/office/drawing/2014/main" id="{6305BE01-B06B-4A65-98D0-C42E140B5A3E}"/>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57" name="Text Box 34">
          <a:extLst>
            <a:ext uri="{FF2B5EF4-FFF2-40B4-BE49-F238E27FC236}">
              <a16:creationId xmlns:a16="http://schemas.microsoft.com/office/drawing/2014/main" id="{064DB981-6F26-480B-B70F-2A6AF70C8BC0}"/>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58" name="Text Box 35">
          <a:extLst>
            <a:ext uri="{FF2B5EF4-FFF2-40B4-BE49-F238E27FC236}">
              <a16:creationId xmlns:a16="http://schemas.microsoft.com/office/drawing/2014/main" id="{5341D0D7-1DAB-4396-B28C-952A24479CCE}"/>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59" name="Text Box 36">
          <a:extLst>
            <a:ext uri="{FF2B5EF4-FFF2-40B4-BE49-F238E27FC236}">
              <a16:creationId xmlns:a16="http://schemas.microsoft.com/office/drawing/2014/main" id="{5B774A9C-3C73-46F4-B020-1213F3E4F3B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60" name="Text Box 37">
          <a:extLst>
            <a:ext uri="{FF2B5EF4-FFF2-40B4-BE49-F238E27FC236}">
              <a16:creationId xmlns:a16="http://schemas.microsoft.com/office/drawing/2014/main" id="{5006B669-05A9-4FE7-8267-D3AC5B3A25E8}"/>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61" name="Text Box 38">
          <a:extLst>
            <a:ext uri="{FF2B5EF4-FFF2-40B4-BE49-F238E27FC236}">
              <a16:creationId xmlns:a16="http://schemas.microsoft.com/office/drawing/2014/main" id="{767DC539-E410-4252-8223-0812F06C3477}"/>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62" name="Text Box 39">
          <a:extLst>
            <a:ext uri="{FF2B5EF4-FFF2-40B4-BE49-F238E27FC236}">
              <a16:creationId xmlns:a16="http://schemas.microsoft.com/office/drawing/2014/main" id="{75E700AC-2CC1-4673-8D69-550FD19BE653}"/>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63" name="Text Box 40">
          <a:extLst>
            <a:ext uri="{FF2B5EF4-FFF2-40B4-BE49-F238E27FC236}">
              <a16:creationId xmlns:a16="http://schemas.microsoft.com/office/drawing/2014/main" id="{E7CD3707-5E1C-4FBB-8DA9-8EACF3B8733E}"/>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64" name="Text Box 41">
          <a:extLst>
            <a:ext uri="{FF2B5EF4-FFF2-40B4-BE49-F238E27FC236}">
              <a16:creationId xmlns:a16="http://schemas.microsoft.com/office/drawing/2014/main" id="{F85CA67F-BED9-466E-8FCD-CE803CD55FB7}"/>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65" name="Text Box 42">
          <a:extLst>
            <a:ext uri="{FF2B5EF4-FFF2-40B4-BE49-F238E27FC236}">
              <a16:creationId xmlns:a16="http://schemas.microsoft.com/office/drawing/2014/main" id="{01ECE013-3A59-46D1-9158-FF99F479A4CB}"/>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66" name="Text Box 43">
          <a:extLst>
            <a:ext uri="{FF2B5EF4-FFF2-40B4-BE49-F238E27FC236}">
              <a16:creationId xmlns:a16="http://schemas.microsoft.com/office/drawing/2014/main" id="{71A1E7E6-A4BD-4DFD-A899-26B8B0DCED55}"/>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67" name="Text Box 44">
          <a:extLst>
            <a:ext uri="{FF2B5EF4-FFF2-40B4-BE49-F238E27FC236}">
              <a16:creationId xmlns:a16="http://schemas.microsoft.com/office/drawing/2014/main" id="{1A1B2A1A-B804-4063-94AF-629624AC8A39}"/>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68" name="Text Box 45">
          <a:extLst>
            <a:ext uri="{FF2B5EF4-FFF2-40B4-BE49-F238E27FC236}">
              <a16:creationId xmlns:a16="http://schemas.microsoft.com/office/drawing/2014/main" id="{2788D2F5-E65E-469E-8778-8ECC1BEA4F13}"/>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69" name="Text Box 46">
          <a:extLst>
            <a:ext uri="{FF2B5EF4-FFF2-40B4-BE49-F238E27FC236}">
              <a16:creationId xmlns:a16="http://schemas.microsoft.com/office/drawing/2014/main" id="{B27EB103-F45C-4737-8506-3E4B559B8B96}"/>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70" name="Text Box 47">
          <a:extLst>
            <a:ext uri="{FF2B5EF4-FFF2-40B4-BE49-F238E27FC236}">
              <a16:creationId xmlns:a16="http://schemas.microsoft.com/office/drawing/2014/main" id="{2C8EEB60-0898-4462-A26D-C1E52D87354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71" name="Text Box 48">
          <a:extLst>
            <a:ext uri="{FF2B5EF4-FFF2-40B4-BE49-F238E27FC236}">
              <a16:creationId xmlns:a16="http://schemas.microsoft.com/office/drawing/2014/main" id="{D463E745-B6FC-484A-835F-96FB2F886FC2}"/>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72" name="Text Box 49">
          <a:extLst>
            <a:ext uri="{FF2B5EF4-FFF2-40B4-BE49-F238E27FC236}">
              <a16:creationId xmlns:a16="http://schemas.microsoft.com/office/drawing/2014/main" id="{E7E36798-DE45-4024-92F0-1E1085EA565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73" name="Text Box 50">
          <a:extLst>
            <a:ext uri="{FF2B5EF4-FFF2-40B4-BE49-F238E27FC236}">
              <a16:creationId xmlns:a16="http://schemas.microsoft.com/office/drawing/2014/main" id="{3F2F989F-6C78-4711-AF33-21C59BC2E504}"/>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74" name="Text Box 51">
          <a:extLst>
            <a:ext uri="{FF2B5EF4-FFF2-40B4-BE49-F238E27FC236}">
              <a16:creationId xmlns:a16="http://schemas.microsoft.com/office/drawing/2014/main" id="{BEDD728A-7D73-4AA5-81A2-2BD79E5F9600}"/>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75" name="Text Box 52">
          <a:extLst>
            <a:ext uri="{FF2B5EF4-FFF2-40B4-BE49-F238E27FC236}">
              <a16:creationId xmlns:a16="http://schemas.microsoft.com/office/drawing/2014/main" id="{2BF085C6-2C60-4358-805A-B508A4327C3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76" name="Text Box 53">
          <a:extLst>
            <a:ext uri="{FF2B5EF4-FFF2-40B4-BE49-F238E27FC236}">
              <a16:creationId xmlns:a16="http://schemas.microsoft.com/office/drawing/2014/main" id="{A40B1302-7EC3-4A61-B124-B66F158C6648}"/>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77" name="Text Box 54">
          <a:extLst>
            <a:ext uri="{FF2B5EF4-FFF2-40B4-BE49-F238E27FC236}">
              <a16:creationId xmlns:a16="http://schemas.microsoft.com/office/drawing/2014/main" id="{07B474BA-CD6D-4B2C-AC28-F7359AE77070}"/>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78" name="Text Box 55">
          <a:extLst>
            <a:ext uri="{FF2B5EF4-FFF2-40B4-BE49-F238E27FC236}">
              <a16:creationId xmlns:a16="http://schemas.microsoft.com/office/drawing/2014/main" id="{A62DE3AA-674B-40D4-8A84-4DE828D223E1}"/>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79" name="Text Box 56">
          <a:extLst>
            <a:ext uri="{FF2B5EF4-FFF2-40B4-BE49-F238E27FC236}">
              <a16:creationId xmlns:a16="http://schemas.microsoft.com/office/drawing/2014/main" id="{AFE66CBD-E3AA-457E-96CC-125DED73DDF9}"/>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80" name="Text Box 57">
          <a:extLst>
            <a:ext uri="{FF2B5EF4-FFF2-40B4-BE49-F238E27FC236}">
              <a16:creationId xmlns:a16="http://schemas.microsoft.com/office/drawing/2014/main" id="{E9ED77C4-B143-47D6-8997-4C46A979F3D8}"/>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81" name="Text Box 58">
          <a:extLst>
            <a:ext uri="{FF2B5EF4-FFF2-40B4-BE49-F238E27FC236}">
              <a16:creationId xmlns:a16="http://schemas.microsoft.com/office/drawing/2014/main" id="{3918A953-5825-44E3-A4A6-2EF9ABFB0C3E}"/>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82" name="Text Box 59">
          <a:extLst>
            <a:ext uri="{FF2B5EF4-FFF2-40B4-BE49-F238E27FC236}">
              <a16:creationId xmlns:a16="http://schemas.microsoft.com/office/drawing/2014/main" id="{BFA81E42-9616-4416-97E9-278D1000081F}"/>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83" name="Text Box 60">
          <a:extLst>
            <a:ext uri="{FF2B5EF4-FFF2-40B4-BE49-F238E27FC236}">
              <a16:creationId xmlns:a16="http://schemas.microsoft.com/office/drawing/2014/main" id="{3B4292F1-2B13-45C3-8722-02FBEFCD7673}"/>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84" name="Text Box 61">
          <a:extLst>
            <a:ext uri="{FF2B5EF4-FFF2-40B4-BE49-F238E27FC236}">
              <a16:creationId xmlns:a16="http://schemas.microsoft.com/office/drawing/2014/main" id="{10164F7B-166F-473B-873F-2C3F2FB985C4}"/>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85" name="Text Box 62">
          <a:extLst>
            <a:ext uri="{FF2B5EF4-FFF2-40B4-BE49-F238E27FC236}">
              <a16:creationId xmlns:a16="http://schemas.microsoft.com/office/drawing/2014/main" id="{B7768693-5508-4234-B48F-B66622F2FB55}"/>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86" name="Text Box 63">
          <a:extLst>
            <a:ext uri="{FF2B5EF4-FFF2-40B4-BE49-F238E27FC236}">
              <a16:creationId xmlns:a16="http://schemas.microsoft.com/office/drawing/2014/main" id="{A408B6D7-D5DB-43C0-B8C9-DBDD2EBE33E6}"/>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87" name="Text Box 64">
          <a:extLst>
            <a:ext uri="{FF2B5EF4-FFF2-40B4-BE49-F238E27FC236}">
              <a16:creationId xmlns:a16="http://schemas.microsoft.com/office/drawing/2014/main" id="{97AC9174-B596-46B7-BAC2-0927A22442EC}"/>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88" name="Text Box 65">
          <a:extLst>
            <a:ext uri="{FF2B5EF4-FFF2-40B4-BE49-F238E27FC236}">
              <a16:creationId xmlns:a16="http://schemas.microsoft.com/office/drawing/2014/main" id="{5FBF42AC-823C-42F8-BC23-99AF57D1CA46}"/>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89" name="Text Box 66">
          <a:extLst>
            <a:ext uri="{FF2B5EF4-FFF2-40B4-BE49-F238E27FC236}">
              <a16:creationId xmlns:a16="http://schemas.microsoft.com/office/drawing/2014/main" id="{4711152A-17B2-4EB2-8B22-B4D25FEDEC35}"/>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90" name="Text Box 67">
          <a:extLst>
            <a:ext uri="{FF2B5EF4-FFF2-40B4-BE49-F238E27FC236}">
              <a16:creationId xmlns:a16="http://schemas.microsoft.com/office/drawing/2014/main" id="{B6C109B8-2F5E-4245-8018-CB6B2276FDE0}"/>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91" name="Text Box 68">
          <a:extLst>
            <a:ext uri="{FF2B5EF4-FFF2-40B4-BE49-F238E27FC236}">
              <a16:creationId xmlns:a16="http://schemas.microsoft.com/office/drawing/2014/main" id="{0BA1E177-0351-4C5B-9A92-9E69D0E7A488}"/>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92" name="Text Box 69">
          <a:extLst>
            <a:ext uri="{FF2B5EF4-FFF2-40B4-BE49-F238E27FC236}">
              <a16:creationId xmlns:a16="http://schemas.microsoft.com/office/drawing/2014/main" id="{7DD9F7AF-8CE3-43C4-8438-94ED8D1287B0}"/>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93" name="Text Box 70">
          <a:extLst>
            <a:ext uri="{FF2B5EF4-FFF2-40B4-BE49-F238E27FC236}">
              <a16:creationId xmlns:a16="http://schemas.microsoft.com/office/drawing/2014/main" id="{A09AE2D3-8811-4B33-88A0-9C652ABD1BE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94" name="Text Box 72">
          <a:extLst>
            <a:ext uri="{FF2B5EF4-FFF2-40B4-BE49-F238E27FC236}">
              <a16:creationId xmlns:a16="http://schemas.microsoft.com/office/drawing/2014/main" id="{A37C8D11-CBD7-44F7-8866-E60FD3879D3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95" name="Text Box 73">
          <a:extLst>
            <a:ext uri="{FF2B5EF4-FFF2-40B4-BE49-F238E27FC236}">
              <a16:creationId xmlns:a16="http://schemas.microsoft.com/office/drawing/2014/main" id="{81B10D9E-AE87-40D2-8F64-1838067BC906}"/>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96" name="Text Box 77">
          <a:extLst>
            <a:ext uri="{FF2B5EF4-FFF2-40B4-BE49-F238E27FC236}">
              <a16:creationId xmlns:a16="http://schemas.microsoft.com/office/drawing/2014/main" id="{DA26EB90-30F6-4411-AAD8-D64897388D22}"/>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97" name="Text Box 78">
          <a:extLst>
            <a:ext uri="{FF2B5EF4-FFF2-40B4-BE49-F238E27FC236}">
              <a16:creationId xmlns:a16="http://schemas.microsoft.com/office/drawing/2014/main" id="{75AC1C3C-51BB-4F4E-977E-353FF9F142FF}"/>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98" name="Text Box 79">
          <a:extLst>
            <a:ext uri="{FF2B5EF4-FFF2-40B4-BE49-F238E27FC236}">
              <a16:creationId xmlns:a16="http://schemas.microsoft.com/office/drawing/2014/main" id="{BCDA3B76-6293-4CE5-B0C1-C3E30EF73EA0}"/>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499" name="Text Box 80">
          <a:extLst>
            <a:ext uri="{FF2B5EF4-FFF2-40B4-BE49-F238E27FC236}">
              <a16:creationId xmlns:a16="http://schemas.microsoft.com/office/drawing/2014/main" id="{B585B2CE-86B9-410C-8703-8BF4AA871DAE}"/>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00" name="Text Box 81">
          <a:extLst>
            <a:ext uri="{FF2B5EF4-FFF2-40B4-BE49-F238E27FC236}">
              <a16:creationId xmlns:a16="http://schemas.microsoft.com/office/drawing/2014/main" id="{728B3F27-309E-404A-91C7-5F4DD6D4E484}"/>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01" name="Text Box 82">
          <a:extLst>
            <a:ext uri="{FF2B5EF4-FFF2-40B4-BE49-F238E27FC236}">
              <a16:creationId xmlns:a16="http://schemas.microsoft.com/office/drawing/2014/main" id="{6F3C8712-55A9-4D8C-B20A-A2125F045553}"/>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02" name="Text Box 84">
          <a:extLst>
            <a:ext uri="{FF2B5EF4-FFF2-40B4-BE49-F238E27FC236}">
              <a16:creationId xmlns:a16="http://schemas.microsoft.com/office/drawing/2014/main" id="{07071F21-99AC-4FC1-9357-7E93483F5714}"/>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03" name="Text Box 85">
          <a:extLst>
            <a:ext uri="{FF2B5EF4-FFF2-40B4-BE49-F238E27FC236}">
              <a16:creationId xmlns:a16="http://schemas.microsoft.com/office/drawing/2014/main" id="{13D42A49-DE47-482D-B7FC-804BBC780530}"/>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04" name="Text Box 89">
          <a:extLst>
            <a:ext uri="{FF2B5EF4-FFF2-40B4-BE49-F238E27FC236}">
              <a16:creationId xmlns:a16="http://schemas.microsoft.com/office/drawing/2014/main" id="{73F89409-1779-44F8-BB0E-AC4F06CA1543}"/>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05" name="Text Box 90">
          <a:extLst>
            <a:ext uri="{FF2B5EF4-FFF2-40B4-BE49-F238E27FC236}">
              <a16:creationId xmlns:a16="http://schemas.microsoft.com/office/drawing/2014/main" id="{DAA74D93-9ED5-4F1B-AE8B-314F12C551E8}"/>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06" name="Text Box 91">
          <a:extLst>
            <a:ext uri="{FF2B5EF4-FFF2-40B4-BE49-F238E27FC236}">
              <a16:creationId xmlns:a16="http://schemas.microsoft.com/office/drawing/2014/main" id="{5608DA68-758B-4936-9DE6-5A03E9414207}"/>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07" name="Text Box 92">
          <a:extLst>
            <a:ext uri="{FF2B5EF4-FFF2-40B4-BE49-F238E27FC236}">
              <a16:creationId xmlns:a16="http://schemas.microsoft.com/office/drawing/2014/main" id="{D708A4A8-DEB1-49CB-8094-C3281B98604E}"/>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08" name="Text Box 93">
          <a:extLst>
            <a:ext uri="{FF2B5EF4-FFF2-40B4-BE49-F238E27FC236}">
              <a16:creationId xmlns:a16="http://schemas.microsoft.com/office/drawing/2014/main" id="{B7BF8D35-4987-4A88-8F74-4764FB3CA84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09" name="Text Box 94">
          <a:extLst>
            <a:ext uri="{FF2B5EF4-FFF2-40B4-BE49-F238E27FC236}">
              <a16:creationId xmlns:a16="http://schemas.microsoft.com/office/drawing/2014/main" id="{E1688CE4-89F7-414D-91E0-F2A5B97E2725}"/>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10" name="Text Box 95">
          <a:extLst>
            <a:ext uri="{FF2B5EF4-FFF2-40B4-BE49-F238E27FC236}">
              <a16:creationId xmlns:a16="http://schemas.microsoft.com/office/drawing/2014/main" id="{4CD9C2DB-6424-4E06-8925-69BE33185773}"/>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11" name="Text Box 96">
          <a:extLst>
            <a:ext uri="{FF2B5EF4-FFF2-40B4-BE49-F238E27FC236}">
              <a16:creationId xmlns:a16="http://schemas.microsoft.com/office/drawing/2014/main" id="{A93B6496-4E80-4654-B76D-BEA9903122C5}"/>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12" name="Text Box 97">
          <a:extLst>
            <a:ext uri="{FF2B5EF4-FFF2-40B4-BE49-F238E27FC236}">
              <a16:creationId xmlns:a16="http://schemas.microsoft.com/office/drawing/2014/main" id="{5F097E2A-BECE-43D1-ABDD-BF75C472F939}"/>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13" name="Text Box 101">
          <a:extLst>
            <a:ext uri="{FF2B5EF4-FFF2-40B4-BE49-F238E27FC236}">
              <a16:creationId xmlns:a16="http://schemas.microsoft.com/office/drawing/2014/main" id="{28B149E4-EC31-4A40-B46F-771E01E13FF2}"/>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14" name="Text Box 102">
          <a:extLst>
            <a:ext uri="{FF2B5EF4-FFF2-40B4-BE49-F238E27FC236}">
              <a16:creationId xmlns:a16="http://schemas.microsoft.com/office/drawing/2014/main" id="{FA12DBEA-94E4-4750-A1B2-6A6C592246C7}"/>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15" name="Text Box 103">
          <a:extLst>
            <a:ext uri="{FF2B5EF4-FFF2-40B4-BE49-F238E27FC236}">
              <a16:creationId xmlns:a16="http://schemas.microsoft.com/office/drawing/2014/main" id="{32281FA4-7DE6-4CEB-B368-0EE685AF4393}"/>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16" name="Text Box 104">
          <a:extLst>
            <a:ext uri="{FF2B5EF4-FFF2-40B4-BE49-F238E27FC236}">
              <a16:creationId xmlns:a16="http://schemas.microsoft.com/office/drawing/2014/main" id="{1D347710-5A3E-437D-9D96-6B15F99F632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17" name="Text Box 105">
          <a:extLst>
            <a:ext uri="{FF2B5EF4-FFF2-40B4-BE49-F238E27FC236}">
              <a16:creationId xmlns:a16="http://schemas.microsoft.com/office/drawing/2014/main" id="{3631A2AD-3A96-46EF-81C0-ADCFC29688A3}"/>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18" name="Text Box 106">
          <a:extLst>
            <a:ext uri="{FF2B5EF4-FFF2-40B4-BE49-F238E27FC236}">
              <a16:creationId xmlns:a16="http://schemas.microsoft.com/office/drawing/2014/main" id="{270B57B7-974A-45E2-B521-A349D95E8466}"/>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19" name="Text Box 107">
          <a:extLst>
            <a:ext uri="{FF2B5EF4-FFF2-40B4-BE49-F238E27FC236}">
              <a16:creationId xmlns:a16="http://schemas.microsoft.com/office/drawing/2014/main" id="{EF72CAFD-BD19-4123-B511-6063CEE196AB}"/>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20" name="Text Box 108">
          <a:extLst>
            <a:ext uri="{FF2B5EF4-FFF2-40B4-BE49-F238E27FC236}">
              <a16:creationId xmlns:a16="http://schemas.microsoft.com/office/drawing/2014/main" id="{2B8AB228-688C-4A03-98B7-97C5F5976941}"/>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21" name="Text Box 109">
          <a:extLst>
            <a:ext uri="{FF2B5EF4-FFF2-40B4-BE49-F238E27FC236}">
              <a16:creationId xmlns:a16="http://schemas.microsoft.com/office/drawing/2014/main" id="{F9E0CAF9-C4BB-4B26-97A2-4040F49594CC}"/>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22" name="Text Box 113">
          <a:extLst>
            <a:ext uri="{FF2B5EF4-FFF2-40B4-BE49-F238E27FC236}">
              <a16:creationId xmlns:a16="http://schemas.microsoft.com/office/drawing/2014/main" id="{73F8DD61-5BBA-4B2B-A704-383C9F303B27}"/>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23" name="Text Box 114">
          <a:extLst>
            <a:ext uri="{FF2B5EF4-FFF2-40B4-BE49-F238E27FC236}">
              <a16:creationId xmlns:a16="http://schemas.microsoft.com/office/drawing/2014/main" id="{1B02FAB9-CC03-4A40-AB96-2F3B40A0EC15}"/>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24" name="Text Box 115">
          <a:extLst>
            <a:ext uri="{FF2B5EF4-FFF2-40B4-BE49-F238E27FC236}">
              <a16:creationId xmlns:a16="http://schemas.microsoft.com/office/drawing/2014/main" id="{FE74875F-54D1-4821-B6F0-EEB2E4F090F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25" name="Text Box 116">
          <a:extLst>
            <a:ext uri="{FF2B5EF4-FFF2-40B4-BE49-F238E27FC236}">
              <a16:creationId xmlns:a16="http://schemas.microsoft.com/office/drawing/2014/main" id="{6EF0ECAE-BF9F-4AFA-B5BA-2FE3F457B6F1}"/>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26" name="Text Box 117">
          <a:extLst>
            <a:ext uri="{FF2B5EF4-FFF2-40B4-BE49-F238E27FC236}">
              <a16:creationId xmlns:a16="http://schemas.microsoft.com/office/drawing/2014/main" id="{9310FEE6-9DCA-4308-97F0-D67AC9EF85EE}"/>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27" name="Text Box 118">
          <a:extLst>
            <a:ext uri="{FF2B5EF4-FFF2-40B4-BE49-F238E27FC236}">
              <a16:creationId xmlns:a16="http://schemas.microsoft.com/office/drawing/2014/main" id="{B4978B0E-312C-4DE2-822D-A1282DAA5378}"/>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28" name="Text Box 119">
          <a:extLst>
            <a:ext uri="{FF2B5EF4-FFF2-40B4-BE49-F238E27FC236}">
              <a16:creationId xmlns:a16="http://schemas.microsoft.com/office/drawing/2014/main" id="{CE61D0DF-7C88-4BE1-A026-A30C2D6001C4}"/>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29" name="Text Box 120">
          <a:extLst>
            <a:ext uri="{FF2B5EF4-FFF2-40B4-BE49-F238E27FC236}">
              <a16:creationId xmlns:a16="http://schemas.microsoft.com/office/drawing/2014/main" id="{D0FC6BD2-6AA4-4892-BBE1-92ACB7DF6F0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30" name="Text Box 121">
          <a:extLst>
            <a:ext uri="{FF2B5EF4-FFF2-40B4-BE49-F238E27FC236}">
              <a16:creationId xmlns:a16="http://schemas.microsoft.com/office/drawing/2014/main" id="{19A37923-1F0F-41AF-8DD8-9BB070FFA15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31" name="Text Box 125">
          <a:extLst>
            <a:ext uri="{FF2B5EF4-FFF2-40B4-BE49-F238E27FC236}">
              <a16:creationId xmlns:a16="http://schemas.microsoft.com/office/drawing/2014/main" id="{6F556190-DF78-425B-A5F6-73143AF57ACF}"/>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32" name="Text Box 126">
          <a:extLst>
            <a:ext uri="{FF2B5EF4-FFF2-40B4-BE49-F238E27FC236}">
              <a16:creationId xmlns:a16="http://schemas.microsoft.com/office/drawing/2014/main" id="{C26815DD-2B11-42E3-BD4B-93FA08E054F1}"/>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33" name="Text Box 127">
          <a:extLst>
            <a:ext uri="{FF2B5EF4-FFF2-40B4-BE49-F238E27FC236}">
              <a16:creationId xmlns:a16="http://schemas.microsoft.com/office/drawing/2014/main" id="{871959AD-A2E2-42C9-BF60-884D67D0C48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34" name="Text Box 128">
          <a:extLst>
            <a:ext uri="{FF2B5EF4-FFF2-40B4-BE49-F238E27FC236}">
              <a16:creationId xmlns:a16="http://schemas.microsoft.com/office/drawing/2014/main" id="{2B22CC6C-18D6-460D-9CE1-5DDEC036884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35" name="Text Box 129">
          <a:extLst>
            <a:ext uri="{FF2B5EF4-FFF2-40B4-BE49-F238E27FC236}">
              <a16:creationId xmlns:a16="http://schemas.microsoft.com/office/drawing/2014/main" id="{56543AF5-9465-4D7B-AE4B-F55A955197CF}"/>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36" name="Text Box 130">
          <a:extLst>
            <a:ext uri="{FF2B5EF4-FFF2-40B4-BE49-F238E27FC236}">
              <a16:creationId xmlns:a16="http://schemas.microsoft.com/office/drawing/2014/main" id="{7D6E01D1-5315-47DE-AABC-82A4C18CDFC7}"/>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37" name="Text Box 131">
          <a:extLst>
            <a:ext uri="{FF2B5EF4-FFF2-40B4-BE49-F238E27FC236}">
              <a16:creationId xmlns:a16="http://schemas.microsoft.com/office/drawing/2014/main" id="{C84FD60A-E1D9-48F1-96BA-97F72263EA60}"/>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38" name="Text Box 132">
          <a:extLst>
            <a:ext uri="{FF2B5EF4-FFF2-40B4-BE49-F238E27FC236}">
              <a16:creationId xmlns:a16="http://schemas.microsoft.com/office/drawing/2014/main" id="{5B4620F1-957E-4E6D-BDE0-33FDB8D80341}"/>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39" name="Text Box 133">
          <a:extLst>
            <a:ext uri="{FF2B5EF4-FFF2-40B4-BE49-F238E27FC236}">
              <a16:creationId xmlns:a16="http://schemas.microsoft.com/office/drawing/2014/main" id="{2B5131B6-F459-4269-B02D-1FF3F5455BB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40" name="Text Box 137">
          <a:extLst>
            <a:ext uri="{FF2B5EF4-FFF2-40B4-BE49-F238E27FC236}">
              <a16:creationId xmlns:a16="http://schemas.microsoft.com/office/drawing/2014/main" id="{F47934AF-5D06-40F5-9C20-0D400251F4C5}"/>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41" name="Text Box 138">
          <a:extLst>
            <a:ext uri="{FF2B5EF4-FFF2-40B4-BE49-F238E27FC236}">
              <a16:creationId xmlns:a16="http://schemas.microsoft.com/office/drawing/2014/main" id="{29821762-068E-40F2-A102-D75D906A43C2}"/>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42" name="Text Box 139">
          <a:extLst>
            <a:ext uri="{FF2B5EF4-FFF2-40B4-BE49-F238E27FC236}">
              <a16:creationId xmlns:a16="http://schemas.microsoft.com/office/drawing/2014/main" id="{DBC43E37-C9E0-4B85-A93C-CBADA4646F67}"/>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43" name="Text Box 140">
          <a:extLst>
            <a:ext uri="{FF2B5EF4-FFF2-40B4-BE49-F238E27FC236}">
              <a16:creationId xmlns:a16="http://schemas.microsoft.com/office/drawing/2014/main" id="{5CB320A6-3356-4B57-A269-D5191335D221}"/>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44" name="Text Box 141">
          <a:extLst>
            <a:ext uri="{FF2B5EF4-FFF2-40B4-BE49-F238E27FC236}">
              <a16:creationId xmlns:a16="http://schemas.microsoft.com/office/drawing/2014/main" id="{BF48D29F-8F8C-4D7D-B05E-0C27EDA69A69}"/>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45" name="Text Box 142">
          <a:extLst>
            <a:ext uri="{FF2B5EF4-FFF2-40B4-BE49-F238E27FC236}">
              <a16:creationId xmlns:a16="http://schemas.microsoft.com/office/drawing/2014/main" id="{E2FFB1DA-37C9-43DF-9947-9AE0635D0F7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46" name="Text Box 143">
          <a:extLst>
            <a:ext uri="{FF2B5EF4-FFF2-40B4-BE49-F238E27FC236}">
              <a16:creationId xmlns:a16="http://schemas.microsoft.com/office/drawing/2014/main" id="{25C6E554-CB68-4934-935B-70DE90765C2F}"/>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47" name="Text Box 144">
          <a:extLst>
            <a:ext uri="{FF2B5EF4-FFF2-40B4-BE49-F238E27FC236}">
              <a16:creationId xmlns:a16="http://schemas.microsoft.com/office/drawing/2014/main" id="{52222BA7-CBD5-4E5C-BA25-68D9D9B8C56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48" name="Text Box 145">
          <a:extLst>
            <a:ext uri="{FF2B5EF4-FFF2-40B4-BE49-F238E27FC236}">
              <a16:creationId xmlns:a16="http://schemas.microsoft.com/office/drawing/2014/main" id="{CF3956E1-D3F2-4D2D-A08C-7F67A1E84250}"/>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49" name="Text Box 149">
          <a:extLst>
            <a:ext uri="{FF2B5EF4-FFF2-40B4-BE49-F238E27FC236}">
              <a16:creationId xmlns:a16="http://schemas.microsoft.com/office/drawing/2014/main" id="{6EE08A1D-A82D-4665-867D-4643B75FA7E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50" name="Text Box 150">
          <a:extLst>
            <a:ext uri="{FF2B5EF4-FFF2-40B4-BE49-F238E27FC236}">
              <a16:creationId xmlns:a16="http://schemas.microsoft.com/office/drawing/2014/main" id="{501C8788-570B-44BA-8DD6-C432A7295762}"/>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51" name="Text Box 151">
          <a:extLst>
            <a:ext uri="{FF2B5EF4-FFF2-40B4-BE49-F238E27FC236}">
              <a16:creationId xmlns:a16="http://schemas.microsoft.com/office/drawing/2014/main" id="{02283DAC-3D8A-49AB-AD04-8EC8ADF523AE}"/>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52" name="Text Box 152">
          <a:extLst>
            <a:ext uri="{FF2B5EF4-FFF2-40B4-BE49-F238E27FC236}">
              <a16:creationId xmlns:a16="http://schemas.microsoft.com/office/drawing/2014/main" id="{0C76DD1B-D445-4D9A-971C-56E6E342BA88}"/>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53" name="Text Box 153">
          <a:extLst>
            <a:ext uri="{FF2B5EF4-FFF2-40B4-BE49-F238E27FC236}">
              <a16:creationId xmlns:a16="http://schemas.microsoft.com/office/drawing/2014/main" id="{327930B6-AA32-4E8B-98D2-79CA3DC9936E}"/>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54" name="Text Box 154">
          <a:extLst>
            <a:ext uri="{FF2B5EF4-FFF2-40B4-BE49-F238E27FC236}">
              <a16:creationId xmlns:a16="http://schemas.microsoft.com/office/drawing/2014/main" id="{7C75CF0B-74E1-4ADE-9BD9-2BE198CA88C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55" name="Text Box 155">
          <a:extLst>
            <a:ext uri="{FF2B5EF4-FFF2-40B4-BE49-F238E27FC236}">
              <a16:creationId xmlns:a16="http://schemas.microsoft.com/office/drawing/2014/main" id="{3C7CE95F-9041-421C-BEDA-F7291B8BD1CE}"/>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56" name="Text Box 156">
          <a:extLst>
            <a:ext uri="{FF2B5EF4-FFF2-40B4-BE49-F238E27FC236}">
              <a16:creationId xmlns:a16="http://schemas.microsoft.com/office/drawing/2014/main" id="{E8D98F60-BB60-429D-ABAA-0897D65E11B6}"/>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57" name="Text Box 157">
          <a:extLst>
            <a:ext uri="{FF2B5EF4-FFF2-40B4-BE49-F238E27FC236}">
              <a16:creationId xmlns:a16="http://schemas.microsoft.com/office/drawing/2014/main" id="{84603FA0-A108-49EC-BAFB-19C93FD417B2}"/>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58" name="Text Box 161">
          <a:extLst>
            <a:ext uri="{FF2B5EF4-FFF2-40B4-BE49-F238E27FC236}">
              <a16:creationId xmlns:a16="http://schemas.microsoft.com/office/drawing/2014/main" id="{CBD09718-656F-43B4-B73B-0A3C2B00CE28}"/>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59" name="Text Box 162">
          <a:extLst>
            <a:ext uri="{FF2B5EF4-FFF2-40B4-BE49-F238E27FC236}">
              <a16:creationId xmlns:a16="http://schemas.microsoft.com/office/drawing/2014/main" id="{06C18B63-5B14-4596-B99B-33535E71FAF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60" name="Text Box 163">
          <a:extLst>
            <a:ext uri="{FF2B5EF4-FFF2-40B4-BE49-F238E27FC236}">
              <a16:creationId xmlns:a16="http://schemas.microsoft.com/office/drawing/2014/main" id="{9D392A52-B1D7-4F40-9630-A7F8CA010460}"/>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61" name="Text Box 164">
          <a:extLst>
            <a:ext uri="{FF2B5EF4-FFF2-40B4-BE49-F238E27FC236}">
              <a16:creationId xmlns:a16="http://schemas.microsoft.com/office/drawing/2014/main" id="{5372F0C0-F485-4162-BAFE-FA1988124388}"/>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62" name="Text Box 165">
          <a:extLst>
            <a:ext uri="{FF2B5EF4-FFF2-40B4-BE49-F238E27FC236}">
              <a16:creationId xmlns:a16="http://schemas.microsoft.com/office/drawing/2014/main" id="{FF0D32EA-E83E-4855-A497-DACB5E2FB43E}"/>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63" name="Text Box 166">
          <a:extLst>
            <a:ext uri="{FF2B5EF4-FFF2-40B4-BE49-F238E27FC236}">
              <a16:creationId xmlns:a16="http://schemas.microsoft.com/office/drawing/2014/main" id="{6D136111-D28A-4266-B1C2-06D9ECC5313E}"/>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64" name="Text Box 167">
          <a:extLst>
            <a:ext uri="{FF2B5EF4-FFF2-40B4-BE49-F238E27FC236}">
              <a16:creationId xmlns:a16="http://schemas.microsoft.com/office/drawing/2014/main" id="{18EF8145-A393-4D9F-8FF8-5AB08B167195}"/>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65" name="Text Box 168">
          <a:extLst>
            <a:ext uri="{FF2B5EF4-FFF2-40B4-BE49-F238E27FC236}">
              <a16:creationId xmlns:a16="http://schemas.microsoft.com/office/drawing/2014/main" id="{18B72911-CBFF-4DD2-B751-6C55E56C4934}"/>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66" name="Text Box 169">
          <a:extLst>
            <a:ext uri="{FF2B5EF4-FFF2-40B4-BE49-F238E27FC236}">
              <a16:creationId xmlns:a16="http://schemas.microsoft.com/office/drawing/2014/main" id="{3A4FDE36-C4DC-4BBB-80B5-164C89230055}"/>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67" name="Text Box 170">
          <a:extLst>
            <a:ext uri="{FF2B5EF4-FFF2-40B4-BE49-F238E27FC236}">
              <a16:creationId xmlns:a16="http://schemas.microsoft.com/office/drawing/2014/main" id="{ADBE6C69-D810-4B3F-9956-35B94E72053C}"/>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68" name="Text Box 171">
          <a:extLst>
            <a:ext uri="{FF2B5EF4-FFF2-40B4-BE49-F238E27FC236}">
              <a16:creationId xmlns:a16="http://schemas.microsoft.com/office/drawing/2014/main" id="{73262B79-20D8-4635-A50F-798968A32EBB}"/>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69" name="Text Box 172">
          <a:extLst>
            <a:ext uri="{FF2B5EF4-FFF2-40B4-BE49-F238E27FC236}">
              <a16:creationId xmlns:a16="http://schemas.microsoft.com/office/drawing/2014/main" id="{6C5B1EF3-FB9D-4929-A19B-AF64918DBD56}"/>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70" name="Text Box 173">
          <a:extLst>
            <a:ext uri="{FF2B5EF4-FFF2-40B4-BE49-F238E27FC236}">
              <a16:creationId xmlns:a16="http://schemas.microsoft.com/office/drawing/2014/main" id="{3E197E1D-BAE5-4477-9723-E61FD7F26621}"/>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71" name="Text Box 174">
          <a:extLst>
            <a:ext uri="{FF2B5EF4-FFF2-40B4-BE49-F238E27FC236}">
              <a16:creationId xmlns:a16="http://schemas.microsoft.com/office/drawing/2014/main" id="{E029F179-5D23-4C87-9498-20EF0BF633A7}"/>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72" name="Text Box 176">
          <a:extLst>
            <a:ext uri="{FF2B5EF4-FFF2-40B4-BE49-F238E27FC236}">
              <a16:creationId xmlns:a16="http://schemas.microsoft.com/office/drawing/2014/main" id="{E827EAE1-BD0E-401B-B19E-0C7126543D04}"/>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73" name="Text Box 178">
          <a:extLst>
            <a:ext uri="{FF2B5EF4-FFF2-40B4-BE49-F238E27FC236}">
              <a16:creationId xmlns:a16="http://schemas.microsoft.com/office/drawing/2014/main" id="{BF28F63D-2279-4BB9-BE7A-85EE8EF4A7F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74" name="Text Box 179">
          <a:extLst>
            <a:ext uri="{FF2B5EF4-FFF2-40B4-BE49-F238E27FC236}">
              <a16:creationId xmlns:a16="http://schemas.microsoft.com/office/drawing/2014/main" id="{8101C33C-DA46-41F6-B95B-70F866DC3677}"/>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75" name="Text Box 180">
          <a:extLst>
            <a:ext uri="{FF2B5EF4-FFF2-40B4-BE49-F238E27FC236}">
              <a16:creationId xmlns:a16="http://schemas.microsoft.com/office/drawing/2014/main" id="{806B68B9-60BE-4A3E-8C00-C6950499E138}"/>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76" name="Text Box 181">
          <a:extLst>
            <a:ext uri="{FF2B5EF4-FFF2-40B4-BE49-F238E27FC236}">
              <a16:creationId xmlns:a16="http://schemas.microsoft.com/office/drawing/2014/main" id="{56CC9E6F-DC6B-497F-A692-705C4CF0FF6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77" name="Text Box 182">
          <a:extLst>
            <a:ext uri="{FF2B5EF4-FFF2-40B4-BE49-F238E27FC236}">
              <a16:creationId xmlns:a16="http://schemas.microsoft.com/office/drawing/2014/main" id="{6FE8FE9D-DFC6-4428-9180-3F837C718B3B}"/>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78" name="Text Box 183">
          <a:extLst>
            <a:ext uri="{FF2B5EF4-FFF2-40B4-BE49-F238E27FC236}">
              <a16:creationId xmlns:a16="http://schemas.microsoft.com/office/drawing/2014/main" id="{E01F6D28-F1CA-49A6-870B-763BE554DBAF}"/>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79" name="Text Box 184">
          <a:extLst>
            <a:ext uri="{FF2B5EF4-FFF2-40B4-BE49-F238E27FC236}">
              <a16:creationId xmlns:a16="http://schemas.microsoft.com/office/drawing/2014/main" id="{A63ACAF4-41A1-4E3F-ACF4-790C056C3F1C}"/>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80" name="Text Box 185">
          <a:extLst>
            <a:ext uri="{FF2B5EF4-FFF2-40B4-BE49-F238E27FC236}">
              <a16:creationId xmlns:a16="http://schemas.microsoft.com/office/drawing/2014/main" id="{24229044-F6B3-4FE9-8F92-B1F5D08B0674}"/>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81" name="Text Box 186">
          <a:extLst>
            <a:ext uri="{FF2B5EF4-FFF2-40B4-BE49-F238E27FC236}">
              <a16:creationId xmlns:a16="http://schemas.microsoft.com/office/drawing/2014/main" id="{7C12BFD8-030C-4B11-AD3A-47B64AD7F1A1}"/>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82" name="Text Box 187">
          <a:extLst>
            <a:ext uri="{FF2B5EF4-FFF2-40B4-BE49-F238E27FC236}">
              <a16:creationId xmlns:a16="http://schemas.microsoft.com/office/drawing/2014/main" id="{2A23BE21-3A11-4520-AE2F-074CFDB6FA2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83" name="Text Box 188">
          <a:extLst>
            <a:ext uri="{FF2B5EF4-FFF2-40B4-BE49-F238E27FC236}">
              <a16:creationId xmlns:a16="http://schemas.microsoft.com/office/drawing/2014/main" id="{06430734-2B25-4CAB-B94E-A8BC202D5D3F}"/>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84" name="Text Box 189">
          <a:extLst>
            <a:ext uri="{FF2B5EF4-FFF2-40B4-BE49-F238E27FC236}">
              <a16:creationId xmlns:a16="http://schemas.microsoft.com/office/drawing/2014/main" id="{A248398A-EE20-4171-9A1A-92C25758306B}"/>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85" name="Text Box 190">
          <a:extLst>
            <a:ext uri="{FF2B5EF4-FFF2-40B4-BE49-F238E27FC236}">
              <a16:creationId xmlns:a16="http://schemas.microsoft.com/office/drawing/2014/main" id="{3AEAE34B-2559-4B37-8D18-3F14C6EFC366}"/>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86" name="Text Box 191">
          <a:extLst>
            <a:ext uri="{FF2B5EF4-FFF2-40B4-BE49-F238E27FC236}">
              <a16:creationId xmlns:a16="http://schemas.microsoft.com/office/drawing/2014/main" id="{499894C6-293F-44BF-93F9-D0FDCF68E68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87" name="Text Box 192">
          <a:extLst>
            <a:ext uri="{FF2B5EF4-FFF2-40B4-BE49-F238E27FC236}">
              <a16:creationId xmlns:a16="http://schemas.microsoft.com/office/drawing/2014/main" id="{2365858E-8897-4D4D-A1F8-06B3E3C23438}"/>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88" name="Text Box 193">
          <a:extLst>
            <a:ext uri="{FF2B5EF4-FFF2-40B4-BE49-F238E27FC236}">
              <a16:creationId xmlns:a16="http://schemas.microsoft.com/office/drawing/2014/main" id="{F011BB94-572F-48CD-B89A-0B00C2B300EF}"/>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89" name="Text Box 194">
          <a:extLst>
            <a:ext uri="{FF2B5EF4-FFF2-40B4-BE49-F238E27FC236}">
              <a16:creationId xmlns:a16="http://schemas.microsoft.com/office/drawing/2014/main" id="{315CCD68-2176-45D7-A2D4-2C603081C9EF}"/>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90" name="Text Box 195">
          <a:extLst>
            <a:ext uri="{FF2B5EF4-FFF2-40B4-BE49-F238E27FC236}">
              <a16:creationId xmlns:a16="http://schemas.microsoft.com/office/drawing/2014/main" id="{3DC0F963-B7C9-4F2B-8947-34C55B96474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91" name="Text Box 196">
          <a:extLst>
            <a:ext uri="{FF2B5EF4-FFF2-40B4-BE49-F238E27FC236}">
              <a16:creationId xmlns:a16="http://schemas.microsoft.com/office/drawing/2014/main" id="{A64480BB-A876-4831-842C-B7033D9F2A4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92" name="Text Box 197">
          <a:extLst>
            <a:ext uri="{FF2B5EF4-FFF2-40B4-BE49-F238E27FC236}">
              <a16:creationId xmlns:a16="http://schemas.microsoft.com/office/drawing/2014/main" id="{F974907A-AD30-4BE7-99DA-46767377A07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93" name="Text Box 198">
          <a:extLst>
            <a:ext uri="{FF2B5EF4-FFF2-40B4-BE49-F238E27FC236}">
              <a16:creationId xmlns:a16="http://schemas.microsoft.com/office/drawing/2014/main" id="{AC83A07F-679A-4F6D-BC35-91095A9868D5}"/>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94" name="Text Box 199">
          <a:extLst>
            <a:ext uri="{FF2B5EF4-FFF2-40B4-BE49-F238E27FC236}">
              <a16:creationId xmlns:a16="http://schemas.microsoft.com/office/drawing/2014/main" id="{5FE030A4-E6EB-44E8-96CC-DEAE6DDA7A13}"/>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95" name="Text Box 200">
          <a:extLst>
            <a:ext uri="{FF2B5EF4-FFF2-40B4-BE49-F238E27FC236}">
              <a16:creationId xmlns:a16="http://schemas.microsoft.com/office/drawing/2014/main" id="{1FA16503-A576-498D-B41B-5B5C37E9BBD3}"/>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96" name="Text Box 201">
          <a:extLst>
            <a:ext uri="{FF2B5EF4-FFF2-40B4-BE49-F238E27FC236}">
              <a16:creationId xmlns:a16="http://schemas.microsoft.com/office/drawing/2014/main" id="{E889B909-00C9-405A-B7F4-EE322F0C2E7F}"/>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97" name="Text Box 202">
          <a:extLst>
            <a:ext uri="{FF2B5EF4-FFF2-40B4-BE49-F238E27FC236}">
              <a16:creationId xmlns:a16="http://schemas.microsoft.com/office/drawing/2014/main" id="{A0B67919-7F60-4212-930F-BAE7F4482B5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98" name="Text Box 203">
          <a:extLst>
            <a:ext uri="{FF2B5EF4-FFF2-40B4-BE49-F238E27FC236}">
              <a16:creationId xmlns:a16="http://schemas.microsoft.com/office/drawing/2014/main" id="{498BFA4E-8783-4E51-9E52-B2F580303071}"/>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599" name="Text Box 204">
          <a:extLst>
            <a:ext uri="{FF2B5EF4-FFF2-40B4-BE49-F238E27FC236}">
              <a16:creationId xmlns:a16="http://schemas.microsoft.com/office/drawing/2014/main" id="{CA9F0789-349B-4D88-8091-6B6244EDADA1}"/>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00" name="Text Box 206">
          <a:extLst>
            <a:ext uri="{FF2B5EF4-FFF2-40B4-BE49-F238E27FC236}">
              <a16:creationId xmlns:a16="http://schemas.microsoft.com/office/drawing/2014/main" id="{A734B02B-EF27-4B08-AEA8-901A2E8F9BF8}"/>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01" name="Text Box 207">
          <a:extLst>
            <a:ext uri="{FF2B5EF4-FFF2-40B4-BE49-F238E27FC236}">
              <a16:creationId xmlns:a16="http://schemas.microsoft.com/office/drawing/2014/main" id="{C5BC4308-D522-4030-9EBD-ADCF5A8BEA10}"/>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02" name="Text Box 208">
          <a:extLst>
            <a:ext uri="{FF2B5EF4-FFF2-40B4-BE49-F238E27FC236}">
              <a16:creationId xmlns:a16="http://schemas.microsoft.com/office/drawing/2014/main" id="{3A969D07-9734-4B81-97FF-52BF21407F86}"/>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03" name="Text Box 209">
          <a:extLst>
            <a:ext uri="{FF2B5EF4-FFF2-40B4-BE49-F238E27FC236}">
              <a16:creationId xmlns:a16="http://schemas.microsoft.com/office/drawing/2014/main" id="{133EE7C9-E277-4B33-92C5-8DE2A88A28D3}"/>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04" name="Text Box 210">
          <a:extLst>
            <a:ext uri="{FF2B5EF4-FFF2-40B4-BE49-F238E27FC236}">
              <a16:creationId xmlns:a16="http://schemas.microsoft.com/office/drawing/2014/main" id="{2AD0B015-3AC3-4379-A12F-4CD8F5167D5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05" name="Text Box 211">
          <a:extLst>
            <a:ext uri="{FF2B5EF4-FFF2-40B4-BE49-F238E27FC236}">
              <a16:creationId xmlns:a16="http://schemas.microsoft.com/office/drawing/2014/main" id="{49271F1F-48CE-4AC0-92AC-611A3AEDBF2C}"/>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06" name="Text Box 212">
          <a:extLst>
            <a:ext uri="{FF2B5EF4-FFF2-40B4-BE49-F238E27FC236}">
              <a16:creationId xmlns:a16="http://schemas.microsoft.com/office/drawing/2014/main" id="{4BC009DB-9853-4082-967D-EC4681A24EC7}"/>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07" name="Text Box 213">
          <a:extLst>
            <a:ext uri="{FF2B5EF4-FFF2-40B4-BE49-F238E27FC236}">
              <a16:creationId xmlns:a16="http://schemas.microsoft.com/office/drawing/2014/main" id="{4130B5DC-03C3-442E-9900-E95ABABC3716}"/>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08" name="Text Box 214">
          <a:extLst>
            <a:ext uri="{FF2B5EF4-FFF2-40B4-BE49-F238E27FC236}">
              <a16:creationId xmlns:a16="http://schemas.microsoft.com/office/drawing/2014/main" id="{414184B3-7355-47E2-8650-509C45D25A60}"/>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347663</xdr:colOff>
      <xdr:row>46</xdr:row>
      <xdr:rowOff>0</xdr:rowOff>
    </xdr:from>
    <xdr:to>
      <xdr:col>4</xdr:col>
      <xdr:colOff>3463</xdr:colOff>
      <xdr:row>47</xdr:row>
      <xdr:rowOff>51087</xdr:rowOff>
    </xdr:to>
    <xdr:sp macro="" textlink="">
      <xdr:nvSpPr>
        <xdr:cNvPr id="609" name="Text Box 246">
          <a:extLst>
            <a:ext uri="{FF2B5EF4-FFF2-40B4-BE49-F238E27FC236}">
              <a16:creationId xmlns:a16="http://schemas.microsoft.com/office/drawing/2014/main" id="{21AE6227-32A6-4034-92A8-2ADAF1E484E3}"/>
            </a:ext>
          </a:extLst>
        </xdr:cNvPr>
        <xdr:cNvSpPr txBox="1">
          <a:spLocks noChangeArrowheads="1"/>
        </xdr:cNvSpPr>
      </xdr:nvSpPr>
      <xdr:spPr bwMode="auto">
        <a:xfrm>
          <a:off x="4184877" y="7603671"/>
          <a:ext cx="69457"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46</xdr:row>
      <xdr:rowOff>0</xdr:rowOff>
    </xdr:from>
    <xdr:to>
      <xdr:col>4</xdr:col>
      <xdr:colOff>90488</xdr:colOff>
      <xdr:row>47</xdr:row>
      <xdr:rowOff>51087</xdr:rowOff>
    </xdr:to>
    <xdr:sp macro="" textlink="">
      <xdr:nvSpPr>
        <xdr:cNvPr id="610" name="Text Box 71">
          <a:extLst>
            <a:ext uri="{FF2B5EF4-FFF2-40B4-BE49-F238E27FC236}">
              <a16:creationId xmlns:a16="http://schemas.microsoft.com/office/drawing/2014/main" id="{477D9B04-69F7-42F6-8D7C-93277856425E}"/>
            </a:ext>
          </a:extLst>
        </xdr:cNvPr>
        <xdr:cNvSpPr txBox="1">
          <a:spLocks noChangeArrowheads="1"/>
        </xdr:cNvSpPr>
      </xdr:nvSpPr>
      <xdr:spPr bwMode="auto">
        <a:xfrm>
          <a:off x="4260396" y="7603671"/>
          <a:ext cx="80963"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46</xdr:row>
      <xdr:rowOff>0</xdr:rowOff>
    </xdr:from>
    <xdr:to>
      <xdr:col>4</xdr:col>
      <xdr:colOff>90488</xdr:colOff>
      <xdr:row>47</xdr:row>
      <xdr:rowOff>51087</xdr:rowOff>
    </xdr:to>
    <xdr:sp macro="" textlink="">
      <xdr:nvSpPr>
        <xdr:cNvPr id="611" name="Text Box 175">
          <a:extLst>
            <a:ext uri="{FF2B5EF4-FFF2-40B4-BE49-F238E27FC236}">
              <a16:creationId xmlns:a16="http://schemas.microsoft.com/office/drawing/2014/main" id="{6094E2A9-76A4-45C4-AD03-D270AD73EC4E}"/>
            </a:ext>
          </a:extLst>
        </xdr:cNvPr>
        <xdr:cNvSpPr txBox="1">
          <a:spLocks noChangeArrowheads="1"/>
        </xdr:cNvSpPr>
      </xdr:nvSpPr>
      <xdr:spPr bwMode="auto">
        <a:xfrm>
          <a:off x="4260396" y="7603671"/>
          <a:ext cx="80963"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12" name="Text Box 1">
          <a:extLst>
            <a:ext uri="{FF2B5EF4-FFF2-40B4-BE49-F238E27FC236}">
              <a16:creationId xmlns:a16="http://schemas.microsoft.com/office/drawing/2014/main" id="{AB037253-2C81-4F5D-87DE-3A15ACC06D54}"/>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13" name="Text Box 23">
          <a:extLst>
            <a:ext uri="{FF2B5EF4-FFF2-40B4-BE49-F238E27FC236}">
              <a16:creationId xmlns:a16="http://schemas.microsoft.com/office/drawing/2014/main" id="{C35469F5-8154-45CE-BC25-91566832ECA9}"/>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14" name="Text Box 24">
          <a:extLst>
            <a:ext uri="{FF2B5EF4-FFF2-40B4-BE49-F238E27FC236}">
              <a16:creationId xmlns:a16="http://schemas.microsoft.com/office/drawing/2014/main" id="{2273CBF7-1178-48D6-9679-4542F5A495F6}"/>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15" name="Text Box 25">
          <a:extLst>
            <a:ext uri="{FF2B5EF4-FFF2-40B4-BE49-F238E27FC236}">
              <a16:creationId xmlns:a16="http://schemas.microsoft.com/office/drawing/2014/main" id="{BF3E1475-756D-4816-A39B-FE6AC3D518D7}"/>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16" name="Text Box 26">
          <a:extLst>
            <a:ext uri="{FF2B5EF4-FFF2-40B4-BE49-F238E27FC236}">
              <a16:creationId xmlns:a16="http://schemas.microsoft.com/office/drawing/2014/main" id="{B42AA14D-DDBB-4605-8862-F7DE6D90C921}"/>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17" name="Text Box 27">
          <a:extLst>
            <a:ext uri="{FF2B5EF4-FFF2-40B4-BE49-F238E27FC236}">
              <a16:creationId xmlns:a16="http://schemas.microsoft.com/office/drawing/2014/main" id="{BFFE67A0-BB41-4AF7-A194-71F3B833812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18" name="Text Box 28">
          <a:extLst>
            <a:ext uri="{FF2B5EF4-FFF2-40B4-BE49-F238E27FC236}">
              <a16:creationId xmlns:a16="http://schemas.microsoft.com/office/drawing/2014/main" id="{9BEAE4B7-28D0-46B6-B6D4-C02D4BEE8FD9}"/>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19" name="Text Box 29">
          <a:extLst>
            <a:ext uri="{FF2B5EF4-FFF2-40B4-BE49-F238E27FC236}">
              <a16:creationId xmlns:a16="http://schemas.microsoft.com/office/drawing/2014/main" id="{7AB7C5B1-DB3F-4462-A641-721190E01A2C}"/>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20" name="Text Box 30">
          <a:extLst>
            <a:ext uri="{FF2B5EF4-FFF2-40B4-BE49-F238E27FC236}">
              <a16:creationId xmlns:a16="http://schemas.microsoft.com/office/drawing/2014/main" id="{8D59409F-BD6B-4B16-8587-CE95C3A0CD9F}"/>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21" name="Text Box 31">
          <a:extLst>
            <a:ext uri="{FF2B5EF4-FFF2-40B4-BE49-F238E27FC236}">
              <a16:creationId xmlns:a16="http://schemas.microsoft.com/office/drawing/2014/main" id="{23AA7D62-4349-4689-A4AF-E1B864F8210F}"/>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22" name="Text Box 32">
          <a:extLst>
            <a:ext uri="{FF2B5EF4-FFF2-40B4-BE49-F238E27FC236}">
              <a16:creationId xmlns:a16="http://schemas.microsoft.com/office/drawing/2014/main" id="{5CDED60C-E8C4-4973-8A9D-7CD1656C1334}"/>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23" name="Text Box 33">
          <a:extLst>
            <a:ext uri="{FF2B5EF4-FFF2-40B4-BE49-F238E27FC236}">
              <a16:creationId xmlns:a16="http://schemas.microsoft.com/office/drawing/2014/main" id="{825E103B-A457-4D39-9173-ACAC2F34FC15}"/>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24" name="Text Box 34">
          <a:extLst>
            <a:ext uri="{FF2B5EF4-FFF2-40B4-BE49-F238E27FC236}">
              <a16:creationId xmlns:a16="http://schemas.microsoft.com/office/drawing/2014/main" id="{45643229-C66C-4995-A985-36F62B0D4FF2}"/>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25" name="Text Box 35">
          <a:extLst>
            <a:ext uri="{FF2B5EF4-FFF2-40B4-BE49-F238E27FC236}">
              <a16:creationId xmlns:a16="http://schemas.microsoft.com/office/drawing/2014/main" id="{7331905B-8F23-4E46-B354-C2DE288EB948}"/>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26" name="Text Box 36">
          <a:extLst>
            <a:ext uri="{FF2B5EF4-FFF2-40B4-BE49-F238E27FC236}">
              <a16:creationId xmlns:a16="http://schemas.microsoft.com/office/drawing/2014/main" id="{7DF61D20-82F6-41B5-BDFB-BD5AF237EFE4}"/>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27" name="Text Box 37">
          <a:extLst>
            <a:ext uri="{FF2B5EF4-FFF2-40B4-BE49-F238E27FC236}">
              <a16:creationId xmlns:a16="http://schemas.microsoft.com/office/drawing/2014/main" id="{FE0AB647-71EA-4AA3-ABE2-7E529F482288}"/>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28" name="Text Box 38">
          <a:extLst>
            <a:ext uri="{FF2B5EF4-FFF2-40B4-BE49-F238E27FC236}">
              <a16:creationId xmlns:a16="http://schemas.microsoft.com/office/drawing/2014/main" id="{2FE2FAA4-A4CC-4C39-A28D-D2C3B98AB2C2}"/>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29" name="Text Box 39">
          <a:extLst>
            <a:ext uri="{FF2B5EF4-FFF2-40B4-BE49-F238E27FC236}">
              <a16:creationId xmlns:a16="http://schemas.microsoft.com/office/drawing/2014/main" id="{D31F0228-230F-4F93-8932-9C23092D5AC7}"/>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30" name="Text Box 40">
          <a:extLst>
            <a:ext uri="{FF2B5EF4-FFF2-40B4-BE49-F238E27FC236}">
              <a16:creationId xmlns:a16="http://schemas.microsoft.com/office/drawing/2014/main" id="{DE799617-E235-4A09-998B-1A3571D59589}"/>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31" name="Text Box 41">
          <a:extLst>
            <a:ext uri="{FF2B5EF4-FFF2-40B4-BE49-F238E27FC236}">
              <a16:creationId xmlns:a16="http://schemas.microsoft.com/office/drawing/2014/main" id="{46AB3437-B730-4D17-BF39-46C729952789}"/>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32" name="Text Box 42">
          <a:extLst>
            <a:ext uri="{FF2B5EF4-FFF2-40B4-BE49-F238E27FC236}">
              <a16:creationId xmlns:a16="http://schemas.microsoft.com/office/drawing/2014/main" id="{595C698B-875E-4D20-ABD0-4AF069441C75}"/>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33" name="Text Box 43">
          <a:extLst>
            <a:ext uri="{FF2B5EF4-FFF2-40B4-BE49-F238E27FC236}">
              <a16:creationId xmlns:a16="http://schemas.microsoft.com/office/drawing/2014/main" id="{E1FF5EBF-D413-4769-9CB0-B82519D769F3}"/>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34" name="Text Box 44">
          <a:extLst>
            <a:ext uri="{FF2B5EF4-FFF2-40B4-BE49-F238E27FC236}">
              <a16:creationId xmlns:a16="http://schemas.microsoft.com/office/drawing/2014/main" id="{AB0C13D2-A581-43A3-882A-34E5C43AAF22}"/>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35" name="Text Box 45">
          <a:extLst>
            <a:ext uri="{FF2B5EF4-FFF2-40B4-BE49-F238E27FC236}">
              <a16:creationId xmlns:a16="http://schemas.microsoft.com/office/drawing/2014/main" id="{01F3D46B-FD21-4595-A48B-2237EDFFDF21}"/>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36" name="Text Box 46">
          <a:extLst>
            <a:ext uri="{FF2B5EF4-FFF2-40B4-BE49-F238E27FC236}">
              <a16:creationId xmlns:a16="http://schemas.microsoft.com/office/drawing/2014/main" id="{1D4A3933-750A-458F-9803-678E9B607334}"/>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37" name="Text Box 47">
          <a:extLst>
            <a:ext uri="{FF2B5EF4-FFF2-40B4-BE49-F238E27FC236}">
              <a16:creationId xmlns:a16="http://schemas.microsoft.com/office/drawing/2014/main" id="{12AC805B-324D-4802-A0D3-0D14238C9EF5}"/>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38" name="Text Box 48">
          <a:extLst>
            <a:ext uri="{FF2B5EF4-FFF2-40B4-BE49-F238E27FC236}">
              <a16:creationId xmlns:a16="http://schemas.microsoft.com/office/drawing/2014/main" id="{A4EBA2C3-6420-4853-B13D-CA2B264C0939}"/>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39" name="Text Box 49">
          <a:extLst>
            <a:ext uri="{FF2B5EF4-FFF2-40B4-BE49-F238E27FC236}">
              <a16:creationId xmlns:a16="http://schemas.microsoft.com/office/drawing/2014/main" id="{D0A50CE6-688C-4A9E-8A39-358A01EDA7C6}"/>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40" name="Text Box 50">
          <a:extLst>
            <a:ext uri="{FF2B5EF4-FFF2-40B4-BE49-F238E27FC236}">
              <a16:creationId xmlns:a16="http://schemas.microsoft.com/office/drawing/2014/main" id="{48C83602-4C0B-4C7C-9D3C-DAF9547167BF}"/>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41" name="Text Box 51">
          <a:extLst>
            <a:ext uri="{FF2B5EF4-FFF2-40B4-BE49-F238E27FC236}">
              <a16:creationId xmlns:a16="http://schemas.microsoft.com/office/drawing/2014/main" id="{062B50C9-CE49-4F9D-BAAC-F667D886516F}"/>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42" name="Text Box 52">
          <a:extLst>
            <a:ext uri="{FF2B5EF4-FFF2-40B4-BE49-F238E27FC236}">
              <a16:creationId xmlns:a16="http://schemas.microsoft.com/office/drawing/2014/main" id="{1A24B4AB-9FD8-4DBF-9452-26EB9F7FA41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43" name="Text Box 53">
          <a:extLst>
            <a:ext uri="{FF2B5EF4-FFF2-40B4-BE49-F238E27FC236}">
              <a16:creationId xmlns:a16="http://schemas.microsoft.com/office/drawing/2014/main" id="{82F6B38F-5286-4474-B19E-CE70C76668F8}"/>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44" name="Text Box 54">
          <a:extLst>
            <a:ext uri="{FF2B5EF4-FFF2-40B4-BE49-F238E27FC236}">
              <a16:creationId xmlns:a16="http://schemas.microsoft.com/office/drawing/2014/main" id="{BEC35119-E464-4D10-AEAC-CBF969CC0189}"/>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45" name="Text Box 55">
          <a:extLst>
            <a:ext uri="{FF2B5EF4-FFF2-40B4-BE49-F238E27FC236}">
              <a16:creationId xmlns:a16="http://schemas.microsoft.com/office/drawing/2014/main" id="{C52AFAB9-DFD8-4DEF-83A9-44ABF69705D8}"/>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46" name="Text Box 56">
          <a:extLst>
            <a:ext uri="{FF2B5EF4-FFF2-40B4-BE49-F238E27FC236}">
              <a16:creationId xmlns:a16="http://schemas.microsoft.com/office/drawing/2014/main" id="{64075AF3-48FE-4A0E-B8FA-CD37FAEE9470}"/>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47" name="Text Box 57">
          <a:extLst>
            <a:ext uri="{FF2B5EF4-FFF2-40B4-BE49-F238E27FC236}">
              <a16:creationId xmlns:a16="http://schemas.microsoft.com/office/drawing/2014/main" id="{5E1FFA35-2A73-4391-9BC1-F25EEA6B9763}"/>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48" name="Text Box 58">
          <a:extLst>
            <a:ext uri="{FF2B5EF4-FFF2-40B4-BE49-F238E27FC236}">
              <a16:creationId xmlns:a16="http://schemas.microsoft.com/office/drawing/2014/main" id="{B98BBD7C-9B97-4AC4-BE00-B5CA18B40E12}"/>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49" name="Text Box 59">
          <a:extLst>
            <a:ext uri="{FF2B5EF4-FFF2-40B4-BE49-F238E27FC236}">
              <a16:creationId xmlns:a16="http://schemas.microsoft.com/office/drawing/2014/main" id="{D2F56012-F814-4E91-B2AB-7D71ED330E6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50" name="Text Box 60">
          <a:extLst>
            <a:ext uri="{FF2B5EF4-FFF2-40B4-BE49-F238E27FC236}">
              <a16:creationId xmlns:a16="http://schemas.microsoft.com/office/drawing/2014/main" id="{BA0C6AFF-DFEF-41FC-A5D2-7DBCD34FDB71}"/>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51" name="Text Box 61">
          <a:extLst>
            <a:ext uri="{FF2B5EF4-FFF2-40B4-BE49-F238E27FC236}">
              <a16:creationId xmlns:a16="http://schemas.microsoft.com/office/drawing/2014/main" id="{76984734-D225-4A86-B11F-85788264C18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52" name="Text Box 62">
          <a:extLst>
            <a:ext uri="{FF2B5EF4-FFF2-40B4-BE49-F238E27FC236}">
              <a16:creationId xmlns:a16="http://schemas.microsoft.com/office/drawing/2014/main" id="{95921CF7-EBB7-4D06-B4DF-6461A685469C}"/>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53" name="Text Box 63">
          <a:extLst>
            <a:ext uri="{FF2B5EF4-FFF2-40B4-BE49-F238E27FC236}">
              <a16:creationId xmlns:a16="http://schemas.microsoft.com/office/drawing/2014/main" id="{CF7F2CEF-0841-4435-8B93-69BDA407F3D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54" name="Text Box 64">
          <a:extLst>
            <a:ext uri="{FF2B5EF4-FFF2-40B4-BE49-F238E27FC236}">
              <a16:creationId xmlns:a16="http://schemas.microsoft.com/office/drawing/2014/main" id="{AC461E98-2551-4E82-ADA9-1F3704BEAFCB}"/>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55" name="Text Box 65">
          <a:extLst>
            <a:ext uri="{FF2B5EF4-FFF2-40B4-BE49-F238E27FC236}">
              <a16:creationId xmlns:a16="http://schemas.microsoft.com/office/drawing/2014/main" id="{C730A5CD-124A-4AC7-8014-AFC3F4663FD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56" name="Text Box 66">
          <a:extLst>
            <a:ext uri="{FF2B5EF4-FFF2-40B4-BE49-F238E27FC236}">
              <a16:creationId xmlns:a16="http://schemas.microsoft.com/office/drawing/2014/main" id="{4614E331-207C-41E5-AF9B-F6C3C047C638}"/>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57" name="Text Box 67">
          <a:extLst>
            <a:ext uri="{FF2B5EF4-FFF2-40B4-BE49-F238E27FC236}">
              <a16:creationId xmlns:a16="http://schemas.microsoft.com/office/drawing/2014/main" id="{98D6BB8C-FCA2-43D2-8547-B1E288C018C6}"/>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58" name="Text Box 68">
          <a:extLst>
            <a:ext uri="{FF2B5EF4-FFF2-40B4-BE49-F238E27FC236}">
              <a16:creationId xmlns:a16="http://schemas.microsoft.com/office/drawing/2014/main" id="{3E658C0B-FFBA-4D14-84C3-606A4149821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59" name="Text Box 69">
          <a:extLst>
            <a:ext uri="{FF2B5EF4-FFF2-40B4-BE49-F238E27FC236}">
              <a16:creationId xmlns:a16="http://schemas.microsoft.com/office/drawing/2014/main" id="{329C9688-23EF-423D-8B8E-3BDB7336F8C7}"/>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60" name="Text Box 70">
          <a:extLst>
            <a:ext uri="{FF2B5EF4-FFF2-40B4-BE49-F238E27FC236}">
              <a16:creationId xmlns:a16="http://schemas.microsoft.com/office/drawing/2014/main" id="{2F964D7D-D864-4AD8-AD48-D1DDB87DD39B}"/>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61" name="Text Box 72">
          <a:extLst>
            <a:ext uri="{FF2B5EF4-FFF2-40B4-BE49-F238E27FC236}">
              <a16:creationId xmlns:a16="http://schemas.microsoft.com/office/drawing/2014/main" id="{A1269E4D-851B-4A12-91B2-3BC1EBEE325C}"/>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62" name="Text Box 73">
          <a:extLst>
            <a:ext uri="{FF2B5EF4-FFF2-40B4-BE49-F238E27FC236}">
              <a16:creationId xmlns:a16="http://schemas.microsoft.com/office/drawing/2014/main" id="{4D3F0777-A758-470B-9A08-C74A10ACAD49}"/>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63" name="Text Box 77">
          <a:extLst>
            <a:ext uri="{FF2B5EF4-FFF2-40B4-BE49-F238E27FC236}">
              <a16:creationId xmlns:a16="http://schemas.microsoft.com/office/drawing/2014/main" id="{BB6DC4D6-8F15-438B-B2CA-2365FC5C8AB1}"/>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64" name="Text Box 78">
          <a:extLst>
            <a:ext uri="{FF2B5EF4-FFF2-40B4-BE49-F238E27FC236}">
              <a16:creationId xmlns:a16="http://schemas.microsoft.com/office/drawing/2014/main" id="{4114B073-E83D-4460-9B90-A1812EE79427}"/>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65" name="Text Box 79">
          <a:extLst>
            <a:ext uri="{FF2B5EF4-FFF2-40B4-BE49-F238E27FC236}">
              <a16:creationId xmlns:a16="http://schemas.microsoft.com/office/drawing/2014/main" id="{FF87B8F3-4FA6-479B-BDAA-13393E66B6B0}"/>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66" name="Text Box 80">
          <a:extLst>
            <a:ext uri="{FF2B5EF4-FFF2-40B4-BE49-F238E27FC236}">
              <a16:creationId xmlns:a16="http://schemas.microsoft.com/office/drawing/2014/main" id="{6ADD3106-B877-4D1C-B861-379A9E4938B9}"/>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67" name="Text Box 81">
          <a:extLst>
            <a:ext uri="{FF2B5EF4-FFF2-40B4-BE49-F238E27FC236}">
              <a16:creationId xmlns:a16="http://schemas.microsoft.com/office/drawing/2014/main" id="{4810957C-5D60-422C-A0EB-DD45FE9D914F}"/>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68" name="Text Box 82">
          <a:extLst>
            <a:ext uri="{FF2B5EF4-FFF2-40B4-BE49-F238E27FC236}">
              <a16:creationId xmlns:a16="http://schemas.microsoft.com/office/drawing/2014/main" id="{F5AB4702-E7BD-4297-9762-58E1EA1CD229}"/>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69" name="Text Box 84">
          <a:extLst>
            <a:ext uri="{FF2B5EF4-FFF2-40B4-BE49-F238E27FC236}">
              <a16:creationId xmlns:a16="http://schemas.microsoft.com/office/drawing/2014/main" id="{84DC68D7-E3F0-43EF-A1E0-250678336ADE}"/>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70" name="Text Box 85">
          <a:extLst>
            <a:ext uri="{FF2B5EF4-FFF2-40B4-BE49-F238E27FC236}">
              <a16:creationId xmlns:a16="http://schemas.microsoft.com/office/drawing/2014/main" id="{D848D15C-2059-4F3B-B015-F723CB8373C0}"/>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71" name="Text Box 89">
          <a:extLst>
            <a:ext uri="{FF2B5EF4-FFF2-40B4-BE49-F238E27FC236}">
              <a16:creationId xmlns:a16="http://schemas.microsoft.com/office/drawing/2014/main" id="{82321EBD-1850-4967-8D83-9A2A616C6736}"/>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72" name="Text Box 90">
          <a:extLst>
            <a:ext uri="{FF2B5EF4-FFF2-40B4-BE49-F238E27FC236}">
              <a16:creationId xmlns:a16="http://schemas.microsoft.com/office/drawing/2014/main" id="{B6E26DCB-C38F-4934-B574-3F1A03223D27}"/>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73" name="Text Box 91">
          <a:extLst>
            <a:ext uri="{FF2B5EF4-FFF2-40B4-BE49-F238E27FC236}">
              <a16:creationId xmlns:a16="http://schemas.microsoft.com/office/drawing/2014/main" id="{72A5E53C-5DD4-441B-BC1E-8D320CC511B4}"/>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74" name="Text Box 92">
          <a:extLst>
            <a:ext uri="{FF2B5EF4-FFF2-40B4-BE49-F238E27FC236}">
              <a16:creationId xmlns:a16="http://schemas.microsoft.com/office/drawing/2014/main" id="{0E7F343E-3400-488C-BAD3-76BCD5063DF1}"/>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75" name="Text Box 93">
          <a:extLst>
            <a:ext uri="{FF2B5EF4-FFF2-40B4-BE49-F238E27FC236}">
              <a16:creationId xmlns:a16="http://schemas.microsoft.com/office/drawing/2014/main" id="{1309024C-C939-4341-8085-A37E249B7224}"/>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76" name="Text Box 94">
          <a:extLst>
            <a:ext uri="{FF2B5EF4-FFF2-40B4-BE49-F238E27FC236}">
              <a16:creationId xmlns:a16="http://schemas.microsoft.com/office/drawing/2014/main" id="{919EAC2B-BD19-4F93-8993-DAB7E59D1B40}"/>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77" name="Text Box 95">
          <a:extLst>
            <a:ext uri="{FF2B5EF4-FFF2-40B4-BE49-F238E27FC236}">
              <a16:creationId xmlns:a16="http://schemas.microsoft.com/office/drawing/2014/main" id="{BCCDF95F-254A-4AF1-8392-3EAC86884C2B}"/>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78" name="Text Box 96">
          <a:extLst>
            <a:ext uri="{FF2B5EF4-FFF2-40B4-BE49-F238E27FC236}">
              <a16:creationId xmlns:a16="http://schemas.microsoft.com/office/drawing/2014/main" id="{8D542ED0-BE22-4E71-9FC7-91EF8B30D590}"/>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79" name="Text Box 97">
          <a:extLst>
            <a:ext uri="{FF2B5EF4-FFF2-40B4-BE49-F238E27FC236}">
              <a16:creationId xmlns:a16="http://schemas.microsoft.com/office/drawing/2014/main" id="{5B77034C-1E86-4D4F-9D90-90EF854CBEF1}"/>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80" name="Text Box 101">
          <a:extLst>
            <a:ext uri="{FF2B5EF4-FFF2-40B4-BE49-F238E27FC236}">
              <a16:creationId xmlns:a16="http://schemas.microsoft.com/office/drawing/2014/main" id="{2E30874F-4FD4-4A8B-B740-EB727B6B2C45}"/>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81" name="Text Box 102">
          <a:extLst>
            <a:ext uri="{FF2B5EF4-FFF2-40B4-BE49-F238E27FC236}">
              <a16:creationId xmlns:a16="http://schemas.microsoft.com/office/drawing/2014/main" id="{B51D54A7-0CC9-40E5-9B2D-ED75660C208B}"/>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82" name="Text Box 103">
          <a:extLst>
            <a:ext uri="{FF2B5EF4-FFF2-40B4-BE49-F238E27FC236}">
              <a16:creationId xmlns:a16="http://schemas.microsoft.com/office/drawing/2014/main" id="{7AB391BC-D413-418B-BCDF-4C64C10A0D7E}"/>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83" name="Text Box 104">
          <a:extLst>
            <a:ext uri="{FF2B5EF4-FFF2-40B4-BE49-F238E27FC236}">
              <a16:creationId xmlns:a16="http://schemas.microsoft.com/office/drawing/2014/main" id="{EA657D69-339A-40EE-9C27-3C13471F5C59}"/>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84" name="Text Box 105">
          <a:extLst>
            <a:ext uri="{FF2B5EF4-FFF2-40B4-BE49-F238E27FC236}">
              <a16:creationId xmlns:a16="http://schemas.microsoft.com/office/drawing/2014/main" id="{E720BACF-A973-44BB-9AD9-0598B4B30264}"/>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85" name="Text Box 106">
          <a:extLst>
            <a:ext uri="{FF2B5EF4-FFF2-40B4-BE49-F238E27FC236}">
              <a16:creationId xmlns:a16="http://schemas.microsoft.com/office/drawing/2014/main" id="{6F8A1D26-10FF-4863-863F-476B307A8177}"/>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86" name="Text Box 107">
          <a:extLst>
            <a:ext uri="{FF2B5EF4-FFF2-40B4-BE49-F238E27FC236}">
              <a16:creationId xmlns:a16="http://schemas.microsoft.com/office/drawing/2014/main" id="{C273146C-87C6-41A1-A38E-88D549436D2E}"/>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87" name="Text Box 108">
          <a:extLst>
            <a:ext uri="{FF2B5EF4-FFF2-40B4-BE49-F238E27FC236}">
              <a16:creationId xmlns:a16="http://schemas.microsoft.com/office/drawing/2014/main" id="{2C5E194D-E317-488A-B958-FE19A44923AB}"/>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88" name="Text Box 109">
          <a:extLst>
            <a:ext uri="{FF2B5EF4-FFF2-40B4-BE49-F238E27FC236}">
              <a16:creationId xmlns:a16="http://schemas.microsoft.com/office/drawing/2014/main" id="{AAC7D8AC-1136-4A4E-B50C-A601D239C549}"/>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89" name="Text Box 113">
          <a:extLst>
            <a:ext uri="{FF2B5EF4-FFF2-40B4-BE49-F238E27FC236}">
              <a16:creationId xmlns:a16="http://schemas.microsoft.com/office/drawing/2014/main" id="{41BF5F88-753D-4F9C-ADC7-C4F71B3F2E0B}"/>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90" name="Text Box 114">
          <a:extLst>
            <a:ext uri="{FF2B5EF4-FFF2-40B4-BE49-F238E27FC236}">
              <a16:creationId xmlns:a16="http://schemas.microsoft.com/office/drawing/2014/main" id="{459335C0-AA28-4FA3-B482-9C22A70A641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91" name="Text Box 115">
          <a:extLst>
            <a:ext uri="{FF2B5EF4-FFF2-40B4-BE49-F238E27FC236}">
              <a16:creationId xmlns:a16="http://schemas.microsoft.com/office/drawing/2014/main" id="{8397D02F-17F7-43BB-B7B4-3CE0B94AECF6}"/>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92" name="Text Box 116">
          <a:extLst>
            <a:ext uri="{FF2B5EF4-FFF2-40B4-BE49-F238E27FC236}">
              <a16:creationId xmlns:a16="http://schemas.microsoft.com/office/drawing/2014/main" id="{17390055-E1FA-45A6-B8F9-C86F6BB508EF}"/>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93" name="Text Box 117">
          <a:extLst>
            <a:ext uri="{FF2B5EF4-FFF2-40B4-BE49-F238E27FC236}">
              <a16:creationId xmlns:a16="http://schemas.microsoft.com/office/drawing/2014/main" id="{9906194F-95C1-4B73-BCB9-57A268A472E7}"/>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94" name="Text Box 118">
          <a:extLst>
            <a:ext uri="{FF2B5EF4-FFF2-40B4-BE49-F238E27FC236}">
              <a16:creationId xmlns:a16="http://schemas.microsoft.com/office/drawing/2014/main" id="{A0546CDD-A91E-4DB2-846B-2968A05A2320}"/>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95" name="Text Box 119">
          <a:extLst>
            <a:ext uri="{FF2B5EF4-FFF2-40B4-BE49-F238E27FC236}">
              <a16:creationId xmlns:a16="http://schemas.microsoft.com/office/drawing/2014/main" id="{1A7E8FEA-8158-4197-8305-C03C1C46B639}"/>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96" name="Text Box 120">
          <a:extLst>
            <a:ext uri="{FF2B5EF4-FFF2-40B4-BE49-F238E27FC236}">
              <a16:creationId xmlns:a16="http://schemas.microsoft.com/office/drawing/2014/main" id="{93936E02-0943-4EEE-8D8F-B96B1F942FA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97" name="Text Box 121">
          <a:extLst>
            <a:ext uri="{FF2B5EF4-FFF2-40B4-BE49-F238E27FC236}">
              <a16:creationId xmlns:a16="http://schemas.microsoft.com/office/drawing/2014/main" id="{55FF88BD-7040-4183-B0FE-7F98212E7BA1}"/>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98" name="Text Box 125">
          <a:extLst>
            <a:ext uri="{FF2B5EF4-FFF2-40B4-BE49-F238E27FC236}">
              <a16:creationId xmlns:a16="http://schemas.microsoft.com/office/drawing/2014/main" id="{7A8E7188-2A5B-4651-B71A-93B1B98D93BF}"/>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699" name="Text Box 126">
          <a:extLst>
            <a:ext uri="{FF2B5EF4-FFF2-40B4-BE49-F238E27FC236}">
              <a16:creationId xmlns:a16="http://schemas.microsoft.com/office/drawing/2014/main" id="{76272447-BD10-4BB5-B4A2-39CE99CA3FB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00" name="Text Box 127">
          <a:extLst>
            <a:ext uri="{FF2B5EF4-FFF2-40B4-BE49-F238E27FC236}">
              <a16:creationId xmlns:a16="http://schemas.microsoft.com/office/drawing/2014/main" id="{59031431-0BC3-43F5-91CF-1C08D7C9521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01" name="Text Box 128">
          <a:extLst>
            <a:ext uri="{FF2B5EF4-FFF2-40B4-BE49-F238E27FC236}">
              <a16:creationId xmlns:a16="http://schemas.microsoft.com/office/drawing/2014/main" id="{CF162AA9-3CA1-42DC-B38C-BBEE1810920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02" name="Text Box 129">
          <a:extLst>
            <a:ext uri="{FF2B5EF4-FFF2-40B4-BE49-F238E27FC236}">
              <a16:creationId xmlns:a16="http://schemas.microsoft.com/office/drawing/2014/main" id="{F336766C-1902-4FDF-8A49-0896FFA3557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03" name="Text Box 130">
          <a:extLst>
            <a:ext uri="{FF2B5EF4-FFF2-40B4-BE49-F238E27FC236}">
              <a16:creationId xmlns:a16="http://schemas.microsoft.com/office/drawing/2014/main" id="{6787BCD6-5A90-487D-B486-0F2F603BC282}"/>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04" name="Text Box 131">
          <a:extLst>
            <a:ext uri="{FF2B5EF4-FFF2-40B4-BE49-F238E27FC236}">
              <a16:creationId xmlns:a16="http://schemas.microsoft.com/office/drawing/2014/main" id="{A6BD1F2E-FCFF-4111-8235-DF7E65AE8D35}"/>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05" name="Text Box 132">
          <a:extLst>
            <a:ext uri="{FF2B5EF4-FFF2-40B4-BE49-F238E27FC236}">
              <a16:creationId xmlns:a16="http://schemas.microsoft.com/office/drawing/2014/main" id="{8798C4DE-97D4-4D18-94DF-C597E4CED572}"/>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06" name="Text Box 133">
          <a:extLst>
            <a:ext uri="{FF2B5EF4-FFF2-40B4-BE49-F238E27FC236}">
              <a16:creationId xmlns:a16="http://schemas.microsoft.com/office/drawing/2014/main" id="{D52C4FE2-3846-4013-8610-4AC784BC6599}"/>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07" name="Text Box 137">
          <a:extLst>
            <a:ext uri="{FF2B5EF4-FFF2-40B4-BE49-F238E27FC236}">
              <a16:creationId xmlns:a16="http://schemas.microsoft.com/office/drawing/2014/main" id="{36149B7D-D234-4020-8250-52285D6825C6}"/>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08" name="Text Box 138">
          <a:extLst>
            <a:ext uri="{FF2B5EF4-FFF2-40B4-BE49-F238E27FC236}">
              <a16:creationId xmlns:a16="http://schemas.microsoft.com/office/drawing/2014/main" id="{7A8FF6F7-252E-4B8C-A2C8-6DE7A166D4A2}"/>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09" name="Text Box 139">
          <a:extLst>
            <a:ext uri="{FF2B5EF4-FFF2-40B4-BE49-F238E27FC236}">
              <a16:creationId xmlns:a16="http://schemas.microsoft.com/office/drawing/2014/main" id="{B5523312-7D67-4BC1-A8B6-A7A1CC421BB1}"/>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10" name="Text Box 140">
          <a:extLst>
            <a:ext uri="{FF2B5EF4-FFF2-40B4-BE49-F238E27FC236}">
              <a16:creationId xmlns:a16="http://schemas.microsoft.com/office/drawing/2014/main" id="{1D23C716-8F33-466D-BF19-87CA7AEFE606}"/>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11" name="Text Box 141">
          <a:extLst>
            <a:ext uri="{FF2B5EF4-FFF2-40B4-BE49-F238E27FC236}">
              <a16:creationId xmlns:a16="http://schemas.microsoft.com/office/drawing/2014/main" id="{24B4695C-3F10-4DB1-A9D3-E37F7CA10E97}"/>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12" name="Text Box 142">
          <a:extLst>
            <a:ext uri="{FF2B5EF4-FFF2-40B4-BE49-F238E27FC236}">
              <a16:creationId xmlns:a16="http://schemas.microsoft.com/office/drawing/2014/main" id="{87F98FB6-6531-4199-85D5-60BAA281BED6}"/>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13" name="Text Box 143">
          <a:extLst>
            <a:ext uri="{FF2B5EF4-FFF2-40B4-BE49-F238E27FC236}">
              <a16:creationId xmlns:a16="http://schemas.microsoft.com/office/drawing/2014/main" id="{133D5DCA-8794-4226-9C48-FD6B3FD8CD74}"/>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14" name="Text Box 144">
          <a:extLst>
            <a:ext uri="{FF2B5EF4-FFF2-40B4-BE49-F238E27FC236}">
              <a16:creationId xmlns:a16="http://schemas.microsoft.com/office/drawing/2014/main" id="{C0946E04-C1DA-4CA7-A381-56024B56FF8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15" name="Text Box 145">
          <a:extLst>
            <a:ext uri="{FF2B5EF4-FFF2-40B4-BE49-F238E27FC236}">
              <a16:creationId xmlns:a16="http://schemas.microsoft.com/office/drawing/2014/main" id="{FC833C6F-4EA0-414F-AA70-DCDE904B9857}"/>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16" name="Text Box 149">
          <a:extLst>
            <a:ext uri="{FF2B5EF4-FFF2-40B4-BE49-F238E27FC236}">
              <a16:creationId xmlns:a16="http://schemas.microsoft.com/office/drawing/2014/main" id="{34E69ACF-FC57-4022-8599-A4D04C518189}"/>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17" name="Text Box 150">
          <a:extLst>
            <a:ext uri="{FF2B5EF4-FFF2-40B4-BE49-F238E27FC236}">
              <a16:creationId xmlns:a16="http://schemas.microsoft.com/office/drawing/2014/main" id="{AA7CB053-62BC-450C-B060-F98088896D5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18" name="Text Box 151">
          <a:extLst>
            <a:ext uri="{FF2B5EF4-FFF2-40B4-BE49-F238E27FC236}">
              <a16:creationId xmlns:a16="http://schemas.microsoft.com/office/drawing/2014/main" id="{CD83561A-43F1-41D5-93D3-085B5286A804}"/>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19" name="Text Box 152">
          <a:extLst>
            <a:ext uri="{FF2B5EF4-FFF2-40B4-BE49-F238E27FC236}">
              <a16:creationId xmlns:a16="http://schemas.microsoft.com/office/drawing/2014/main" id="{17ADF11B-80B6-489D-9495-512B8C93F85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20" name="Text Box 153">
          <a:extLst>
            <a:ext uri="{FF2B5EF4-FFF2-40B4-BE49-F238E27FC236}">
              <a16:creationId xmlns:a16="http://schemas.microsoft.com/office/drawing/2014/main" id="{6A071CC6-66CD-4733-B598-C4C35524B0A8}"/>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21" name="Text Box 154">
          <a:extLst>
            <a:ext uri="{FF2B5EF4-FFF2-40B4-BE49-F238E27FC236}">
              <a16:creationId xmlns:a16="http://schemas.microsoft.com/office/drawing/2014/main" id="{E88A100E-94EF-440C-A173-C25802D65379}"/>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22" name="Text Box 155">
          <a:extLst>
            <a:ext uri="{FF2B5EF4-FFF2-40B4-BE49-F238E27FC236}">
              <a16:creationId xmlns:a16="http://schemas.microsoft.com/office/drawing/2014/main" id="{98E40ABE-20BD-40A2-AA2C-50F18292ADD4}"/>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23" name="Text Box 156">
          <a:extLst>
            <a:ext uri="{FF2B5EF4-FFF2-40B4-BE49-F238E27FC236}">
              <a16:creationId xmlns:a16="http://schemas.microsoft.com/office/drawing/2014/main" id="{58E6A3A7-5999-41A5-88A5-E63FDE9ED1BE}"/>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24" name="Text Box 157">
          <a:extLst>
            <a:ext uri="{FF2B5EF4-FFF2-40B4-BE49-F238E27FC236}">
              <a16:creationId xmlns:a16="http://schemas.microsoft.com/office/drawing/2014/main" id="{5FC927D5-2E8D-4BB1-9C1F-FB1049858A58}"/>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25" name="Text Box 161">
          <a:extLst>
            <a:ext uri="{FF2B5EF4-FFF2-40B4-BE49-F238E27FC236}">
              <a16:creationId xmlns:a16="http://schemas.microsoft.com/office/drawing/2014/main" id="{AF43D818-178F-40FA-9437-66CDA5712663}"/>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26" name="Text Box 162">
          <a:extLst>
            <a:ext uri="{FF2B5EF4-FFF2-40B4-BE49-F238E27FC236}">
              <a16:creationId xmlns:a16="http://schemas.microsoft.com/office/drawing/2014/main" id="{E7147C98-49FF-460A-A0F1-E6834C7C7210}"/>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27" name="Text Box 163">
          <a:extLst>
            <a:ext uri="{FF2B5EF4-FFF2-40B4-BE49-F238E27FC236}">
              <a16:creationId xmlns:a16="http://schemas.microsoft.com/office/drawing/2014/main" id="{77939408-6ABD-49E8-B3E0-E115BD6D70C6}"/>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28" name="Text Box 164">
          <a:extLst>
            <a:ext uri="{FF2B5EF4-FFF2-40B4-BE49-F238E27FC236}">
              <a16:creationId xmlns:a16="http://schemas.microsoft.com/office/drawing/2014/main" id="{000B50E1-2B71-495E-A5A5-C59584229FB7}"/>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29" name="Text Box 165">
          <a:extLst>
            <a:ext uri="{FF2B5EF4-FFF2-40B4-BE49-F238E27FC236}">
              <a16:creationId xmlns:a16="http://schemas.microsoft.com/office/drawing/2014/main" id="{25D59368-AF1D-4D16-9D32-0E380C0C693E}"/>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30" name="Text Box 166">
          <a:extLst>
            <a:ext uri="{FF2B5EF4-FFF2-40B4-BE49-F238E27FC236}">
              <a16:creationId xmlns:a16="http://schemas.microsoft.com/office/drawing/2014/main" id="{88388738-43D0-48B3-A969-C97ECCF86C4C}"/>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31" name="Text Box 167">
          <a:extLst>
            <a:ext uri="{FF2B5EF4-FFF2-40B4-BE49-F238E27FC236}">
              <a16:creationId xmlns:a16="http://schemas.microsoft.com/office/drawing/2014/main" id="{305D0663-29C2-4375-8220-53DAA8F6B681}"/>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32" name="Text Box 168">
          <a:extLst>
            <a:ext uri="{FF2B5EF4-FFF2-40B4-BE49-F238E27FC236}">
              <a16:creationId xmlns:a16="http://schemas.microsoft.com/office/drawing/2014/main" id="{13526917-8C23-45A8-A8E7-44C281D3328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33" name="Text Box 169">
          <a:extLst>
            <a:ext uri="{FF2B5EF4-FFF2-40B4-BE49-F238E27FC236}">
              <a16:creationId xmlns:a16="http://schemas.microsoft.com/office/drawing/2014/main" id="{CEBDB88A-0A15-44E6-B7C6-64F45FD959C6}"/>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34" name="Text Box 170">
          <a:extLst>
            <a:ext uri="{FF2B5EF4-FFF2-40B4-BE49-F238E27FC236}">
              <a16:creationId xmlns:a16="http://schemas.microsoft.com/office/drawing/2014/main" id="{6E554FAC-D121-4B87-BE52-ABB8839D0713}"/>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35" name="Text Box 171">
          <a:extLst>
            <a:ext uri="{FF2B5EF4-FFF2-40B4-BE49-F238E27FC236}">
              <a16:creationId xmlns:a16="http://schemas.microsoft.com/office/drawing/2014/main" id="{82A9C88B-A118-4AF3-825F-D0208F3A6B04}"/>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36" name="Text Box 172">
          <a:extLst>
            <a:ext uri="{FF2B5EF4-FFF2-40B4-BE49-F238E27FC236}">
              <a16:creationId xmlns:a16="http://schemas.microsoft.com/office/drawing/2014/main" id="{7524294C-7B86-49F1-8727-A76A62A15D83}"/>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37" name="Text Box 173">
          <a:extLst>
            <a:ext uri="{FF2B5EF4-FFF2-40B4-BE49-F238E27FC236}">
              <a16:creationId xmlns:a16="http://schemas.microsoft.com/office/drawing/2014/main" id="{7ADBCA62-C6B7-4D53-A9BA-CC40B38F7CC4}"/>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38" name="Text Box 174">
          <a:extLst>
            <a:ext uri="{FF2B5EF4-FFF2-40B4-BE49-F238E27FC236}">
              <a16:creationId xmlns:a16="http://schemas.microsoft.com/office/drawing/2014/main" id="{32DDFDFF-A3B1-4933-83BF-2C6C8B371775}"/>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39" name="Text Box 176">
          <a:extLst>
            <a:ext uri="{FF2B5EF4-FFF2-40B4-BE49-F238E27FC236}">
              <a16:creationId xmlns:a16="http://schemas.microsoft.com/office/drawing/2014/main" id="{758D79BC-9E6E-43DC-9AD9-9268839E8859}"/>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40" name="Text Box 178">
          <a:extLst>
            <a:ext uri="{FF2B5EF4-FFF2-40B4-BE49-F238E27FC236}">
              <a16:creationId xmlns:a16="http://schemas.microsoft.com/office/drawing/2014/main" id="{32355EBC-0540-4697-BE3B-CC82D7FBD77F}"/>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41" name="Text Box 179">
          <a:extLst>
            <a:ext uri="{FF2B5EF4-FFF2-40B4-BE49-F238E27FC236}">
              <a16:creationId xmlns:a16="http://schemas.microsoft.com/office/drawing/2014/main" id="{47BC96AC-C5B4-47F9-A521-1E3D4B07FE2F}"/>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42" name="Text Box 180">
          <a:extLst>
            <a:ext uri="{FF2B5EF4-FFF2-40B4-BE49-F238E27FC236}">
              <a16:creationId xmlns:a16="http://schemas.microsoft.com/office/drawing/2014/main" id="{D35AB8B0-1963-40E1-8D2D-AD765CA6E4C0}"/>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43" name="Text Box 181">
          <a:extLst>
            <a:ext uri="{FF2B5EF4-FFF2-40B4-BE49-F238E27FC236}">
              <a16:creationId xmlns:a16="http://schemas.microsoft.com/office/drawing/2014/main" id="{FF198147-02B1-4E6F-92CE-282DC8EA6755}"/>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44" name="Text Box 182">
          <a:extLst>
            <a:ext uri="{FF2B5EF4-FFF2-40B4-BE49-F238E27FC236}">
              <a16:creationId xmlns:a16="http://schemas.microsoft.com/office/drawing/2014/main" id="{777E12BD-EF94-4C59-B466-C1DB39F21468}"/>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45" name="Text Box 183">
          <a:extLst>
            <a:ext uri="{FF2B5EF4-FFF2-40B4-BE49-F238E27FC236}">
              <a16:creationId xmlns:a16="http://schemas.microsoft.com/office/drawing/2014/main" id="{2071CE34-4073-4125-A3B6-4A74E02AEA26}"/>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46" name="Text Box 184">
          <a:extLst>
            <a:ext uri="{FF2B5EF4-FFF2-40B4-BE49-F238E27FC236}">
              <a16:creationId xmlns:a16="http://schemas.microsoft.com/office/drawing/2014/main" id="{6A14725D-3EE3-4628-ACFB-42054A1CD783}"/>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47" name="Text Box 185">
          <a:extLst>
            <a:ext uri="{FF2B5EF4-FFF2-40B4-BE49-F238E27FC236}">
              <a16:creationId xmlns:a16="http://schemas.microsoft.com/office/drawing/2014/main" id="{3EB84805-FEDF-4E99-B6B3-0933A6E29FC0}"/>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48" name="Text Box 186">
          <a:extLst>
            <a:ext uri="{FF2B5EF4-FFF2-40B4-BE49-F238E27FC236}">
              <a16:creationId xmlns:a16="http://schemas.microsoft.com/office/drawing/2014/main" id="{D1599958-9103-432A-9B08-03C268FA5DFE}"/>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49" name="Text Box 187">
          <a:extLst>
            <a:ext uri="{FF2B5EF4-FFF2-40B4-BE49-F238E27FC236}">
              <a16:creationId xmlns:a16="http://schemas.microsoft.com/office/drawing/2014/main" id="{7B4D3774-424B-4B21-B6B1-5CD1516C7799}"/>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50" name="Text Box 188">
          <a:extLst>
            <a:ext uri="{FF2B5EF4-FFF2-40B4-BE49-F238E27FC236}">
              <a16:creationId xmlns:a16="http://schemas.microsoft.com/office/drawing/2014/main" id="{9EAC48CA-6E1C-4AE6-9AF8-5EDCF96D5E25}"/>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51" name="Text Box 189">
          <a:extLst>
            <a:ext uri="{FF2B5EF4-FFF2-40B4-BE49-F238E27FC236}">
              <a16:creationId xmlns:a16="http://schemas.microsoft.com/office/drawing/2014/main" id="{0BAC5DC4-5523-4842-87F8-04C36669961E}"/>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52" name="Text Box 190">
          <a:extLst>
            <a:ext uri="{FF2B5EF4-FFF2-40B4-BE49-F238E27FC236}">
              <a16:creationId xmlns:a16="http://schemas.microsoft.com/office/drawing/2014/main" id="{FA678C50-CB47-407D-A1BB-9C6ECAAC44EF}"/>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53" name="Text Box 191">
          <a:extLst>
            <a:ext uri="{FF2B5EF4-FFF2-40B4-BE49-F238E27FC236}">
              <a16:creationId xmlns:a16="http://schemas.microsoft.com/office/drawing/2014/main" id="{0FEB9310-A061-4A1D-AC6C-B4F5CB8F6FC2}"/>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54" name="Text Box 192">
          <a:extLst>
            <a:ext uri="{FF2B5EF4-FFF2-40B4-BE49-F238E27FC236}">
              <a16:creationId xmlns:a16="http://schemas.microsoft.com/office/drawing/2014/main" id="{8487089D-4CA4-4CD4-AF9D-0724D175F0F4}"/>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55" name="Text Box 193">
          <a:extLst>
            <a:ext uri="{FF2B5EF4-FFF2-40B4-BE49-F238E27FC236}">
              <a16:creationId xmlns:a16="http://schemas.microsoft.com/office/drawing/2014/main" id="{F80CB74A-251C-46F8-B8D8-629CFB6AFC0C}"/>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56" name="Text Box 194">
          <a:extLst>
            <a:ext uri="{FF2B5EF4-FFF2-40B4-BE49-F238E27FC236}">
              <a16:creationId xmlns:a16="http://schemas.microsoft.com/office/drawing/2014/main" id="{2339D8B1-6FEE-4799-B511-073ADC6B38C0}"/>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57" name="Text Box 195">
          <a:extLst>
            <a:ext uri="{FF2B5EF4-FFF2-40B4-BE49-F238E27FC236}">
              <a16:creationId xmlns:a16="http://schemas.microsoft.com/office/drawing/2014/main" id="{826E1EF9-B181-4CF3-8251-B6223457529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58" name="Text Box 196">
          <a:extLst>
            <a:ext uri="{FF2B5EF4-FFF2-40B4-BE49-F238E27FC236}">
              <a16:creationId xmlns:a16="http://schemas.microsoft.com/office/drawing/2014/main" id="{539F3124-BB34-40AC-855A-8ACD967676C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59" name="Text Box 197">
          <a:extLst>
            <a:ext uri="{FF2B5EF4-FFF2-40B4-BE49-F238E27FC236}">
              <a16:creationId xmlns:a16="http://schemas.microsoft.com/office/drawing/2014/main" id="{48349555-ADBD-4400-A2D8-C8D24F22F8D5}"/>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60" name="Text Box 198">
          <a:extLst>
            <a:ext uri="{FF2B5EF4-FFF2-40B4-BE49-F238E27FC236}">
              <a16:creationId xmlns:a16="http://schemas.microsoft.com/office/drawing/2014/main" id="{9CB2D707-C505-44CE-BE57-21A7CD48A332}"/>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61" name="Text Box 199">
          <a:extLst>
            <a:ext uri="{FF2B5EF4-FFF2-40B4-BE49-F238E27FC236}">
              <a16:creationId xmlns:a16="http://schemas.microsoft.com/office/drawing/2014/main" id="{1722A8F4-D879-4FB2-8294-9040B0E4ED9C}"/>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62" name="Text Box 200">
          <a:extLst>
            <a:ext uri="{FF2B5EF4-FFF2-40B4-BE49-F238E27FC236}">
              <a16:creationId xmlns:a16="http://schemas.microsoft.com/office/drawing/2014/main" id="{5FACE35F-FB0B-4C4C-B46F-948E7035983C}"/>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63" name="Text Box 201">
          <a:extLst>
            <a:ext uri="{FF2B5EF4-FFF2-40B4-BE49-F238E27FC236}">
              <a16:creationId xmlns:a16="http://schemas.microsoft.com/office/drawing/2014/main" id="{B6A7D0B2-7B0C-4DCA-9354-CB09FE1F9EE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64" name="Text Box 202">
          <a:extLst>
            <a:ext uri="{FF2B5EF4-FFF2-40B4-BE49-F238E27FC236}">
              <a16:creationId xmlns:a16="http://schemas.microsoft.com/office/drawing/2014/main" id="{CB3A9E6A-2421-4974-85F5-B90EEE92F406}"/>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65" name="Text Box 203">
          <a:extLst>
            <a:ext uri="{FF2B5EF4-FFF2-40B4-BE49-F238E27FC236}">
              <a16:creationId xmlns:a16="http://schemas.microsoft.com/office/drawing/2014/main" id="{8DF70FF4-2806-4367-B141-A42E42BD0EEF}"/>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66" name="Text Box 204">
          <a:extLst>
            <a:ext uri="{FF2B5EF4-FFF2-40B4-BE49-F238E27FC236}">
              <a16:creationId xmlns:a16="http://schemas.microsoft.com/office/drawing/2014/main" id="{EF1F9C6E-9563-472C-8971-BE92DFA65836}"/>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67" name="Text Box 206">
          <a:extLst>
            <a:ext uri="{FF2B5EF4-FFF2-40B4-BE49-F238E27FC236}">
              <a16:creationId xmlns:a16="http://schemas.microsoft.com/office/drawing/2014/main" id="{86038A6E-1B55-4C05-8802-4729676B0D2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68" name="Text Box 207">
          <a:extLst>
            <a:ext uri="{FF2B5EF4-FFF2-40B4-BE49-F238E27FC236}">
              <a16:creationId xmlns:a16="http://schemas.microsoft.com/office/drawing/2014/main" id="{67D21CA1-C676-4D63-A38C-CEE771E9CAF5}"/>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69" name="Text Box 208">
          <a:extLst>
            <a:ext uri="{FF2B5EF4-FFF2-40B4-BE49-F238E27FC236}">
              <a16:creationId xmlns:a16="http://schemas.microsoft.com/office/drawing/2014/main" id="{6624EE12-B626-4D88-BA87-3CAE82C30194}"/>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70" name="Text Box 209">
          <a:extLst>
            <a:ext uri="{FF2B5EF4-FFF2-40B4-BE49-F238E27FC236}">
              <a16:creationId xmlns:a16="http://schemas.microsoft.com/office/drawing/2014/main" id="{7DB9BF86-1618-4A56-B5D1-794FB672163F}"/>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71" name="Text Box 210">
          <a:extLst>
            <a:ext uri="{FF2B5EF4-FFF2-40B4-BE49-F238E27FC236}">
              <a16:creationId xmlns:a16="http://schemas.microsoft.com/office/drawing/2014/main" id="{784087CF-4456-4B30-9B4B-94B7A523B653}"/>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72" name="Text Box 211">
          <a:extLst>
            <a:ext uri="{FF2B5EF4-FFF2-40B4-BE49-F238E27FC236}">
              <a16:creationId xmlns:a16="http://schemas.microsoft.com/office/drawing/2014/main" id="{C1CC40F9-0FAF-4DF7-B2DB-4B14153E5398}"/>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73" name="Text Box 212">
          <a:extLst>
            <a:ext uri="{FF2B5EF4-FFF2-40B4-BE49-F238E27FC236}">
              <a16:creationId xmlns:a16="http://schemas.microsoft.com/office/drawing/2014/main" id="{FCE26B78-E4C0-4CC3-9D4C-9FD3DF66F74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74" name="Text Box 213">
          <a:extLst>
            <a:ext uri="{FF2B5EF4-FFF2-40B4-BE49-F238E27FC236}">
              <a16:creationId xmlns:a16="http://schemas.microsoft.com/office/drawing/2014/main" id="{C12F92A2-FC46-4C5A-9256-BA2044AD3C7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4</xdr:col>
      <xdr:colOff>0</xdr:colOff>
      <xdr:row>47</xdr:row>
      <xdr:rowOff>51087</xdr:rowOff>
    </xdr:to>
    <xdr:sp macro="" textlink="">
      <xdr:nvSpPr>
        <xdr:cNvPr id="775" name="Text Box 214">
          <a:extLst>
            <a:ext uri="{FF2B5EF4-FFF2-40B4-BE49-F238E27FC236}">
              <a16:creationId xmlns:a16="http://schemas.microsoft.com/office/drawing/2014/main" id="{8FAE151A-AB16-47FD-8BAF-D169BA2CCCB5}"/>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347663</xdr:colOff>
      <xdr:row>46</xdr:row>
      <xdr:rowOff>0</xdr:rowOff>
    </xdr:from>
    <xdr:to>
      <xdr:col>4</xdr:col>
      <xdr:colOff>3463</xdr:colOff>
      <xdr:row>47</xdr:row>
      <xdr:rowOff>51087</xdr:rowOff>
    </xdr:to>
    <xdr:sp macro="" textlink="">
      <xdr:nvSpPr>
        <xdr:cNvPr id="776" name="Text Box 246">
          <a:extLst>
            <a:ext uri="{FF2B5EF4-FFF2-40B4-BE49-F238E27FC236}">
              <a16:creationId xmlns:a16="http://schemas.microsoft.com/office/drawing/2014/main" id="{E43E4BC7-A9B1-4F70-9C49-892F9B1946E3}"/>
            </a:ext>
          </a:extLst>
        </xdr:cNvPr>
        <xdr:cNvSpPr txBox="1">
          <a:spLocks noChangeArrowheads="1"/>
        </xdr:cNvSpPr>
      </xdr:nvSpPr>
      <xdr:spPr bwMode="auto">
        <a:xfrm>
          <a:off x="4184877" y="7603671"/>
          <a:ext cx="69457"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2:AMK33"/>
  <sheetViews>
    <sheetView topLeftCell="A10" zoomScale="136" zoomScaleNormal="136" zoomScaleSheetLayoutView="115" workbookViewId="0">
      <selection activeCell="A32" sqref="A32:A33"/>
    </sheetView>
  </sheetViews>
  <sheetFormatPr defaultColWidth="9.140625" defaultRowHeight="11.25" x14ac:dyDescent="0.2"/>
  <cols>
    <col min="1" max="1" width="16.85546875" style="1" customWidth="1"/>
    <col min="2" max="2" width="43.42578125" style="1" customWidth="1"/>
    <col min="3" max="3" width="22.42578125" style="1" customWidth="1"/>
    <col min="4" max="210" width="9.140625" style="1" customWidth="1"/>
    <col min="211" max="211" width="1.42578125" style="1" customWidth="1"/>
    <col min="212" max="212" width="2.140625" style="1" customWidth="1"/>
    <col min="213" max="213" width="16.85546875" style="1" customWidth="1"/>
    <col min="214" max="214" width="43.42578125" style="1" customWidth="1"/>
    <col min="215" max="215" width="22.42578125" style="1" customWidth="1"/>
    <col min="216" max="216" width="9.140625" style="1" customWidth="1"/>
    <col min="217" max="217" width="13.85546875" style="1" customWidth="1"/>
    <col min="218" max="466" width="9.140625" style="1" customWidth="1"/>
    <col min="467" max="467" width="1.42578125" style="1" customWidth="1"/>
    <col min="468" max="468" width="2.140625" style="1" customWidth="1"/>
    <col min="469" max="469" width="16.85546875" style="1" customWidth="1"/>
    <col min="470" max="470" width="43.42578125" style="1" customWidth="1"/>
    <col min="471" max="471" width="22.42578125" style="1" customWidth="1"/>
    <col min="472" max="472" width="9.140625" style="1" customWidth="1"/>
    <col min="473" max="473" width="13.85546875" style="1" customWidth="1"/>
    <col min="474" max="722" width="9.140625" style="1" customWidth="1"/>
    <col min="723" max="723" width="1.42578125" style="1" customWidth="1"/>
    <col min="724" max="724" width="2.140625" style="1" customWidth="1"/>
    <col min="725" max="725" width="16.85546875" style="1" customWidth="1"/>
    <col min="726" max="726" width="43.42578125" style="1" customWidth="1"/>
    <col min="727" max="727" width="22.42578125" style="1" customWidth="1"/>
    <col min="728" max="728" width="9.140625" style="1" customWidth="1"/>
    <col min="729" max="729" width="13.85546875" style="1" customWidth="1"/>
    <col min="730" max="978" width="9.140625" style="1" customWidth="1"/>
    <col min="979" max="979" width="1.42578125" style="1" customWidth="1"/>
    <col min="980" max="980" width="2.140625" style="1" customWidth="1"/>
    <col min="981" max="981" width="16.85546875" style="1" customWidth="1"/>
    <col min="982" max="982" width="43.42578125" style="1" customWidth="1"/>
    <col min="983" max="983" width="22.42578125" style="1" customWidth="1"/>
    <col min="984" max="984" width="9.140625" style="1" customWidth="1"/>
    <col min="985" max="985" width="13.85546875" style="1" customWidth="1"/>
    <col min="986" max="1025" width="9.140625" style="1" customWidth="1"/>
    <col min="1026" max="16384" width="9.140625" style="477"/>
  </cols>
  <sheetData>
    <row r="2" spans="1:3" x14ac:dyDescent="0.2">
      <c r="C2" s="2" t="s">
        <v>0</v>
      </c>
    </row>
    <row r="3" spans="1:3" x14ac:dyDescent="0.2">
      <c r="A3" s="2"/>
      <c r="B3" s="3"/>
      <c r="C3" s="3"/>
    </row>
    <row r="4" spans="1:3" x14ac:dyDescent="0.2">
      <c r="B4" s="566" t="s">
        <v>1</v>
      </c>
      <c r="C4" s="566"/>
    </row>
    <row r="5" spans="1:3" x14ac:dyDescent="0.2">
      <c r="A5" s="2"/>
      <c r="B5" s="2"/>
      <c r="C5" s="2"/>
    </row>
    <row r="6" spans="1:3" x14ac:dyDescent="0.2">
      <c r="C6" s="4" t="s">
        <v>2</v>
      </c>
    </row>
    <row r="8" spans="1:3" x14ac:dyDescent="0.2">
      <c r="B8" s="567" t="s">
        <v>517</v>
      </c>
      <c r="C8" s="567"/>
    </row>
    <row r="11" spans="1:3" x14ac:dyDescent="0.2">
      <c r="B11" s="2" t="s">
        <v>3</v>
      </c>
    </row>
    <row r="12" spans="1:3" x14ac:dyDescent="0.2">
      <c r="B12" s="5" t="s">
        <v>4</v>
      </c>
    </row>
    <row r="13" spans="1:3" x14ac:dyDescent="0.2">
      <c r="A13" s="4" t="s">
        <v>5</v>
      </c>
      <c r="B13" s="6" t="s">
        <v>54</v>
      </c>
      <c r="C13" s="6"/>
    </row>
    <row r="14" spans="1:3" x14ac:dyDescent="0.2">
      <c r="A14" s="4" t="s">
        <v>6</v>
      </c>
      <c r="B14" s="6" t="s">
        <v>55</v>
      </c>
      <c r="C14" s="6"/>
    </row>
    <row r="15" spans="1:3" ht="22.5" x14ac:dyDescent="0.2">
      <c r="A15" s="4" t="s">
        <v>7</v>
      </c>
      <c r="B15" s="7" t="s">
        <v>436</v>
      </c>
      <c r="C15" s="7"/>
    </row>
    <row r="16" spans="1:3" x14ac:dyDescent="0.2">
      <c r="A16" s="4" t="s">
        <v>8</v>
      </c>
      <c r="B16" s="8" t="s">
        <v>114</v>
      </c>
      <c r="C16" s="8"/>
    </row>
    <row r="18" spans="1:3" x14ac:dyDescent="0.2">
      <c r="A18" s="9" t="s">
        <v>9</v>
      </c>
      <c r="B18" s="62" t="s">
        <v>10</v>
      </c>
      <c r="C18" s="10" t="s">
        <v>11</v>
      </c>
    </row>
    <row r="19" spans="1:3" ht="22.5" x14ac:dyDescent="0.2">
      <c r="A19" s="74">
        <v>1</v>
      </c>
      <c r="B19" s="75" t="s">
        <v>437</v>
      </c>
      <c r="C19" s="76">
        <f>'Kops a'!D32</f>
        <v>0</v>
      </c>
    </row>
    <row r="20" spans="1:3" ht="12" thickBot="1" x14ac:dyDescent="0.25">
      <c r="A20" s="72"/>
      <c r="B20" s="63" t="s">
        <v>12</v>
      </c>
      <c r="C20" s="73">
        <f>SUM(C19:C19)</f>
        <v>0</v>
      </c>
    </row>
    <row r="21" spans="1:3" ht="12" thickBot="1" x14ac:dyDescent="0.25">
      <c r="B21" s="11"/>
      <c r="C21" s="12"/>
    </row>
    <row r="22" spans="1:3" x14ac:dyDescent="0.2">
      <c r="A22" s="568" t="s">
        <v>13</v>
      </c>
      <c r="B22" s="568"/>
      <c r="C22" s="13">
        <f>ROUND(C20*21%,2)</f>
        <v>0</v>
      </c>
    </row>
    <row r="25" spans="1:3" x14ac:dyDescent="0.2">
      <c r="A25" s="1" t="s">
        <v>14</v>
      </c>
      <c r="B25" s="569"/>
      <c r="C25" s="569"/>
    </row>
    <row r="26" spans="1:3" x14ac:dyDescent="0.2">
      <c r="B26" s="570" t="s">
        <v>15</v>
      </c>
      <c r="C26" s="570"/>
    </row>
    <row r="28" spans="1:3" x14ac:dyDescent="0.2">
      <c r="A28" s="1" t="s">
        <v>16</v>
      </c>
      <c r="B28" s="14"/>
      <c r="C28" s="14"/>
    </row>
    <row r="29" spans="1:3" x14ac:dyDescent="0.2">
      <c r="A29" s="14"/>
      <c r="B29" s="14"/>
      <c r="C29" s="14"/>
    </row>
    <row r="30" spans="1:3" x14ac:dyDescent="0.2">
      <c r="A30" s="1" t="s">
        <v>516</v>
      </c>
    </row>
    <row r="32" spans="1:3" x14ac:dyDescent="0.2">
      <c r="A32" s="640" t="s">
        <v>559</v>
      </c>
    </row>
    <row r="33" spans="1:1" x14ac:dyDescent="0.2">
      <c r="A33" s="640" t="s">
        <v>560</v>
      </c>
    </row>
  </sheetData>
  <mergeCells count="5">
    <mergeCell ref="B4:C4"/>
    <mergeCell ref="B8:C8"/>
    <mergeCell ref="A22:B22"/>
    <mergeCell ref="B25:C25"/>
    <mergeCell ref="B26:C26"/>
  </mergeCells>
  <conditionalFormatting sqref="C19:C20 C22">
    <cfRule type="cellIs" dxfId="227" priority="5" operator="equal">
      <formula>0</formula>
    </cfRule>
  </conditionalFormatting>
  <conditionalFormatting sqref="B13:B16">
    <cfRule type="cellIs" dxfId="226" priority="3" operator="equal">
      <formula>0</formula>
    </cfRule>
  </conditionalFormatting>
  <conditionalFormatting sqref="B19">
    <cfRule type="cellIs" dxfId="225" priority="7" operator="equal">
      <formula>0</formula>
    </cfRule>
  </conditionalFormatting>
  <conditionalFormatting sqref="A19">
    <cfRule type="cellIs" dxfId="224" priority="10" operator="equal">
      <formula>0</formula>
    </cfRule>
  </conditionalFormatting>
  <conditionalFormatting sqref="A30">
    <cfRule type="containsText" dxfId="223" priority="11" operator="containsText" text="Tāme sastādīta 20__. gada __. _________"/>
  </conditionalFormatting>
  <conditionalFormatting sqref="B25:C25">
    <cfRule type="cellIs" dxfId="222" priority="2" operator="equal">
      <formula>0</formula>
    </cfRule>
  </conditionalFormatting>
  <conditionalFormatting sqref="B28">
    <cfRule type="cellIs" dxfId="221" priority="1" operator="equal">
      <formula>0</formula>
    </cfRule>
  </conditionalFormatting>
  <pageMargins left="0.19685039370078741" right="0.19685039370078741" top="0.75196850393700787" bottom="0.39370078740157483" header="0.51181102362204722" footer="0.51181102362204722"/>
  <pageSetup paperSize="9" scale="98" firstPageNumber="0" orientation="landscape"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ALT56"/>
  <sheetViews>
    <sheetView topLeftCell="A40" zoomScale="130" zoomScaleNormal="130" zoomScaleSheetLayoutView="96" workbookViewId="0">
      <selection activeCell="A54" sqref="A54:A56"/>
    </sheetView>
  </sheetViews>
  <sheetFormatPr defaultColWidth="9.140625" defaultRowHeight="11.25" x14ac:dyDescent="0.2"/>
  <cols>
    <col min="1" max="1" width="4.5703125" style="1" customWidth="1"/>
    <col min="2" max="2" width="5.28515625" style="1" customWidth="1"/>
    <col min="3" max="3" width="43.8554687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008" width="9.140625" style="1" customWidth="1"/>
    <col min="1009" max="16384" width="9.140625" style="477"/>
  </cols>
  <sheetData>
    <row r="1" spans="1:1008" x14ac:dyDescent="0.2">
      <c r="A1" s="28"/>
      <c r="B1" s="28"/>
      <c r="C1" s="32" t="s">
        <v>39</v>
      </c>
      <c r="D1" s="33">
        <f>'Kops a'!B22</f>
        <v>8</v>
      </c>
      <c r="E1" s="28"/>
      <c r="F1" s="28"/>
      <c r="G1" s="28"/>
      <c r="H1" s="28"/>
      <c r="I1" s="28"/>
      <c r="J1" s="28"/>
      <c r="N1" s="34"/>
      <c r="O1" s="32"/>
      <c r="P1" s="35"/>
    </row>
    <row r="2" spans="1:1008" x14ac:dyDescent="0.2">
      <c r="A2" s="36"/>
      <c r="B2" s="36"/>
      <c r="C2" s="595" t="s">
        <v>167</v>
      </c>
      <c r="D2" s="595"/>
      <c r="E2" s="595"/>
      <c r="F2" s="595"/>
      <c r="G2" s="595"/>
      <c r="H2" s="595"/>
      <c r="I2" s="595"/>
      <c r="J2" s="36"/>
    </row>
    <row r="3" spans="1:1008" x14ac:dyDescent="0.2">
      <c r="A3" s="37"/>
      <c r="B3" s="37"/>
      <c r="C3" s="572" t="s">
        <v>18</v>
      </c>
      <c r="D3" s="572"/>
      <c r="E3" s="572"/>
      <c r="F3" s="572"/>
      <c r="G3" s="572"/>
      <c r="H3" s="572"/>
      <c r="I3" s="572"/>
      <c r="J3" s="37"/>
    </row>
    <row r="4" spans="1:1008" x14ac:dyDescent="0.2">
      <c r="A4" s="37"/>
      <c r="B4" s="37"/>
      <c r="C4" s="608" t="s">
        <v>4</v>
      </c>
      <c r="D4" s="608"/>
      <c r="E4" s="608"/>
      <c r="F4" s="608"/>
      <c r="G4" s="608"/>
      <c r="H4" s="608"/>
      <c r="I4" s="608"/>
      <c r="J4" s="37"/>
    </row>
    <row r="5" spans="1:1008" x14ac:dyDescent="0.2">
      <c r="A5" s="28"/>
      <c r="B5" s="28"/>
      <c r="C5" s="32" t="s">
        <v>5</v>
      </c>
      <c r="D5" s="594" t="str">
        <f>'Kops a'!D6</f>
        <v>Daudzīvokļu dzīvojamā māja</v>
      </c>
      <c r="E5" s="594"/>
      <c r="F5" s="594"/>
      <c r="G5" s="594"/>
      <c r="H5" s="594"/>
      <c r="I5" s="594"/>
      <c r="J5" s="594"/>
      <c r="K5" s="594"/>
      <c r="L5" s="594"/>
      <c r="M5" s="14"/>
      <c r="N5" s="14"/>
      <c r="O5" s="14"/>
      <c r="P5" s="14"/>
    </row>
    <row r="6" spans="1:1008" x14ac:dyDescent="0.2">
      <c r="A6" s="28"/>
      <c r="B6" s="28"/>
      <c r="C6" s="32" t="s">
        <v>6</v>
      </c>
      <c r="D6" s="594" t="str">
        <f>'Kops a'!D7</f>
        <v>fasādes vienkāršotā atjaunošana</v>
      </c>
      <c r="E6" s="594"/>
      <c r="F6" s="594"/>
      <c r="G6" s="594"/>
      <c r="H6" s="594"/>
      <c r="I6" s="594"/>
      <c r="J6" s="594"/>
      <c r="K6" s="594"/>
      <c r="L6" s="594"/>
      <c r="M6" s="14"/>
      <c r="N6" s="14"/>
      <c r="O6" s="14"/>
      <c r="P6" s="14"/>
    </row>
    <row r="7" spans="1:1008" ht="26.65" customHeight="1" x14ac:dyDescent="0.2">
      <c r="A7" s="28"/>
      <c r="B7" s="28"/>
      <c r="C7" s="32" t="s">
        <v>7</v>
      </c>
      <c r="D7" s="594" t="str">
        <f>adrese</f>
        <v>Dzīvojamā ēka Nr.17000310131 002
Zvejnieku alejā 7, Liepājā.</v>
      </c>
      <c r="E7" s="594"/>
      <c r="F7" s="594"/>
      <c r="G7" s="594"/>
      <c r="H7" s="594"/>
      <c r="I7" s="594"/>
      <c r="J7" s="594"/>
      <c r="K7" s="594"/>
      <c r="L7" s="594"/>
      <c r="M7" s="14"/>
      <c r="N7" s="14"/>
      <c r="O7" s="14"/>
      <c r="P7" s="14"/>
    </row>
    <row r="8" spans="1:1008" ht="10.7" customHeight="1" x14ac:dyDescent="0.2">
      <c r="A8" s="28"/>
      <c r="B8" s="28"/>
      <c r="C8" s="4" t="s">
        <v>21</v>
      </c>
      <c r="D8" s="594" t="str">
        <f>līgums</f>
        <v>WS-61-17</v>
      </c>
      <c r="E8" s="594"/>
      <c r="F8" s="594"/>
      <c r="G8" s="594"/>
      <c r="H8" s="594"/>
      <c r="I8" s="594"/>
      <c r="J8" s="594"/>
      <c r="K8" s="594"/>
      <c r="L8" s="594"/>
      <c r="M8" s="14"/>
      <c r="N8" s="14"/>
      <c r="O8" s="14"/>
      <c r="P8" s="14"/>
    </row>
    <row r="9" spans="1:1008" ht="10.7" customHeight="1" x14ac:dyDescent="0.2">
      <c r="A9" s="609" t="s">
        <v>522</v>
      </c>
      <c r="B9" s="609"/>
      <c r="C9" s="609"/>
      <c r="D9" s="609"/>
      <c r="E9" s="609"/>
      <c r="F9" s="609"/>
      <c r="G9" s="38"/>
      <c r="H9" s="38"/>
      <c r="I9" s="38"/>
      <c r="J9" s="610" t="s">
        <v>40</v>
      </c>
      <c r="K9" s="610"/>
      <c r="L9" s="610"/>
      <c r="M9" s="610"/>
      <c r="N9" s="611">
        <f>P41</f>
        <v>0</v>
      </c>
      <c r="O9" s="611"/>
      <c r="P9" s="38"/>
    </row>
    <row r="10" spans="1:1008" x14ac:dyDescent="0.2">
      <c r="A10" s="39"/>
      <c r="B10" s="40"/>
      <c r="C10" s="4"/>
      <c r="D10" s="28"/>
      <c r="E10" s="28"/>
      <c r="F10" s="28"/>
      <c r="G10" s="28"/>
      <c r="H10" s="28"/>
      <c r="I10" s="28"/>
      <c r="J10" s="28"/>
      <c r="K10" s="28"/>
      <c r="L10" s="36"/>
      <c r="M10" s="36"/>
      <c r="O10" s="51"/>
      <c r="P10" s="41">
        <f>A50</f>
        <v>0</v>
      </c>
    </row>
    <row r="11" spans="1:1008" ht="12" thickBot="1" x14ac:dyDescent="0.25">
      <c r="A11" s="39"/>
      <c r="B11" s="40"/>
      <c r="C11" s="4"/>
      <c r="D11" s="28"/>
      <c r="E11" s="28"/>
      <c r="F11" s="28"/>
      <c r="G11" s="28"/>
      <c r="H11" s="28"/>
      <c r="I11" s="28"/>
      <c r="J11" s="28"/>
      <c r="K11" s="28"/>
      <c r="L11" s="42"/>
      <c r="M11" s="42"/>
      <c r="N11" s="43"/>
      <c r="O11" s="34"/>
      <c r="P11" s="28"/>
    </row>
    <row r="12" spans="1:1008" ht="12" thickBot="1" x14ac:dyDescent="0.25">
      <c r="A12" s="600" t="s">
        <v>24</v>
      </c>
      <c r="B12" s="601" t="s">
        <v>41</v>
      </c>
      <c r="C12" s="602" t="s">
        <v>42</v>
      </c>
      <c r="D12" s="603" t="s">
        <v>43</v>
      </c>
      <c r="E12" s="604" t="s">
        <v>44</v>
      </c>
      <c r="F12" s="605" t="s">
        <v>45</v>
      </c>
      <c r="G12" s="605"/>
      <c r="H12" s="605"/>
      <c r="I12" s="605"/>
      <c r="J12" s="605"/>
      <c r="K12" s="605"/>
      <c r="L12" s="605" t="s">
        <v>46</v>
      </c>
      <c r="M12" s="605"/>
      <c r="N12" s="605"/>
      <c r="O12" s="605"/>
      <c r="P12" s="605"/>
    </row>
    <row r="13" spans="1:1008" ht="118.5" thickBot="1" x14ac:dyDescent="0.25">
      <c r="A13" s="600"/>
      <c r="B13" s="601"/>
      <c r="C13" s="602"/>
      <c r="D13" s="603"/>
      <c r="E13" s="604"/>
      <c r="F13" s="44" t="s">
        <v>47</v>
      </c>
      <c r="G13" s="45" t="s">
        <v>48</v>
      </c>
      <c r="H13" s="45" t="s">
        <v>49</v>
      </c>
      <c r="I13" s="45" t="s">
        <v>50</v>
      </c>
      <c r="J13" s="45" t="s">
        <v>51</v>
      </c>
      <c r="K13" s="46" t="s">
        <v>52</v>
      </c>
      <c r="L13" s="44" t="s">
        <v>47</v>
      </c>
      <c r="M13" s="45" t="s">
        <v>49</v>
      </c>
      <c r="N13" s="45" t="s">
        <v>50</v>
      </c>
      <c r="O13" s="45" t="s">
        <v>51</v>
      </c>
      <c r="P13" s="46" t="s">
        <v>52</v>
      </c>
    </row>
    <row r="14" spans="1:1008" x14ac:dyDescent="0.2">
      <c r="A14" s="131"/>
      <c r="B14" s="132"/>
      <c r="C14" s="485" t="s">
        <v>151</v>
      </c>
      <c r="D14" s="133"/>
      <c r="E14" s="134"/>
      <c r="F14" s="134"/>
      <c r="G14" s="134"/>
      <c r="H14" s="134"/>
      <c r="I14" s="134"/>
      <c r="J14" s="134"/>
      <c r="K14" s="135"/>
      <c r="L14" s="136"/>
      <c r="M14" s="137"/>
      <c r="N14" s="137"/>
      <c r="O14" s="137"/>
      <c r="P14" s="138"/>
    </row>
    <row r="15" spans="1:1008" ht="24" x14ac:dyDescent="0.2">
      <c r="A15" s="114">
        <v>1</v>
      </c>
      <c r="B15" s="115"/>
      <c r="C15" s="394" t="s">
        <v>150</v>
      </c>
      <c r="D15" s="395" t="s">
        <v>77</v>
      </c>
      <c r="E15" s="395">
        <v>3</v>
      </c>
      <c r="F15" s="184"/>
      <c r="G15" s="185"/>
      <c r="H15" s="186">
        <f>F15*G15</f>
        <v>0</v>
      </c>
      <c r="I15" s="187"/>
      <c r="J15" s="187"/>
      <c r="K15" s="188">
        <f>ROUND(I15+H15+J15,2)</f>
        <v>0</v>
      </c>
      <c r="L15" s="188">
        <f>ROUND(E15*F15,2)</f>
        <v>0</v>
      </c>
      <c r="M15" s="188">
        <f>ROUND(E15*H15,2)</f>
        <v>0</v>
      </c>
      <c r="N15" s="188">
        <f>ROUND(E15*I15,2)</f>
        <v>0</v>
      </c>
      <c r="O15" s="188">
        <f>ROUND(E15*J15,2)</f>
        <v>0</v>
      </c>
      <c r="P15" s="188">
        <f>SUM(M15:O15)</f>
        <v>0</v>
      </c>
      <c r="ALT15" s="477"/>
    </row>
    <row r="16" spans="1:1008" ht="24" x14ac:dyDescent="0.2">
      <c r="A16" s="114">
        <f>A15+1</f>
        <v>2</v>
      </c>
      <c r="B16" s="115"/>
      <c r="C16" s="394" t="s">
        <v>152</v>
      </c>
      <c r="D16" s="396" t="s">
        <v>77</v>
      </c>
      <c r="E16" s="396">
        <f>E15</f>
        <v>3</v>
      </c>
      <c r="F16" s="184"/>
      <c r="G16" s="185"/>
      <c r="H16" s="186">
        <f>F16*G16</f>
        <v>0</v>
      </c>
      <c r="I16" s="187"/>
      <c r="J16" s="187"/>
      <c r="K16" s="188">
        <f>ROUND(I16+H16+J16,2)</f>
        <v>0</v>
      </c>
      <c r="L16" s="188">
        <f>ROUND(E16*F16,2)</f>
        <v>0</v>
      </c>
      <c r="M16" s="188">
        <f>ROUND(E16*H16,2)</f>
        <v>0</v>
      </c>
      <c r="N16" s="188">
        <f>ROUND(E16*I16,2)</f>
        <v>0</v>
      </c>
      <c r="O16" s="188">
        <f>ROUND(E16*J16,2)</f>
        <v>0</v>
      </c>
      <c r="P16" s="188">
        <f>SUM(M16:O16)</f>
        <v>0</v>
      </c>
      <c r="ALT16" s="477"/>
    </row>
    <row r="17" spans="1:1008" ht="24" x14ac:dyDescent="0.2">
      <c r="A17" s="114">
        <f>A16+1</f>
        <v>3</v>
      </c>
      <c r="B17" s="115"/>
      <c r="C17" s="394" t="s">
        <v>153</v>
      </c>
      <c r="D17" s="396" t="s">
        <v>77</v>
      </c>
      <c r="E17" s="396">
        <f>E16</f>
        <v>3</v>
      </c>
      <c r="F17" s="184"/>
      <c r="G17" s="185"/>
      <c r="H17" s="186">
        <f t="shared" ref="H17:H22" si="0">F17*G17</f>
        <v>0</v>
      </c>
      <c r="I17" s="187"/>
      <c r="J17" s="187"/>
      <c r="K17" s="188">
        <f t="shared" ref="K17:K22" si="1">ROUND(I17+H17+J17,2)</f>
        <v>0</v>
      </c>
      <c r="L17" s="188">
        <f t="shared" ref="L17:L22" si="2">ROUND(E17*F17,2)</f>
        <v>0</v>
      </c>
      <c r="M17" s="188">
        <f t="shared" ref="M17:M22" si="3">ROUND(E17*H17,2)</f>
        <v>0</v>
      </c>
      <c r="N17" s="188">
        <f t="shared" ref="N17:N22" si="4">ROUND(E17*I17,2)</f>
        <v>0</v>
      </c>
      <c r="O17" s="188">
        <f t="shared" ref="O17:O22" si="5">ROUND(E17*J17,2)</f>
        <v>0</v>
      </c>
      <c r="P17" s="188">
        <f t="shared" ref="P17:P22" si="6">SUM(M17:O17)</f>
        <v>0</v>
      </c>
      <c r="ALT17" s="477"/>
    </row>
    <row r="18" spans="1:1008" ht="12" x14ac:dyDescent="0.2">
      <c r="A18" s="114">
        <f t="shared" ref="A18:A40" si="7">A17+1</f>
        <v>4</v>
      </c>
      <c r="B18" s="115"/>
      <c r="C18" s="394" t="s">
        <v>450</v>
      </c>
      <c r="D18" s="396" t="s">
        <v>77</v>
      </c>
      <c r="E18" s="396">
        <f>E17</f>
        <v>3</v>
      </c>
      <c r="F18" s="184"/>
      <c r="G18" s="185"/>
      <c r="H18" s="186">
        <f t="shared" si="0"/>
        <v>0</v>
      </c>
      <c r="I18" s="187"/>
      <c r="J18" s="187"/>
      <c r="K18" s="188">
        <f t="shared" si="1"/>
        <v>0</v>
      </c>
      <c r="L18" s="188">
        <f t="shared" si="2"/>
        <v>0</v>
      </c>
      <c r="M18" s="188">
        <f t="shared" si="3"/>
        <v>0</v>
      </c>
      <c r="N18" s="188">
        <f t="shared" si="4"/>
        <v>0</v>
      </c>
      <c r="O18" s="188">
        <f t="shared" si="5"/>
        <v>0</v>
      </c>
      <c r="P18" s="188">
        <f t="shared" si="6"/>
        <v>0</v>
      </c>
      <c r="ALT18" s="477"/>
    </row>
    <row r="19" spans="1:1008" ht="24" x14ac:dyDescent="0.2">
      <c r="A19" s="114">
        <f t="shared" si="7"/>
        <v>5</v>
      </c>
      <c r="B19" s="115"/>
      <c r="C19" s="394" t="s">
        <v>154</v>
      </c>
      <c r="D19" s="395" t="s">
        <v>77</v>
      </c>
      <c r="E19" s="396">
        <f>E15</f>
        <v>3</v>
      </c>
      <c r="F19" s="184"/>
      <c r="G19" s="185"/>
      <c r="H19" s="186">
        <f t="shared" si="0"/>
        <v>0</v>
      </c>
      <c r="I19" s="187"/>
      <c r="J19" s="187"/>
      <c r="K19" s="188">
        <f t="shared" si="1"/>
        <v>0</v>
      </c>
      <c r="L19" s="188">
        <f t="shared" si="2"/>
        <v>0</v>
      </c>
      <c r="M19" s="188">
        <f t="shared" si="3"/>
        <v>0</v>
      </c>
      <c r="N19" s="188">
        <f t="shared" si="4"/>
        <v>0</v>
      </c>
      <c r="O19" s="188">
        <f t="shared" si="5"/>
        <v>0</v>
      </c>
      <c r="P19" s="188">
        <f t="shared" si="6"/>
        <v>0</v>
      </c>
      <c r="ALT19" s="477"/>
    </row>
    <row r="20" spans="1:1008" ht="24" x14ac:dyDescent="0.2">
      <c r="A20" s="114">
        <f t="shared" si="7"/>
        <v>6</v>
      </c>
      <c r="B20" s="115"/>
      <c r="C20" s="394" t="s">
        <v>155</v>
      </c>
      <c r="D20" s="396" t="s">
        <v>91</v>
      </c>
      <c r="E20" s="396">
        <f>E15</f>
        <v>3</v>
      </c>
      <c r="F20" s="184"/>
      <c r="G20" s="185"/>
      <c r="H20" s="186">
        <f t="shared" si="0"/>
        <v>0</v>
      </c>
      <c r="I20" s="187"/>
      <c r="J20" s="187"/>
      <c r="K20" s="188">
        <f t="shared" si="1"/>
        <v>0</v>
      </c>
      <c r="L20" s="188">
        <f t="shared" si="2"/>
        <v>0</v>
      </c>
      <c r="M20" s="188">
        <f t="shared" si="3"/>
        <v>0</v>
      </c>
      <c r="N20" s="188">
        <f t="shared" si="4"/>
        <v>0</v>
      </c>
      <c r="O20" s="188">
        <f t="shared" si="5"/>
        <v>0</v>
      </c>
      <c r="P20" s="188">
        <f t="shared" si="6"/>
        <v>0</v>
      </c>
      <c r="ALT20" s="477"/>
    </row>
    <row r="21" spans="1:1008" ht="36" x14ac:dyDescent="0.2">
      <c r="A21" s="114">
        <f t="shared" si="7"/>
        <v>7</v>
      </c>
      <c r="B21" s="115"/>
      <c r="C21" s="394" t="s">
        <v>156</v>
      </c>
      <c r="D21" s="395" t="s">
        <v>77</v>
      </c>
      <c r="E21" s="395">
        <f>E15</f>
        <v>3</v>
      </c>
      <c r="F21" s="184"/>
      <c r="G21" s="185"/>
      <c r="H21" s="186">
        <f t="shared" si="0"/>
        <v>0</v>
      </c>
      <c r="I21" s="187"/>
      <c r="J21" s="187"/>
      <c r="K21" s="188">
        <f t="shared" si="1"/>
        <v>0</v>
      </c>
      <c r="L21" s="188">
        <f t="shared" si="2"/>
        <v>0</v>
      </c>
      <c r="M21" s="188">
        <f t="shared" si="3"/>
        <v>0</v>
      </c>
      <c r="N21" s="188">
        <f t="shared" si="4"/>
        <v>0</v>
      </c>
      <c r="O21" s="188">
        <f t="shared" si="5"/>
        <v>0</v>
      </c>
      <c r="P21" s="188">
        <f t="shared" si="6"/>
        <v>0</v>
      </c>
      <c r="ALT21" s="477"/>
    </row>
    <row r="22" spans="1:1008" ht="24" x14ac:dyDescent="0.2">
      <c r="A22" s="114">
        <f t="shared" si="7"/>
        <v>8</v>
      </c>
      <c r="B22" s="115"/>
      <c r="C22" s="394" t="s">
        <v>168</v>
      </c>
      <c r="D22" s="396" t="s">
        <v>91</v>
      </c>
      <c r="E22" s="396">
        <f>E15</f>
        <v>3</v>
      </c>
      <c r="F22" s="184"/>
      <c r="G22" s="185"/>
      <c r="H22" s="186">
        <f t="shared" si="0"/>
        <v>0</v>
      </c>
      <c r="I22" s="187"/>
      <c r="J22" s="187"/>
      <c r="K22" s="188">
        <f t="shared" si="1"/>
        <v>0</v>
      </c>
      <c r="L22" s="188">
        <f t="shared" si="2"/>
        <v>0</v>
      </c>
      <c r="M22" s="188">
        <f t="shared" si="3"/>
        <v>0</v>
      </c>
      <c r="N22" s="188">
        <f t="shared" si="4"/>
        <v>0</v>
      </c>
      <c r="O22" s="188">
        <f t="shared" si="5"/>
        <v>0</v>
      </c>
      <c r="P22" s="188">
        <f t="shared" si="6"/>
        <v>0</v>
      </c>
      <c r="ALT22" s="477"/>
    </row>
    <row r="23" spans="1:1008" ht="24" x14ac:dyDescent="0.2">
      <c r="A23" s="114">
        <f t="shared" si="7"/>
        <v>9</v>
      </c>
      <c r="B23" s="115"/>
      <c r="C23" s="394" t="s">
        <v>157</v>
      </c>
      <c r="D23" s="395" t="s">
        <v>77</v>
      </c>
      <c r="E23" s="395">
        <f>E15</f>
        <v>3</v>
      </c>
      <c r="F23" s="184"/>
      <c r="G23" s="185"/>
      <c r="H23" s="186">
        <f t="shared" ref="H23:H40" si="8">F23*G23</f>
        <v>0</v>
      </c>
      <c r="I23" s="187"/>
      <c r="J23" s="187"/>
      <c r="K23" s="188">
        <f t="shared" ref="K23:K40" si="9">ROUND(I23+H23+J23,2)</f>
        <v>0</v>
      </c>
      <c r="L23" s="188">
        <f t="shared" ref="L23:L40" si="10">ROUND(E23*F23,2)</f>
        <v>0</v>
      </c>
      <c r="M23" s="188">
        <f t="shared" ref="M23:M40" si="11">ROUND(E23*H23,2)</f>
        <v>0</v>
      </c>
      <c r="N23" s="188">
        <f t="shared" ref="N23:N40" si="12">ROUND(E23*I23,2)</f>
        <v>0</v>
      </c>
      <c r="O23" s="188">
        <f t="shared" ref="O23:O40" si="13">ROUND(E23*J23,2)</f>
        <v>0</v>
      </c>
      <c r="P23" s="188">
        <f t="shared" ref="P23:P40" si="14">SUM(M23:O23)</f>
        <v>0</v>
      </c>
      <c r="ALT23" s="477"/>
    </row>
    <row r="24" spans="1:1008" ht="24" x14ac:dyDescent="0.2">
      <c r="A24" s="114">
        <f t="shared" si="7"/>
        <v>10</v>
      </c>
      <c r="B24" s="115"/>
      <c r="C24" s="394" t="s">
        <v>158</v>
      </c>
      <c r="D24" s="396" t="s">
        <v>80</v>
      </c>
      <c r="E24" s="396">
        <v>14</v>
      </c>
      <c r="F24" s="184"/>
      <c r="G24" s="185"/>
      <c r="H24" s="186">
        <f t="shared" si="8"/>
        <v>0</v>
      </c>
      <c r="I24" s="187"/>
      <c r="J24" s="187"/>
      <c r="K24" s="188">
        <f t="shared" si="9"/>
        <v>0</v>
      </c>
      <c r="L24" s="188">
        <f t="shared" si="10"/>
        <v>0</v>
      </c>
      <c r="M24" s="188">
        <f t="shared" si="11"/>
        <v>0</v>
      </c>
      <c r="N24" s="188">
        <f t="shared" si="12"/>
        <v>0</v>
      </c>
      <c r="O24" s="188">
        <f t="shared" si="13"/>
        <v>0</v>
      </c>
      <c r="P24" s="188">
        <f t="shared" si="14"/>
        <v>0</v>
      </c>
      <c r="ALT24" s="477"/>
    </row>
    <row r="25" spans="1:1008" ht="24" x14ac:dyDescent="0.2">
      <c r="A25" s="114">
        <f t="shared" si="7"/>
        <v>11</v>
      </c>
      <c r="B25" s="115"/>
      <c r="C25" s="394" t="s">
        <v>159</v>
      </c>
      <c r="D25" s="396" t="s">
        <v>77</v>
      </c>
      <c r="E25" s="396">
        <v>5</v>
      </c>
      <c r="F25" s="184"/>
      <c r="G25" s="185"/>
      <c r="H25" s="186">
        <f t="shared" si="8"/>
        <v>0</v>
      </c>
      <c r="I25" s="187"/>
      <c r="J25" s="187"/>
      <c r="K25" s="188">
        <f t="shared" si="9"/>
        <v>0</v>
      </c>
      <c r="L25" s="188">
        <f t="shared" si="10"/>
        <v>0</v>
      </c>
      <c r="M25" s="188">
        <f t="shared" si="11"/>
        <v>0</v>
      </c>
      <c r="N25" s="188">
        <f t="shared" si="12"/>
        <v>0</v>
      </c>
      <c r="O25" s="188">
        <f t="shared" si="13"/>
        <v>0</v>
      </c>
      <c r="P25" s="188">
        <f t="shared" si="14"/>
        <v>0</v>
      </c>
      <c r="ALT25" s="477"/>
    </row>
    <row r="26" spans="1:1008" ht="24" x14ac:dyDescent="0.2">
      <c r="A26" s="114">
        <f t="shared" si="7"/>
        <v>12</v>
      </c>
      <c r="B26" s="115"/>
      <c r="C26" s="394" t="s">
        <v>160</v>
      </c>
      <c r="D26" s="396" t="s">
        <v>77</v>
      </c>
      <c r="E26" s="396">
        <v>1</v>
      </c>
      <c r="F26" s="184"/>
      <c r="G26" s="185"/>
      <c r="H26" s="186">
        <f t="shared" si="8"/>
        <v>0</v>
      </c>
      <c r="I26" s="187"/>
      <c r="J26" s="187"/>
      <c r="K26" s="188">
        <f t="shared" si="9"/>
        <v>0</v>
      </c>
      <c r="L26" s="188">
        <f t="shared" si="10"/>
        <v>0</v>
      </c>
      <c r="M26" s="188">
        <f t="shared" si="11"/>
        <v>0</v>
      </c>
      <c r="N26" s="188">
        <f t="shared" si="12"/>
        <v>0</v>
      </c>
      <c r="O26" s="188">
        <f t="shared" si="13"/>
        <v>0</v>
      </c>
      <c r="P26" s="188">
        <f t="shared" si="14"/>
        <v>0</v>
      </c>
      <c r="ALT26" s="477"/>
    </row>
    <row r="27" spans="1:1008" ht="60" x14ac:dyDescent="0.2">
      <c r="A27" s="114">
        <f t="shared" si="7"/>
        <v>13</v>
      </c>
      <c r="B27" s="114"/>
      <c r="C27" s="394" t="s">
        <v>547</v>
      </c>
      <c r="D27" s="396" t="s">
        <v>91</v>
      </c>
      <c r="E27" s="396">
        <v>6</v>
      </c>
      <c r="F27" s="184"/>
      <c r="G27" s="185"/>
      <c r="H27" s="186">
        <f t="shared" si="8"/>
        <v>0</v>
      </c>
      <c r="I27" s="187"/>
      <c r="J27" s="187"/>
      <c r="K27" s="188">
        <f t="shared" si="9"/>
        <v>0</v>
      </c>
      <c r="L27" s="188">
        <f t="shared" si="10"/>
        <v>0</v>
      </c>
      <c r="M27" s="188">
        <f t="shared" si="11"/>
        <v>0</v>
      </c>
      <c r="N27" s="188">
        <f t="shared" si="12"/>
        <v>0</v>
      </c>
      <c r="O27" s="188">
        <f t="shared" si="13"/>
        <v>0</v>
      </c>
      <c r="P27" s="188">
        <f t="shared" si="14"/>
        <v>0</v>
      </c>
      <c r="ALT27" s="477"/>
    </row>
    <row r="28" spans="1:1008" ht="34.35" customHeight="1" x14ac:dyDescent="0.2">
      <c r="A28" s="114">
        <f t="shared" si="7"/>
        <v>14</v>
      </c>
      <c r="B28" s="114"/>
      <c r="C28" s="394" t="s">
        <v>95</v>
      </c>
      <c r="D28" s="396" t="s">
        <v>56</v>
      </c>
      <c r="E28" s="396">
        <f>E15*0.5</f>
        <v>1.5</v>
      </c>
      <c r="F28" s="184"/>
      <c r="G28" s="185"/>
      <c r="H28" s="186">
        <f t="shared" si="8"/>
        <v>0</v>
      </c>
      <c r="I28" s="187"/>
      <c r="J28" s="187"/>
      <c r="K28" s="188">
        <f t="shared" si="9"/>
        <v>0</v>
      </c>
      <c r="L28" s="188">
        <f t="shared" si="10"/>
        <v>0</v>
      </c>
      <c r="M28" s="188">
        <f t="shared" si="11"/>
        <v>0</v>
      </c>
      <c r="N28" s="188">
        <f t="shared" si="12"/>
        <v>0</v>
      </c>
      <c r="O28" s="188">
        <f t="shared" si="13"/>
        <v>0</v>
      </c>
      <c r="P28" s="188">
        <f t="shared" si="14"/>
        <v>0</v>
      </c>
      <c r="ALT28" s="477"/>
    </row>
    <row r="29" spans="1:1008" ht="24" x14ac:dyDescent="0.2">
      <c r="A29" s="114">
        <f t="shared" si="7"/>
        <v>15</v>
      </c>
      <c r="B29" s="114"/>
      <c r="C29" s="394" t="s">
        <v>163</v>
      </c>
      <c r="D29" s="395" t="s">
        <v>77</v>
      </c>
      <c r="E29" s="395">
        <f>E15</f>
        <v>3</v>
      </c>
      <c r="F29" s="184"/>
      <c r="G29" s="185"/>
      <c r="H29" s="186">
        <f t="shared" si="8"/>
        <v>0</v>
      </c>
      <c r="I29" s="187"/>
      <c r="J29" s="187"/>
      <c r="K29" s="188">
        <f t="shared" si="9"/>
        <v>0</v>
      </c>
      <c r="L29" s="188">
        <f t="shared" si="10"/>
        <v>0</v>
      </c>
      <c r="M29" s="188">
        <f t="shared" si="11"/>
        <v>0</v>
      </c>
      <c r="N29" s="188">
        <f t="shared" si="12"/>
        <v>0</v>
      </c>
      <c r="O29" s="188">
        <f t="shared" si="13"/>
        <v>0</v>
      </c>
      <c r="P29" s="188">
        <f t="shared" si="14"/>
        <v>0</v>
      </c>
      <c r="ALT29" s="477"/>
    </row>
    <row r="30" spans="1:1008" ht="24" x14ac:dyDescent="0.2">
      <c r="A30" s="114">
        <f t="shared" si="7"/>
        <v>16</v>
      </c>
      <c r="B30" s="114"/>
      <c r="C30" s="394" t="s">
        <v>451</v>
      </c>
      <c r="D30" s="396" t="s">
        <v>80</v>
      </c>
      <c r="E30" s="396">
        <f>E15</f>
        <v>3</v>
      </c>
      <c r="F30" s="184"/>
      <c r="G30" s="185"/>
      <c r="H30" s="186">
        <f t="shared" si="8"/>
        <v>0</v>
      </c>
      <c r="I30" s="187"/>
      <c r="J30" s="187"/>
      <c r="K30" s="188">
        <f t="shared" si="9"/>
        <v>0</v>
      </c>
      <c r="L30" s="188">
        <f t="shared" si="10"/>
        <v>0</v>
      </c>
      <c r="M30" s="188">
        <f t="shared" si="11"/>
        <v>0</v>
      </c>
      <c r="N30" s="188">
        <f t="shared" si="12"/>
        <v>0</v>
      </c>
      <c r="O30" s="188">
        <f t="shared" si="13"/>
        <v>0</v>
      </c>
      <c r="P30" s="188">
        <f t="shared" si="14"/>
        <v>0</v>
      </c>
      <c r="ALT30" s="477"/>
    </row>
    <row r="31" spans="1:1008" ht="12" x14ac:dyDescent="0.2">
      <c r="A31" s="114">
        <f t="shared" si="7"/>
        <v>17</v>
      </c>
      <c r="B31" s="114"/>
      <c r="C31" s="394" t="s">
        <v>96</v>
      </c>
      <c r="D31" s="396" t="s">
        <v>80</v>
      </c>
      <c r="E31" s="396">
        <f>E30</f>
        <v>3</v>
      </c>
      <c r="F31" s="184"/>
      <c r="G31" s="185"/>
      <c r="H31" s="186">
        <f t="shared" si="8"/>
        <v>0</v>
      </c>
      <c r="I31" s="187"/>
      <c r="J31" s="187"/>
      <c r="K31" s="188">
        <f t="shared" si="9"/>
        <v>0</v>
      </c>
      <c r="L31" s="188">
        <f t="shared" si="10"/>
        <v>0</v>
      </c>
      <c r="M31" s="188">
        <f t="shared" si="11"/>
        <v>0</v>
      </c>
      <c r="N31" s="188">
        <f t="shared" si="12"/>
        <v>0</v>
      </c>
      <c r="O31" s="188">
        <f t="shared" si="13"/>
        <v>0</v>
      </c>
      <c r="P31" s="188">
        <f t="shared" si="14"/>
        <v>0</v>
      </c>
      <c r="ALT31" s="477"/>
    </row>
    <row r="32" spans="1:1008" ht="12" x14ac:dyDescent="0.2">
      <c r="A32" s="114">
        <f t="shared" si="7"/>
        <v>18</v>
      </c>
      <c r="B32" s="114"/>
      <c r="C32" s="394" t="s">
        <v>97</v>
      </c>
      <c r="D32" s="396" t="s">
        <v>80</v>
      </c>
      <c r="E32" s="396">
        <f>E31</f>
        <v>3</v>
      </c>
      <c r="F32" s="184"/>
      <c r="G32" s="185"/>
      <c r="H32" s="186">
        <f t="shared" si="8"/>
        <v>0</v>
      </c>
      <c r="I32" s="187"/>
      <c r="J32" s="187"/>
      <c r="K32" s="188">
        <f t="shared" si="9"/>
        <v>0</v>
      </c>
      <c r="L32" s="188">
        <f t="shared" si="10"/>
        <v>0</v>
      </c>
      <c r="M32" s="188">
        <f t="shared" si="11"/>
        <v>0</v>
      </c>
      <c r="N32" s="188">
        <f t="shared" si="12"/>
        <v>0</v>
      </c>
      <c r="O32" s="188">
        <f t="shared" si="13"/>
        <v>0</v>
      </c>
      <c r="P32" s="188">
        <f t="shared" si="14"/>
        <v>0</v>
      </c>
      <c r="ALT32" s="477"/>
    </row>
    <row r="33" spans="1:1008" ht="24" x14ac:dyDescent="0.2">
      <c r="A33" s="114">
        <f t="shared" si="7"/>
        <v>19</v>
      </c>
      <c r="B33" s="114"/>
      <c r="C33" s="394" t="s">
        <v>98</v>
      </c>
      <c r="D33" s="396" t="s">
        <v>78</v>
      </c>
      <c r="E33" s="396">
        <f>E15*0.75</f>
        <v>2.25</v>
      </c>
      <c r="F33" s="184"/>
      <c r="G33" s="185"/>
      <c r="H33" s="186">
        <f t="shared" si="8"/>
        <v>0</v>
      </c>
      <c r="I33" s="187"/>
      <c r="J33" s="187"/>
      <c r="K33" s="188">
        <f t="shared" si="9"/>
        <v>0</v>
      </c>
      <c r="L33" s="188">
        <f t="shared" si="10"/>
        <v>0</v>
      </c>
      <c r="M33" s="188">
        <f t="shared" si="11"/>
        <v>0</v>
      </c>
      <c r="N33" s="188">
        <f t="shared" si="12"/>
        <v>0</v>
      </c>
      <c r="O33" s="188">
        <f t="shared" si="13"/>
        <v>0</v>
      </c>
      <c r="P33" s="188">
        <f t="shared" si="14"/>
        <v>0</v>
      </c>
      <c r="ALT33" s="477"/>
    </row>
    <row r="34" spans="1:1008" ht="24" x14ac:dyDescent="0.2">
      <c r="A34" s="114">
        <f t="shared" si="7"/>
        <v>20</v>
      </c>
      <c r="B34" s="114"/>
      <c r="C34" s="394" t="s">
        <v>161</v>
      </c>
      <c r="D34" s="396" t="s">
        <v>103</v>
      </c>
      <c r="E34" s="396">
        <f>E15</f>
        <v>3</v>
      </c>
      <c r="F34" s="184"/>
      <c r="G34" s="185"/>
      <c r="H34" s="186">
        <f t="shared" si="8"/>
        <v>0</v>
      </c>
      <c r="I34" s="187"/>
      <c r="J34" s="187"/>
      <c r="K34" s="188">
        <f t="shared" si="9"/>
        <v>0</v>
      </c>
      <c r="L34" s="188">
        <f t="shared" si="10"/>
        <v>0</v>
      </c>
      <c r="M34" s="188">
        <f t="shared" si="11"/>
        <v>0</v>
      </c>
      <c r="N34" s="188">
        <f t="shared" si="12"/>
        <v>0</v>
      </c>
      <c r="O34" s="188">
        <f t="shared" si="13"/>
        <v>0</v>
      </c>
      <c r="P34" s="188">
        <f t="shared" si="14"/>
        <v>0</v>
      </c>
      <c r="ALT34" s="477"/>
    </row>
    <row r="35" spans="1:1008" ht="12" x14ac:dyDescent="0.2">
      <c r="A35" s="114">
        <f t="shared" si="7"/>
        <v>21</v>
      </c>
      <c r="B35" s="114"/>
      <c r="C35" s="394" t="s">
        <v>100</v>
      </c>
      <c r="D35" s="396" t="s">
        <v>103</v>
      </c>
      <c r="E35" s="396">
        <f>E34</f>
        <v>3</v>
      </c>
      <c r="F35" s="184"/>
      <c r="G35" s="185"/>
      <c r="H35" s="186">
        <f t="shared" si="8"/>
        <v>0</v>
      </c>
      <c r="I35" s="187"/>
      <c r="J35" s="187"/>
      <c r="K35" s="188">
        <f t="shared" si="9"/>
        <v>0</v>
      </c>
      <c r="L35" s="188">
        <f t="shared" si="10"/>
        <v>0</v>
      </c>
      <c r="M35" s="188">
        <f t="shared" si="11"/>
        <v>0</v>
      </c>
      <c r="N35" s="188">
        <f t="shared" si="12"/>
        <v>0</v>
      </c>
      <c r="O35" s="188">
        <f t="shared" si="13"/>
        <v>0</v>
      </c>
      <c r="P35" s="188">
        <f t="shared" si="14"/>
        <v>0</v>
      </c>
      <c r="ALT35" s="477"/>
    </row>
    <row r="36" spans="1:1008" ht="12" x14ac:dyDescent="0.2">
      <c r="A36" s="114">
        <f t="shared" si="7"/>
        <v>22</v>
      </c>
      <c r="B36" s="114"/>
      <c r="C36" s="394" t="s">
        <v>162</v>
      </c>
      <c r="D36" s="396" t="s">
        <v>56</v>
      </c>
      <c r="E36" s="396">
        <f>E35*1.5</f>
        <v>4.5</v>
      </c>
      <c r="F36" s="184"/>
      <c r="G36" s="185"/>
      <c r="H36" s="186">
        <f t="shared" si="8"/>
        <v>0</v>
      </c>
      <c r="I36" s="187"/>
      <c r="J36" s="187"/>
      <c r="K36" s="188">
        <f t="shared" si="9"/>
        <v>0</v>
      </c>
      <c r="L36" s="188">
        <f t="shared" si="10"/>
        <v>0</v>
      </c>
      <c r="M36" s="188">
        <f t="shared" si="11"/>
        <v>0</v>
      </c>
      <c r="N36" s="188">
        <f t="shared" si="12"/>
        <v>0</v>
      </c>
      <c r="O36" s="188">
        <f t="shared" si="13"/>
        <v>0</v>
      </c>
      <c r="P36" s="188">
        <f t="shared" si="14"/>
        <v>0</v>
      </c>
      <c r="ALT36" s="477"/>
    </row>
    <row r="37" spans="1:1008" ht="24" x14ac:dyDescent="0.2">
      <c r="A37" s="114">
        <f t="shared" si="7"/>
        <v>23</v>
      </c>
      <c r="B37" s="114"/>
      <c r="C37" s="394" t="s">
        <v>101</v>
      </c>
      <c r="D37" s="396" t="s">
        <v>91</v>
      </c>
      <c r="E37" s="396">
        <f>E15</f>
        <v>3</v>
      </c>
      <c r="F37" s="184"/>
      <c r="G37" s="185"/>
      <c r="H37" s="186">
        <f t="shared" si="8"/>
        <v>0</v>
      </c>
      <c r="I37" s="187"/>
      <c r="J37" s="187"/>
      <c r="K37" s="188">
        <f t="shared" si="9"/>
        <v>0</v>
      </c>
      <c r="L37" s="188">
        <f t="shared" si="10"/>
        <v>0</v>
      </c>
      <c r="M37" s="188">
        <f t="shared" si="11"/>
        <v>0</v>
      </c>
      <c r="N37" s="188">
        <f t="shared" si="12"/>
        <v>0</v>
      </c>
      <c r="O37" s="188">
        <f t="shared" si="13"/>
        <v>0</v>
      </c>
      <c r="P37" s="188">
        <f t="shared" si="14"/>
        <v>0</v>
      </c>
      <c r="ALT37" s="477"/>
    </row>
    <row r="38" spans="1:1008" ht="12" x14ac:dyDescent="0.2">
      <c r="A38" s="114">
        <f t="shared" si="7"/>
        <v>24</v>
      </c>
      <c r="B38" s="114"/>
      <c r="C38" s="394" t="s">
        <v>165</v>
      </c>
      <c r="D38" s="396" t="s">
        <v>91</v>
      </c>
      <c r="E38" s="396">
        <v>5</v>
      </c>
      <c r="F38" s="184"/>
      <c r="G38" s="185"/>
      <c r="H38" s="186">
        <f t="shared" si="8"/>
        <v>0</v>
      </c>
      <c r="I38" s="187"/>
      <c r="J38" s="187"/>
      <c r="K38" s="188">
        <f t="shared" si="9"/>
        <v>0</v>
      </c>
      <c r="L38" s="188">
        <f t="shared" si="10"/>
        <v>0</v>
      </c>
      <c r="M38" s="188">
        <f t="shared" si="11"/>
        <v>0</v>
      </c>
      <c r="N38" s="188">
        <f t="shared" si="12"/>
        <v>0</v>
      </c>
      <c r="O38" s="188">
        <f t="shared" si="13"/>
        <v>0</v>
      </c>
      <c r="P38" s="188">
        <f t="shared" si="14"/>
        <v>0</v>
      </c>
      <c r="ALT38" s="477"/>
    </row>
    <row r="39" spans="1:1008" ht="24" x14ac:dyDescent="0.2">
      <c r="A39" s="114">
        <f t="shared" si="7"/>
        <v>25</v>
      </c>
      <c r="B39" s="114"/>
      <c r="C39" s="486" t="s">
        <v>102</v>
      </c>
      <c r="D39" s="397" t="s">
        <v>77</v>
      </c>
      <c r="E39" s="396">
        <f>E15</f>
        <v>3</v>
      </c>
      <c r="F39" s="184"/>
      <c r="G39" s="185"/>
      <c r="H39" s="186">
        <f t="shared" si="8"/>
        <v>0</v>
      </c>
      <c r="I39" s="187"/>
      <c r="J39" s="187"/>
      <c r="K39" s="188">
        <f t="shared" si="9"/>
        <v>0</v>
      </c>
      <c r="L39" s="188">
        <f t="shared" si="10"/>
        <v>0</v>
      </c>
      <c r="M39" s="188">
        <f t="shared" si="11"/>
        <v>0</v>
      </c>
      <c r="N39" s="188">
        <f t="shared" si="12"/>
        <v>0</v>
      </c>
      <c r="O39" s="188">
        <f t="shared" si="13"/>
        <v>0</v>
      </c>
      <c r="P39" s="188">
        <f t="shared" si="14"/>
        <v>0</v>
      </c>
      <c r="ALT39" s="477"/>
    </row>
    <row r="40" spans="1:1008" ht="12.75" thickBot="1" x14ac:dyDescent="0.25">
      <c r="A40" s="114">
        <f t="shared" si="7"/>
        <v>26</v>
      </c>
      <c r="B40" s="114"/>
      <c r="C40" s="394" t="s">
        <v>166</v>
      </c>
      <c r="D40" s="396" t="s">
        <v>77</v>
      </c>
      <c r="E40" s="396">
        <f t="shared" ref="E40" si="15">E39</f>
        <v>3</v>
      </c>
      <c r="F40" s="184"/>
      <c r="G40" s="185"/>
      <c r="H40" s="186">
        <f t="shared" si="8"/>
        <v>0</v>
      </c>
      <c r="I40" s="187"/>
      <c r="J40" s="187"/>
      <c r="K40" s="188">
        <f t="shared" si="9"/>
        <v>0</v>
      </c>
      <c r="L40" s="188">
        <f t="shared" si="10"/>
        <v>0</v>
      </c>
      <c r="M40" s="188">
        <f t="shared" si="11"/>
        <v>0</v>
      </c>
      <c r="N40" s="188">
        <f t="shared" si="12"/>
        <v>0</v>
      </c>
      <c r="O40" s="188">
        <f t="shared" si="13"/>
        <v>0</v>
      </c>
      <c r="P40" s="188">
        <f t="shared" si="14"/>
        <v>0</v>
      </c>
      <c r="ALT40" s="477"/>
    </row>
    <row r="41" spans="1:1008" s="1" customFormat="1" ht="12" thickBot="1" x14ac:dyDescent="0.25">
      <c r="A41" s="623" t="s">
        <v>419</v>
      </c>
      <c r="B41" s="624"/>
      <c r="C41" s="624"/>
      <c r="D41" s="624"/>
      <c r="E41" s="624"/>
      <c r="F41" s="624"/>
      <c r="G41" s="624"/>
      <c r="H41" s="624"/>
      <c r="I41" s="624"/>
      <c r="J41" s="624"/>
      <c r="K41" s="625"/>
      <c r="L41" s="47">
        <f>SUM(L14:L40)</f>
        <v>0</v>
      </c>
      <c r="M41" s="47">
        <f>SUM(M14:M40)</f>
        <v>0</v>
      </c>
      <c r="N41" s="47">
        <f>SUM(N14:N40)</f>
        <v>0</v>
      </c>
      <c r="O41" s="47">
        <f>SUM(O14:O40)</f>
        <v>0</v>
      </c>
      <c r="P41" s="47">
        <f>SUM(P14:P40)</f>
        <v>0</v>
      </c>
    </row>
    <row r="42" spans="1:1008" s="1" customFormat="1" x14ac:dyDescent="0.2">
      <c r="A42" s="130"/>
      <c r="B42" s="130"/>
      <c r="C42" s="130"/>
      <c r="D42" s="130"/>
      <c r="E42" s="130"/>
      <c r="F42" s="130"/>
      <c r="G42" s="130"/>
      <c r="H42" s="130"/>
      <c r="I42" s="130"/>
      <c r="J42" s="130"/>
      <c r="K42" s="14"/>
      <c r="L42" s="14"/>
      <c r="M42" s="14"/>
      <c r="N42" s="14"/>
      <c r="O42" s="14"/>
      <c r="P42" s="14"/>
    </row>
    <row r="43" spans="1:1008" s="1" customFormat="1" x14ac:dyDescent="0.2">
      <c r="A43" s="14"/>
      <c r="B43" s="14"/>
      <c r="C43" s="14"/>
      <c r="D43" s="14"/>
      <c r="E43" s="14"/>
      <c r="F43" s="14"/>
      <c r="G43" s="14"/>
      <c r="H43" s="14"/>
      <c r="I43" s="14"/>
      <c r="J43" s="14"/>
      <c r="K43" s="14"/>
      <c r="L43" s="14"/>
      <c r="M43" s="14"/>
      <c r="N43" s="14"/>
      <c r="O43" s="14"/>
      <c r="P43" s="14"/>
    </row>
    <row r="44" spans="1:1008" s="1" customFormat="1" x14ac:dyDescent="0.2">
      <c r="A44" s="1" t="s">
        <v>14</v>
      </c>
      <c r="B44" s="14"/>
      <c r="C44" s="607">
        <f>sas</f>
        <v>0</v>
      </c>
      <c r="D44" s="607"/>
      <c r="E44" s="607"/>
      <c r="F44" s="607"/>
      <c r="G44" s="607"/>
      <c r="H44" s="607"/>
      <c r="I44" s="14"/>
      <c r="J44" s="14"/>
      <c r="K44" s="14"/>
      <c r="L44" s="14"/>
      <c r="M44" s="14"/>
      <c r="N44" s="14"/>
      <c r="O44" s="14"/>
      <c r="P44" s="14"/>
    </row>
    <row r="45" spans="1:1008" s="1" customFormat="1" x14ac:dyDescent="0.2">
      <c r="A45" s="14"/>
      <c r="B45" s="14"/>
      <c r="C45" s="570" t="s">
        <v>15</v>
      </c>
      <c r="D45" s="570"/>
      <c r="E45" s="570"/>
      <c r="F45" s="570"/>
      <c r="G45" s="570"/>
      <c r="H45" s="570"/>
      <c r="I45" s="14"/>
      <c r="J45" s="14"/>
      <c r="K45" s="14"/>
      <c r="L45" s="14"/>
      <c r="M45" s="14"/>
      <c r="N45" s="14"/>
      <c r="O45" s="14"/>
      <c r="P45" s="14"/>
    </row>
    <row r="46" spans="1:1008" s="1" customFormat="1" x14ac:dyDescent="0.2">
      <c r="A46" s="14"/>
      <c r="B46" s="14"/>
      <c r="C46" s="14"/>
      <c r="D46" s="14"/>
      <c r="E46" s="14"/>
      <c r="F46" s="14"/>
      <c r="G46" s="14"/>
      <c r="H46" s="14"/>
      <c r="I46" s="14"/>
      <c r="J46" s="14"/>
      <c r="K46" s="14"/>
      <c r="L46" s="14"/>
      <c r="M46" s="14"/>
      <c r="N46" s="14"/>
      <c r="O46" s="14"/>
      <c r="P46" s="14"/>
    </row>
    <row r="47" spans="1:1008" s="1" customFormat="1" x14ac:dyDescent="0.2">
      <c r="A47" s="182" t="str">
        <f>dat</f>
        <v>Tāme sastādīta 2021. gada</v>
      </c>
      <c r="B47" s="50"/>
      <c r="C47" s="50"/>
      <c r="D47" s="50"/>
      <c r="E47" s="14"/>
      <c r="F47" s="14"/>
      <c r="G47" s="14"/>
      <c r="H47" s="14"/>
      <c r="I47" s="14"/>
      <c r="J47" s="14"/>
      <c r="K47" s="14"/>
      <c r="L47" s="14"/>
      <c r="M47" s="14"/>
      <c r="N47" s="14"/>
      <c r="O47" s="14"/>
      <c r="P47" s="14"/>
    </row>
    <row r="48" spans="1:1008" s="1" customFormat="1" x14ac:dyDescent="0.2">
      <c r="A48" s="14"/>
      <c r="B48" s="14"/>
      <c r="C48" s="14"/>
      <c r="D48" s="14"/>
      <c r="E48" s="14"/>
      <c r="F48" s="14"/>
      <c r="G48" s="14"/>
      <c r="H48" s="14"/>
      <c r="I48" s="14"/>
      <c r="J48" s="14"/>
      <c r="K48" s="14"/>
      <c r="L48" s="14"/>
      <c r="M48" s="14"/>
      <c r="N48" s="14"/>
      <c r="O48" s="14"/>
      <c r="P48" s="14"/>
    </row>
    <row r="49" spans="1:16" s="1" customFormat="1" x14ac:dyDescent="0.2">
      <c r="A49" s="1" t="s">
        <v>38</v>
      </c>
      <c r="B49" s="14"/>
      <c r="C49" s="607">
        <f>C44</f>
        <v>0</v>
      </c>
      <c r="D49" s="607"/>
      <c r="E49" s="607"/>
      <c r="F49" s="607"/>
      <c r="G49" s="607"/>
      <c r="H49" s="607"/>
      <c r="I49" s="14"/>
      <c r="J49" s="14"/>
      <c r="K49" s="14"/>
      <c r="L49" s="14"/>
      <c r="M49" s="14"/>
      <c r="N49" s="14"/>
      <c r="O49" s="14"/>
      <c r="P49" s="14"/>
    </row>
    <row r="50" spans="1:16" s="1" customFormat="1" x14ac:dyDescent="0.2">
      <c r="A50" s="14"/>
      <c r="B50" s="14"/>
      <c r="C50" s="570" t="s">
        <v>15</v>
      </c>
      <c r="D50" s="570"/>
      <c r="E50" s="570"/>
      <c r="F50" s="570"/>
      <c r="G50" s="570"/>
      <c r="H50" s="570"/>
      <c r="I50" s="14"/>
      <c r="J50" s="14"/>
      <c r="K50" s="14"/>
      <c r="L50" s="14"/>
      <c r="M50" s="14"/>
      <c r="N50" s="14"/>
      <c r="O50" s="14"/>
      <c r="P50" s="14"/>
    </row>
    <row r="51" spans="1:16" s="1" customFormat="1" x14ac:dyDescent="0.2">
      <c r="A51" s="14"/>
      <c r="B51" s="14"/>
      <c r="C51" s="14"/>
      <c r="D51" s="14"/>
      <c r="E51" s="14"/>
      <c r="F51" s="14"/>
      <c r="G51" s="14"/>
      <c r="H51" s="14"/>
      <c r="I51" s="14"/>
      <c r="J51" s="14"/>
      <c r="K51" s="14"/>
      <c r="L51" s="14"/>
      <c r="M51" s="14"/>
      <c r="N51" s="14"/>
      <c r="O51" s="14"/>
      <c r="P51" s="14"/>
    </row>
    <row r="52" spans="1:16" s="1" customFormat="1" x14ac:dyDescent="0.2">
      <c r="A52" s="182" t="s">
        <v>53</v>
      </c>
      <c r="B52" s="50"/>
      <c r="C52" s="183">
        <f>sert</f>
        <v>0</v>
      </c>
    </row>
    <row r="53" spans="1:16" s="1" customFormat="1" x14ac:dyDescent="0.2"/>
    <row r="54" spans="1:16" ht="13.5" x14ac:dyDescent="0.2">
      <c r="A54" s="641" t="s">
        <v>561</v>
      </c>
    </row>
    <row r="55" spans="1:16" ht="12" x14ac:dyDescent="0.2">
      <c r="A55" s="642" t="s">
        <v>562</v>
      </c>
    </row>
    <row r="56" spans="1:16" ht="12" x14ac:dyDescent="0.2">
      <c r="A56" s="642" t="s">
        <v>563</v>
      </c>
    </row>
  </sheetData>
  <mergeCells count="22">
    <mergeCell ref="A41:K41"/>
    <mergeCell ref="C44:H44"/>
    <mergeCell ref="C45:H45"/>
    <mergeCell ref="C49:H49"/>
    <mergeCell ref="C50:H50"/>
    <mergeCell ref="D8:L8"/>
    <mergeCell ref="A9:F9"/>
    <mergeCell ref="J9:M9"/>
    <mergeCell ref="N9:O9"/>
    <mergeCell ref="A12:A13"/>
    <mergeCell ref="B12:B13"/>
    <mergeCell ref="C12:C13"/>
    <mergeCell ref="D12:D13"/>
    <mergeCell ref="E12:E13"/>
    <mergeCell ref="F12:K12"/>
    <mergeCell ref="L12:P12"/>
    <mergeCell ref="D7:L7"/>
    <mergeCell ref="C2:I2"/>
    <mergeCell ref="C3:I3"/>
    <mergeCell ref="C4:I4"/>
    <mergeCell ref="D5:L5"/>
    <mergeCell ref="D6:L6"/>
  </mergeCells>
  <conditionalFormatting sqref="C4:I4 D5:L6 D16:E40 A16:B40">
    <cfRule type="cellIs" dxfId="67" priority="16" operator="equal">
      <formula>0</formula>
    </cfRule>
  </conditionalFormatting>
  <conditionalFormatting sqref="N9:O9 C2:I2 D15:E15">
    <cfRule type="cellIs" dxfId="66" priority="17" operator="equal">
      <formula>0</formula>
    </cfRule>
  </conditionalFormatting>
  <conditionalFormatting sqref="O10">
    <cfRule type="cellIs" dxfId="65" priority="19" operator="equal">
      <formula>"20__. gada __. _________"</formula>
    </cfRule>
  </conditionalFormatting>
  <conditionalFormatting sqref="C16:C40">
    <cfRule type="cellIs" dxfId="64" priority="21" operator="equal">
      <formula>0</formula>
    </cfRule>
  </conditionalFormatting>
  <conditionalFormatting sqref="A15:B15">
    <cfRule type="cellIs" dxfId="63" priority="22" operator="equal">
      <formula>0</formula>
    </cfRule>
  </conditionalFormatting>
  <conditionalFormatting sqref="C15">
    <cfRule type="cellIs" dxfId="62" priority="23" operator="equal">
      <formula>0</formula>
    </cfRule>
  </conditionalFormatting>
  <conditionalFormatting sqref="P10">
    <cfRule type="cellIs" dxfId="61" priority="25" operator="equal">
      <formula>"20__. gada __. _________"</formula>
    </cfRule>
  </conditionalFormatting>
  <conditionalFormatting sqref="D1">
    <cfRule type="cellIs" dxfId="60" priority="27" operator="equal">
      <formula>0</formula>
    </cfRule>
  </conditionalFormatting>
  <conditionalFormatting sqref="F15:G40">
    <cfRule type="cellIs" dxfId="59" priority="10" operator="equal">
      <formula>0</formula>
    </cfRule>
  </conditionalFormatting>
  <conditionalFormatting sqref="I15:J40">
    <cfRule type="cellIs" dxfId="58" priority="8" operator="equal">
      <formula>0</formula>
    </cfRule>
  </conditionalFormatting>
  <conditionalFormatting sqref="H15:H40">
    <cfRule type="cellIs" dxfId="57" priority="11" operator="equal">
      <formula>0</formula>
    </cfRule>
  </conditionalFormatting>
  <conditionalFormatting sqref="K15:P40">
    <cfRule type="cellIs" dxfId="56" priority="9" operator="equal">
      <formula>0</formula>
    </cfRule>
  </conditionalFormatting>
  <conditionalFormatting sqref="A41:K41 A42:J42">
    <cfRule type="containsText" dxfId="55" priority="6" operator="containsText" text="Tāme sastādīta  20__. gada tirgus cenās, pamatojoties uz ___ daļas rasējumiem"/>
  </conditionalFormatting>
  <conditionalFormatting sqref="L41:P41">
    <cfRule type="cellIs" dxfId="54" priority="7" operator="equal">
      <formula>0</formula>
    </cfRule>
  </conditionalFormatting>
  <conditionalFormatting sqref="C44:H44">
    <cfRule type="cellIs" dxfId="53" priority="3" operator="equal">
      <formula>0</formula>
    </cfRule>
  </conditionalFormatting>
  <conditionalFormatting sqref="C49:H49 C44:H44">
    <cfRule type="cellIs" dxfId="52" priority="4" operator="equal">
      <formula>0</formula>
    </cfRule>
  </conditionalFormatting>
  <conditionalFormatting sqref="C52">
    <cfRule type="cellIs" dxfId="51" priority="5" operator="equal">
      <formula>0</formula>
    </cfRule>
  </conditionalFormatting>
  <conditionalFormatting sqref="D7:L8">
    <cfRule type="cellIs" dxfId="50" priority="2" operator="equal">
      <formula>0</formula>
    </cfRule>
  </conditionalFormatting>
  <conditionalFormatting sqref="A9:F9">
    <cfRule type="containsText" dxfId="49" priority="1" operator="containsText" text="Tāme sastādīta  20__. gada tirgus cenās, pamatojoties uz ___ daļas rasējumiem"/>
  </conditionalFormatting>
  <pageMargins left="0.19685039370078741" right="0.19685039370078741" top="0.75196850393700787" bottom="0.39370078740157483" header="0.51181102362204722" footer="0.51181102362204722"/>
  <pageSetup paperSize="9" scale="99" firstPageNumber="0" orientation="landscape"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ALZ62"/>
  <sheetViews>
    <sheetView topLeftCell="A49" zoomScale="139" zoomScaleNormal="139" zoomScaleSheetLayoutView="100" workbookViewId="0">
      <selection activeCell="A60" sqref="A60:A62"/>
    </sheetView>
  </sheetViews>
  <sheetFormatPr defaultColWidth="9.140625" defaultRowHeight="11.25" x14ac:dyDescent="0.2"/>
  <cols>
    <col min="1" max="1" width="4.5703125" style="1" customWidth="1"/>
    <col min="2" max="2" width="9.5703125" style="1" customWidth="1"/>
    <col min="3" max="3" width="40.1406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014" width="9.140625" style="1" customWidth="1"/>
    <col min="1015" max="16384" width="9.140625" style="477"/>
  </cols>
  <sheetData>
    <row r="1" spans="1:1014" x14ac:dyDescent="0.2">
      <c r="A1" s="28"/>
      <c r="B1" s="28"/>
      <c r="C1" s="32" t="s">
        <v>39</v>
      </c>
      <c r="D1" s="33">
        <f>'Kops a'!B23</f>
        <v>9</v>
      </c>
      <c r="E1" s="28"/>
      <c r="F1" s="28"/>
      <c r="G1" s="28"/>
      <c r="H1" s="28"/>
      <c r="I1" s="28"/>
      <c r="J1" s="28"/>
      <c r="N1" s="34"/>
      <c r="O1" s="32"/>
      <c r="P1" s="35"/>
    </row>
    <row r="2" spans="1:1014" x14ac:dyDescent="0.2">
      <c r="A2" s="36"/>
      <c r="B2" s="36"/>
      <c r="C2" s="595" t="s">
        <v>175</v>
      </c>
      <c r="D2" s="595"/>
      <c r="E2" s="595"/>
      <c r="F2" s="595"/>
      <c r="G2" s="595"/>
      <c r="H2" s="595"/>
      <c r="I2" s="595"/>
      <c r="J2" s="36"/>
    </row>
    <row r="3" spans="1:1014" x14ac:dyDescent="0.2">
      <c r="A3" s="37"/>
      <c r="B3" s="37"/>
      <c r="C3" s="572" t="s">
        <v>18</v>
      </c>
      <c r="D3" s="572"/>
      <c r="E3" s="572"/>
      <c r="F3" s="572"/>
      <c r="G3" s="572"/>
      <c r="H3" s="572"/>
      <c r="I3" s="572"/>
      <c r="J3" s="37"/>
    </row>
    <row r="4" spans="1:1014" x14ac:dyDescent="0.2">
      <c r="A4" s="37"/>
      <c r="B4" s="37"/>
      <c r="C4" s="608" t="s">
        <v>4</v>
      </c>
      <c r="D4" s="608"/>
      <c r="E4" s="608"/>
      <c r="F4" s="608"/>
      <c r="G4" s="608"/>
      <c r="H4" s="608"/>
      <c r="I4" s="608"/>
      <c r="J4" s="37"/>
    </row>
    <row r="5" spans="1:1014" x14ac:dyDescent="0.2">
      <c r="A5" s="28"/>
      <c r="B5" s="28"/>
      <c r="C5" s="32" t="s">
        <v>5</v>
      </c>
      <c r="D5" s="594" t="str">
        <f>'Kops a'!D6</f>
        <v>Daudzīvokļu dzīvojamā māja</v>
      </c>
      <c r="E5" s="594"/>
      <c r="F5" s="594"/>
      <c r="G5" s="594"/>
      <c r="H5" s="594"/>
      <c r="I5" s="594"/>
      <c r="J5" s="594"/>
      <c r="K5" s="594"/>
      <c r="L5" s="594"/>
      <c r="M5" s="14"/>
      <c r="N5" s="14"/>
      <c r="O5" s="14"/>
      <c r="P5" s="14"/>
    </row>
    <row r="6" spans="1:1014" x14ac:dyDescent="0.2">
      <c r="A6" s="28"/>
      <c r="B6" s="28"/>
      <c r="C6" s="32" t="s">
        <v>6</v>
      </c>
      <c r="D6" s="594" t="str">
        <f>'Kops a'!D7</f>
        <v>fasādes vienkāršotā atjaunošana</v>
      </c>
      <c r="E6" s="594"/>
      <c r="F6" s="594"/>
      <c r="G6" s="594"/>
      <c r="H6" s="594"/>
      <c r="I6" s="594"/>
      <c r="J6" s="594"/>
      <c r="K6" s="594"/>
      <c r="L6" s="594"/>
      <c r="M6" s="14"/>
      <c r="N6" s="14"/>
      <c r="O6" s="14"/>
      <c r="P6" s="14"/>
    </row>
    <row r="7" spans="1:1014" ht="26.65" customHeight="1" x14ac:dyDescent="0.2">
      <c r="A7" s="28"/>
      <c r="B7" s="28"/>
      <c r="C7" s="32" t="s">
        <v>7</v>
      </c>
      <c r="D7" s="594" t="str">
        <f>adrese</f>
        <v>Dzīvojamā ēka Nr.17000310131 002
Zvejnieku alejā 7, Liepājā.</v>
      </c>
      <c r="E7" s="594"/>
      <c r="F7" s="594"/>
      <c r="G7" s="594"/>
      <c r="H7" s="594"/>
      <c r="I7" s="594"/>
      <c r="J7" s="594"/>
      <c r="K7" s="594"/>
      <c r="L7" s="594"/>
      <c r="M7" s="14"/>
      <c r="N7" s="14"/>
      <c r="O7" s="14"/>
      <c r="P7" s="14"/>
    </row>
    <row r="8" spans="1:1014" ht="10.7" customHeight="1" x14ac:dyDescent="0.2">
      <c r="A8" s="28"/>
      <c r="B8" s="28"/>
      <c r="C8" s="4" t="s">
        <v>21</v>
      </c>
      <c r="D8" s="594" t="str">
        <f>līgums</f>
        <v>WS-61-17</v>
      </c>
      <c r="E8" s="594"/>
      <c r="F8" s="594"/>
      <c r="G8" s="594"/>
      <c r="H8" s="594"/>
      <c r="I8" s="594"/>
      <c r="J8" s="594"/>
      <c r="K8" s="594"/>
      <c r="L8" s="594"/>
      <c r="M8" s="14"/>
      <c r="N8" s="14"/>
      <c r="O8" s="14"/>
      <c r="P8" s="14"/>
    </row>
    <row r="9" spans="1:1014" ht="10.7" customHeight="1" x14ac:dyDescent="0.2">
      <c r="A9" s="609" t="s">
        <v>523</v>
      </c>
      <c r="B9" s="609"/>
      <c r="C9" s="609"/>
      <c r="D9" s="609"/>
      <c r="E9" s="609"/>
      <c r="F9" s="609"/>
      <c r="G9" s="38"/>
      <c r="H9" s="38"/>
      <c r="I9" s="38"/>
      <c r="J9" s="610" t="s">
        <v>40</v>
      </c>
      <c r="K9" s="610"/>
      <c r="L9" s="610"/>
      <c r="M9" s="610"/>
      <c r="N9" s="611">
        <f>P46</f>
        <v>0</v>
      </c>
      <c r="O9" s="611"/>
      <c r="P9" s="38"/>
    </row>
    <row r="10" spans="1:1014" x14ac:dyDescent="0.2">
      <c r="A10" s="39"/>
      <c r="B10" s="40"/>
      <c r="C10" s="4"/>
      <c r="D10" s="28"/>
      <c r="E10" s="28"/>
      <c r="F10" s="28"/>
      <c r="G10" s="28"/>
      <c r="H10" s="28"/>
      <c r="I10" s="28"/>
      <c r="J10" s="28"/>
      <c r="K10" s="28"/>
      <c r="L10" s="36"/>
      <c r="M10" s="36"/>
      <c r="O10" s="51"/>
      <c r="P10" s="41" t="str">
        <f>A53</f>
        <v>Tāme sastādīta 2021. gada</v>
      </c>
    </row>
    <row r="11" spans="1:1014" ht="12" thickBot="1" x14ac:dyDescent="0.25">
      <c r="A11" s="39"/>
      <c r="B11" s="40"/>
      <c r="C11" s="4"/>
      <c r="D11" s="28"/>
      <c r="E11" s="28"/>
      <c r="F11" s="28"/>
      <c r="G11" s="28"/>
      <c r="H11" s="28"/>
      <c r="I11" s="28"/>
      <c r="J11" s="28"/>
      <c r="K11" s="28"/>
      <c r="L11" s="42"/>
      <c r="M11" s="42"/>
      <c r="N11" s="43"/>
      <c r="O11" s="34"/>
      <c r="P11" s="28"/>
    </row>
    <row r="12" spans="1:1014" ht="12" thickBot="1" x14ac:dyDescent="0.25">
      <c r="A12" s="600" t="s">
        <v>24</v>
      </c>
      <c r="B12" s="601" t="s">
        <v>41</v>
      </c>
      <c r="C12" s="602" t="s">
        <v>42</v>
      </c>
      <c r="D12" s="603" t="s">
        <v>43</v>
      </c>
      <c r="E12" s="604" t="s">
        <v>44</v>
      </c>
      <c r="F12" s="605" t="s">
        <v>45</v>
      </c>
      <c r="G12" s="605"/>
      <c r="H12" s="605"/>
      <c r="I12" s="605"/>
      <c r="J12" s="605"/>
      <c r="K12" s="605"/>
      <c r="L12" s="605" t="s">
        <v>46</v>
      </c>
      <c r="M12" s="605"/>
      <c r="N12" s="605"/>
      <c r="O12" s="605"/>
      <c r="P12" s="605"/>
    </row>
    <row r="13" spans="1:1014" ht="117" thickBot="1" x14ac:dyDescent="0.25">
      <c r="A13" s="600"/>
      <c r="B13" s="601"/>
      <c r="C13" s="602"/>
      <c r="D13" s="603"/>
      <c r="E13" s="604"/>
      <c r="F13" s="44" t="s">
        <v>47</v>
      </c>
      <c r="G13" s="45" t="s">
        <v>48</v>
      </c>
      <c r="H13" s="45" t="s">
        <v>49</v>
      </c>
      <c r="I13" s="45" t="s">
        <v>50</v>
      </c>
      <c r="J13" s="45" t="s">
        <v>51</v>
      </c>
      <c r="K13" s="46" t="s">
        <v>52</v>
      </c>
      <c r="L13" s="44" t="s">
        <v>47</v>
      </c>
      <c r="M13" s="45" t="s">
        <v>49</v>
      </c>
      <c r="N13" s="45" t="s">
        <v>50</v>
      </c>
      <c r="O13" s="45" t="s">
        <v>51</v>
      </c>
      <c r="P13" s="46" t="s">
        <v>52</v>
      </c>
    </row>
    <row r="14" spans="1:1014" ht="12" x14ac:dyDescent="0.2">
      <c r="A14" s="237"/>
      <c r="B14" s="238"/>
      <c r="C14" s="398" t="s">
        <v>452</v>
      </c>
      <c r="D14" s="243"/>
      <c r="E14" s="243"/>
      <c r="F14" s="134"/>
      <c r="G14" s="134"/>
      <c r="H14" s="134"/>
      <c r="I14" s="134"/>
      <c r="J14" s="139"/>
      <c r="K14" s="134"/>
      <c r="L14" s="134"/>
      <c r="M14" s="134"/>
      <c r="N14" s="134"/>
      <c r="O14" s="139"/>
      <c r="ALZ14" s="477"/>
    </row>
    <row r="15" spans="1:1014" ht="33.75" x14ac:dyDescent="0.2">
      <c r="A15" s="482">
        <v>1</v>
      </c>
      <c r="B15" s="316"/>
      <c r="C15" s="431" t="s">
        <v>481</v>
      </c>
      <c r="D15" s="427" t="s">
        <v>80</v>
      </c>
      <c r="E15" s="427">
        <v>130</v>
      </c>
      <c r="F15" s="184"/>
      <c r="G15" s="185"/>
      <c r="H15" s="186">
        <f>F15*G15</f>
        <v>0</v>
      </c>
      <c r="I15" s="187"/>
      <c r="J15" s="187"/>
      <c r="K15" s="188">
        <f>ROUND(I15+H15+J15,2)</f>
        <v>0</v>
      </c>
      <c r="L15" s="188">
        <f>ROUND(E15*F15,2)</f>
        <v>0</v>
      </c>
      <c r="M15" s="188">
        <f>ROUND(E15*H15,2)</f>
        <v>0</v>
      </c>
      <c r="N15" s="188">
        <f>ROUND(E15*I15,2)</f>
        <v>0</v>
      </c>
      <c r="O15" s="188">
        <f>ROUND(E15*J15,2)</f>
        <v>0</v>
      </c>
      <c r="P15" s="188">
        <f>SUM(M15:O15)</f>
        <v>0</v>
      </c>
      <c r="ALZ15" s="477"/>
    </row>
    <row r="16" spans="1:1014" x14ac:dyDescent="0.2">
      <c r="A16" s="226">
        <v>2</v>
      </c>
      <c r="B16" s="317"/>
      <c r="C16" s="426" t="s">
        <v>482</v>
      </c>
      <c r="D16" s="428" t="s">
        <v>80</v>
      </c>
      <c r="E16" s="428">
        <v>8</v>
      </c>
      <c r="F16" s="184"/>
      <c r="G16" s="185"/>
      <c r="H16" s="186">
        <f>F16*G16</f>
        <v>0</v>
      </c>
      <c r="I16" s="187"/>
      <c r="J16" s="187"/>
      <c r="K16" s="188">
        <f>ROUND(I16+H16+J16,2)</f>
        <v>0</v>
      </c>
      <c r="L16" s="188">
        <f>ROUND(E16*F16,2)</f>
        <v>0</v>
      </c>
      <c r="M16" s="188">
        <f>ROUND(E16*H16,2)</f>
        <v>0</v>
      </c>
      <c r="N16" s="188">
        <f>ROUND(E16*I16,2)</f>
        <v>0</v>
      </c>
      <c r="O16" s="188">
        <f>ROUND(E16*J16,2)</f>
        <v>0</v>
      </c>
      <c r="P16" s="188">
        <f>SUM(M16:O16)</f>
        <v>0</v>
      </c>
      <c r="ALZ16" s="477"/>
    </row>
    <row r="17" spans="1:1014" x14ac:dyDescent="0.2">
      <c r="A17" s="226">
        <v>3</v>
      </c>
      <c r="B17" s="317"/>
      <c r="C17" s="426" t="s">
        <v>483</v>
      </c>
      <c r="D17" s="428" t="s">
        <v>80</v>
      </c>
      <c r="E17" s="428">
        <v>95</v>
      </c>
      <c r="F17" s="184"/>
      <c r="G17" s="185"/>
      <c r="H17" s="186">
        <f t="shared" ref="H17:H20" si="0">F17*G17</f>
        <v>0</v>
      </c>
      <c r="I17" s="187"/>
      <c r="J17" s="187"/>
      <c r="K17" s="188">
        <f t="shared" ref="K17:K20" si="1">ROUND(I17+H17+J17,2)</f>
        <v>0</v>
      </c>
      <c r="L17" s="188">
        <f t="shared" ref="L17:L20" si="2">ROUND(E17*F17,2)</f>
        <v>0</v>
      </c>
      <c r="M17" s="188">
        <f t="shared" ref="M17:M20" si="3">ROUND(E17*H17,2)</f>
        <v>0</v>
      </c>
      <c r="N17" s="188">
        <f t="shared" ref="N17:N20" si="4">ROUND(E17*I17,2)</f>
        <v>0</v>
      </c>
      <c r="O17" s="188">
        <f t="shared" ref="O17:O20" si="5">ROUND(E17*J17,2)</f>
        <v>0</v>
      </c>
      <c r="P17" s="188">
        <f t="shared" ref="P17:P20" si="6">SUM(M17:O17)</f>
        <v>0</v>
      </c>
      <c r="ALZ17" s="477"/>
    </row>
    <row r="18" spans="1:1014" x14ac:dyDescent="0.2">
      <c r="A18" s="226">
        <v>4</v>
      </c>
      <c r="B18" s="317"/>
      <c r="C18" s="426" t="s">
        <v>484</v>
      </c>
      <c r="D18" s="428" t="s">
        <v>80</v>
      </c>
      <c r="E18" s="428">
        <v>35</v>
      </c>
      <c r="F18" s="184"/>
      <c r="G18" s="185"/>
      <c r="H18" s="186">
        <f t="shared" si="0"/>
        <v>0</v>
      </c>
      <c r="I18" s="187"/>
      <c r="J18" s="187"/>
      <c r="K18" s="188">
        <f t="shared" si="1"/>
        <v>0</v>
      </c>
      <c r="L18" s="188">
        <f t="shared" si="2"/>
        <v>0</v>
      </c>
      <c r="M18" s="188">
        <f t="shared" si="3"/>
        <v>0</v>
      </c>
      <c r="N18" s="188">
        <f t="shared" si="4"/>
        <v>0</v>
      </c>
      <c r="O18" s="188">
        <f t="shared" si="5"/>
        <v>0</v>
      </c>
      <c r="P18" s="188">
        <f t="shared" si="6"/>
        <v>0</v>
      </c>
      <c r="ALZ18" s="477"/>
    </row>
    <row r="19" spans="1:1014" x14ac:dyDescent="0.2">
      <c r="A19" s="226">
        <v>5</v>
      </c>
      <c r="B19" s="317"/>
      <c r="C19" s="426" t="s">
        <v>485</v>
      </c>
      <c r="D19" s="428" t="s">
        <v>57</v>
      </c>
      <c r="E19" s="428">
        <v>23</v>
      </c>
      <c r="F19" s="184"/>
      <c r="G19" s="185"/>
      <c r="H19" s="186">
        <f t="shared" si="0"/>
        <v>0</v>
      </c>
      <c r="I19" s="187"/>
      <c r="J19" s="187"/>
      <c r="K19" s="188">
        <f t="shared" si="1"/>
        <v>0</v>
      </c>
      <c r="L19" s="188">
        <f t="shared" si="2"/>
        <v>0</v>
      </c>
      <c r="M19" s="188">
        <f t="shared" si="3"/>
        <v>0</v>
      </c>
      <c r="N19" s="188">
        <f t="shared" si="4"/>
        <v>0</v>
      </c>
      <c r="O19" s="188">
        <f t="shared" si="5"/>
        <v>0</v>
      </c>
      <c r="P19" s="188">
        <f t="shared" si="6"/>
        <v>0</v>
      </c>
      <c r="ALZ19" s="477"/>
    </row>
    <row r="20" spans="1:1014" ht="22.5" x14ac:dyDescent="0.2">
      <c r="A20" s="226">
        <v>6</v>
      </c>
      <c r="B20" s="317"/>
      <c r="C20" s="426" t="s">
        <v>486</v>
      </c>
      <c r="D20" s="428" t="s">
        <v>57</v>
      </c>
      <c r="E20" s="428">
        <v>6</v>
      </c>
      <c r="F20" s="184"/>
      <c r="G20" s="185"/>
      <c r="H20" s="186">
        <f t="shared" si="0"/>
        <v>0</v>
      </c>
      <c r="I20" s="187"/>
      <c r="J20" s="187"/>
      <c r="K20" s="188">
        <f t="shared" si="1"/>
        <v>0</v>
      </c>
      <c r="L20" s="188">
        <f t="shared" si="2"/>
        <v>0</v>
      </c>
      <c r="M20" s="188">
        <f t="shared" si="3"/>
        <v>0</v>
      </c>
      <c r="N20" s="188">
        <f t="shared" si="4"/>
        <v>0</v>
      </c>
      <c r="O20" s="188">
        <f t="shared" si="5"/>
        <v>0</v>
      </c>
      <c r="P20" s="188">
        <f t="shared" si="6"/>
        <v>0</v>
      </c>
      <c r="ALZ20" s="477"/>
    </row>
    <row r="21" spans="1:1014" x14ac:dyDescent="0.2">
      <c r="A21" s="226">
        <v>7</v>
      </c>
      <c r="B21" s="317"/>
      <c r="C21" s="426" t="s">
        <v>487</v>
      </c>
      <c r="D21" s="428" t="s">
        <v>57</v>
      </c>
      <c r="E21" s="428">
        <v>6</v>
      </c>
      <c r="F21" s="184"/>
      <c r="G21" s="185"/>
      <c r="H21" s="186">
        <f t="shared" ref="H21:H29" si="7">F21*G21</f>
        <v>0</v>
      </c>
      <c r="I21" s="187"/>
      <c r="J21" s="187"/>
      <c r="K21" s="188">
        <f t="shared" ref="K21:K29" si="8">ROUND(I21+H21+J21,2)</f>
        <v>0</v>
      </c>
      <c r="L21" s="188">
        <f t="shared" ref="L21:L29" si="9">ROUND(E21*F21,2)</f>
        <v>0</v>
      </c>
      <c r="M21" s="188">
        <f t="shared" ref="M21:M29" si="10">ROUND(E21*H21,2)</f>
        <v>0</v>
      </c>
      <c r="N21" s="188">
        <f t="shared" ref="N21:N29" si="11">ROUND(E21*I21,2)</f>
        <v>0</v>
      </c>
      <c r="O21" s="188">
        <f t="shared" ref="O21:O29" si="12">ROUND(E21*J21,2)</f>
        <v>0</v>
      </c>
      <c r="P21" s="188">
        <f t="shared" ref="P21:P29" si="13">SUM(M21:O21)</f>
        <v>0</v>
      </c>
      <c r="ALZ21" s="477"/>
    </row>
    <row r="22" spans="1:1014" x14ac:dyDescent="0.2">
      <c r="A22" s="226">
        <v>8</v>
      </c>
      <c r="B22" s="317"/>
      <c r="C22" s="426" t="s">
        <v>488</v>
      </c>
      <c r="D22" s="428" t="s">
        <v>57</v>
      </c>
      <c r="E22" s="428">
        <v>2</v>
      </c>
      <c r="F22" s="184"/>
      <c r="G22" s="185"/>
      <c r="H22" s="186">
        <f t="shared" si="7"/>
        <v>0</v>
      </c>
      <c r="I22" s="187"/>
      <c r="J22" s="187"/>
      <c r="K22" s="188">
        <f t="shared" si="8"/>
        <v>0</v>
      </c>
      <c r="L22" s="188">
        <f t="shared" si="9"/>
        <v>0</v>
      </c>
      <c r="M22" s="188">
        <f t="shared" si="10"/>
        <v>0</v>
      </c>
      <c r="N22" s="188">
        <f t="shared" si="11"/>
        <v>0</v>
      </c>
      <c r="O22" s="188">
        <f t="shared" si="12"/>
        <v>0</v>
      </c>
      <c r="P22" s="188">
        <f t="shared" si="13"/>
        <v>0</v>
      </c>
      <c r="ALZ22" s="477"/>
    </row>
    <row r="23" spans="1:1014" x14ac:dyDescent="0.2">
      <c r="A23" s="226">
        <v>9</v>
      </c>
      <c r="B23" s="317"/>
      <c r="C23" s="426" t="s">
        <v>489</v>
      </c>
      <c r="D23" s="428" t="s">
        <v>57</v>
      </c>
      <c r="E23" s="428">
        <v>44</v>
      </c>
      <c r="F23" s="184"/>
      <c r="G23" s="185"/>
      <c r="H23" s="186">
        <f t="shared" si="7"/>
        <v>0</v>
      </c>
      <c r="I23" s="187"/>
      <c r="J23" s="187"/>
      <c r="K23" s="188">
        <f t="shared" si="8"/>
        <v>0</v>
      </c>
      <c r="L23" s="188">
        <f t="shared" si="9"/>
        <v>0</v>
      </c>
      <c r="M23" s="188">
        <f t="shared" si="10"/>
        <v>0</v>
      </c>
      <c r="N23" s="188">
        <f t="shared" si="11"/>
        <v>0</v>
      </c>
      <c r="O23" s="188">
        <f t="shared" si="12"/>
        <v>0</v>
      </c>
      <c r="P23" s="188">
        <f t="shared" si="13"/>
        <v>0</v>
      </c>
      <c r="ALZ23" s="477"/>
    </row>
    <row r="24" spans="1:1014" x14ac:dyDescent="0.2">
      <c r="A24" s="226">
        <v>10</v>
      </c>
      <c r="B24" s="317"/>
      <c r="C24" s="426" t="s">
        <v>490</v>
      </c>
      <c r="D24" s="428" t="s">
        <v>57</v>
      </c>
      <c r="E24" s="428">
        <v>2</v>
      </c>
      <c r="F24" s="184"/>
      <c r="G24" s="185"/>
      <c r="H24" s="186">
        <f t="shared" si="7"/>
        <v>0</v>
      </c>
      <c r="I24" s="187"/>
      <c r="J24" s="187"/>
      <c r="K24" s="188">
        <f t="shared" si="8"/>
        <v>0</v>
      </c>
      <c r="L24" s="188">
        <f t="shared" si="9"/>
        <v>0</v>
      </c>
      <c r="M24" s="188">
        <f t="shared" si="10"/>
        <v>0</v>
      </c>
      <c r="N24" s="188">
        <f t="shared" si="11"/>
        <v>0</v>
      </c>
      <c r="O24" s="188">
        <f t="shared" si="12"/>
        <v>0</v>
      </c>
      <c r="P24" s="188">
        <f t="shared" si="13"/>
        <v>0</v>
      </c>
      <c r="ALZ24" s="477"/>
    </row>
    <row r="25" spans="1:1014" x14ac:dyDescent="0.2">
      <c r="A25" s="226">
        <v>11</v>
      </c>
      <c r="B25" s="317"/>
      <c r="C25" s="426" t="s">
        <v>491</v>
      </c>
      <c r="D25" s="428" t="s">
        <v>57</v>
      </c>
      <c r="E25" s="428">
        <v>8</v>
      </c>
      <c r="F25" s="184"/>
      <c r="G25" s="185"/>
      <c r="H25" s="186">
        <f t="shared" si="7"/>
        <v>0</v>
      </c>
      <c r="I25" s="187"/>
      <c r="J25" s="187"/>
      <c r="K25" s="188">
        <f t="shared" si="8"/>
        <v>0</v>
      </c>
      <c r="L25" s="188">
        <f t="shared" si="9"/>
        <v>0</v>
      </c>
      <c r="M25" s="188">
        <f t="shared" si="10"/>
        <v>0</v>
      </c>
      <c r="N25" s="188">
        <f t="shared" si="11"/>
        <v>0</v>
      </c>
      <c r="O25" s="188">
        <f t="shared" si="12"/>
        <v>0</v>
      </c>
      <c r="P25" s="188">
        <f t="shared" si="13"/>
        <v>0</v>
      </c>
      <c r="ALZ25" s="477"/>
    </row>
    <row r="26" spans="1:1014" x14ac:dyDescent="0.2">
      <c r="A26" s="226">
        <v>12</v>
      </c>
      <c r="B26" s="317"/>
      <c r="C26" s="426" t="s">
        <v>492</v>
      </c>
      <c r="D26" s="428" t="s">
        <v>57</v>
      </c>
      <c r="E26" s="428">
        <v>1</v>
      </c>
      <c r="F26" s="184"/>
      <c r="G26" s="185"/>
      <c r="H26" s="186">
        <f t="shared" si="7"/>
        <v>0</v>
      </c>
      <c r="I26" s="187"/>
      <c r="J26" s="187"/>
      <c r="K26" s="188">
        <f t="shared" si="8"/>
        <v>0</v>
      </c>
      <c r="L26" s="188">
        <f t="shared" si="9"/>
        <v>0</v>
      </c>
      <c r="M26" s="188">
        <f t="shared" si="10"/>
        <v>0</v>
      </c>
      <c r="N26" s="188">
        <f t="shared" si="11"/>
        <v>0</v>
      </c>
      <c r="O26" s="188">
        <f t="shared" si="12"/>
        <v>0</v>
      </c>
      <c r="P26" s="188">
        <f t="shared" si="13"/>
        <v>0</v>
      </c>
      <c r="ALZ26" s="477"/>
    </row>
    <row r="27" spans="1:1014" x14ac:dyDescent="0.2">
      <c r="A27" s="226">
        <v>13</v>
      </c>
      <c r="B27" s="317"/>
      <c r="C27" s="426" t="s">
        <v>493</v>
      </c>
      <c r="D27" s="428" t="s">
        <v>57</v>
      </c>
      <c r="E27" s="428">
        <v>4</v>
      </c>
      <c r="F27" s="184"/>
      <c r="G27" s="185"/>
      <c r="H27" s="186">
        <f t="shared" si="7"/>
        <v>0</v>
      </c>
      <c r="I27" s="187"/>
      <c r="J27" s="187"/>
      <c r="K27" s="188">
        <f t="shared" si="8"/>
        <v>0</v>
      </c>
      <c r="L27" s="188">
        <f t="shared" si="9"/>
        <v>0</v>
      </c>
      <c r="M27" s="188">
        <f t="shared" si="10"/>
        <v>0</v>
      </c>
      <c r="N27" s="188">
        <f t="shared" si="11"/>
        <v>0</v>
      </c>
      <c r="O27" s="188">
        <f t="shared" si="12"/>
        <v>0</v>
      </c>
      <c r="P27" s="188">
        <f t="shared" si="13"/>
        <v>0</v>
      </c>
      <c r="ALZ27" s="477"/>
    </row>
    <row r="28" spans="1:1014" x14ac:dyDescent="0.2">
      <c r="A28" s="226">
        <v>14</v>
      </c>
      <c r="B28" s="317"/>
      <c r="C28" s="426" t="s">
        <v>494</v>
      </c>
      <c r="D28" s="428" t="s">
        <v>57</v>
      </c>
      <c r="E28" s="428">
        <v>24</v>
      </c>
      <c r="F28" s="184"/>
      <c r="G28" s="185"/>
      <c r="H28" s="186">
        <f t="shared" si="7"/>
        <v>0</v>
      </c>
      <c r="I28" s="187"/>
      <c r="J28" s="187"/>
      <c r="K28" s="188">
        <f t="shared" si="8"/>
        <v>0</v>
      </c>
      <c r="L28" s="188">
        <f t="shared" si="9"/>
        <v>0</v>
      </c>
      <c r="M28" s="188">
        <f t="shared" si="10"/>
        <v>0</v>
      </c>
      <c r="N28" s="188">
        <f t="shared" si="11"/>
        <v>0</v>
      </c>
      <c r="O28" s="188">
        <f t="shared" si="12"/>
        <v>0</v>
      </c>
      <c r="P28" s="188">
        <f t="shared" si="13"/>
        <v>0</v>
      </c>
      <c r="ALZ28" s="477"/>
    </row>
    <row r="29" spans="1:1014" x14ac:dyDescent="0.2">
      <c r="A29" s="226">
        <v>15</v>
      </c>
      <c r="B29" s="317"/>
      <c r="C29" s="426" t="s">
        <v>495</v>
      </c>
      <c r="D29" s="428" t="s">
        <v>57</v>
      </c>
      <c r="E29" s="428">
        <v>8</v>
      </c>
      <c r="F29" s="184"/>
      <c r="G29" s="185"/>
      <c r="H29" s="186">
        <f t="shared" si="7"/>
        <v>0</v>
      </c>
      <c r="I29" s="187"/>
      <c r="J29" s="187"/>
      <c r="K29" s="188">
        <f t="shared" si="8"/>
        <v>0</v>
      </c>
      <c r="L29" s="188">
        <f t="shared" si="9"/>
        <v>0</v>
      </c>
      <c r="M29" s="188">
        <f t="shared" si="10"/>
        <v>0</v>
      </c>
      <c r="N29" s="188">
        <f t="shared" si="11"/>
        <v>0</v>
      </c>
      <c r="O29" s="188">
        <f t="shared" si="12"/>
        <v>0</v>
      </c>
      <c r="P29" s="188">
        <f t="shared" si="13"/>
        <v>0</v>
      </c>
      <c r="ALZ29" s="477"/>
    </row>
    <row r="30" spans="1:1014" ht="10.7" customHeight="1" x14ac:dyDescent="0.2">
      <c r="A30" s="226">
        <v>16</v>
      </c>
      <c r="B30" s="399"/>
      <c r="C30" s="426" t="s">
        <v>496</v>
      </c>
      <c r="D30" s="428" t="s">
        <v>57</v>
      </c>
      <c r="E30" s="428">
        <v>1</v>
      </c>
      <c r="F30" s="390"/>
      <c r="G30" s="391"/>
      <c r="H30" s="186"/>
      <c r="I30" s="392"/>
      <c r="J30" s="392"/>
      <c r="K30" s="393"/>
      <c r="L30" s="393"/>
      <c r="M30" s="393"/>
      <c r="N30" s="393"/>
      <c r="O30" s="393"/>
      <c r="P30" s="393"/>
      <c r="ALZ30" s="477"/>
    </row>
    <row r="31" spans="1:1014" ht="22.5" x14ac:dyDescent="0.2">
      <c r="A31" s="226">
        <v>17</v>
      </c>
      <c r="B31" s="399"/>
      <c r="C31" s="412" t="s">
        <v>497</v>
      </c>
      <c r="D31" s="428" t="s">
        <v>57</v>
      </c>
      <c r="E31" s="418">
        <v>250</v>
      </c>
      <c r="F31" s="390"/>
      <c r="G31" s="391"/>
      <c r="H31" s="186"/>
      <c r="I31" s="392"/>
      <c r="J31" s="392"/>
      <c r="K31" s="393"/>
      <c r="L31" s="393"/>
      <c r="M31" s="393"/>
      <c r="N31" s="393"/>
      <c r="O31" s="393"/>
      <c r="P31" s="393"/>
      <c r="ALZ31" s="477"/>
    </row>
    <row r="32" spans="1:1014" ht="22.5" x14ac:dyDescent="0.2">
      <c r="A32" s="226">
        <v>18</v>
      </c>
      <c r="B32" s="399"/>
      <c r="C32" s="412" t="s">
        <v>498</v>
      </c>
      <c r="D32" s="428" t="s">
        <v>57</v>
      </c>
      <c r="E32" s="418">
        <v>170</v>
      </c>
      <c r="F32" s="390"/>
      <c r="G32" s="391"/>
      <c r="H32" s="186"/>
      <c r="I32" s="392"/>
      <c r="J32" s="392"/>
      <c r="K32" s="393"/>
      <c r="L32" s="393"/>
      <c r="M32" s="393"/>
      <c r="N32" s="393"/>
      <c r="O32" s="393"/>
      <c r="P32" s="393"/>
      <c r="ALZ32" s="477"/>
    </row>
    <row r="33" spans="1:1014" x14ac:dyDescent="0.2">
      <c r="A33" s="226">
        <v>19</v>
      </c>
      <c r="B33" s="399"/>
      <c r="C33" s="412" t="s">
        <v>499</v>
      </c>
      <c r="D33" s="428" t="s">
        <v>57</v>
      </c>
      <c r="E33" s="418">
        <v>180</v>
      </c>
      <c r="F33" s="390"/>
      <c r="G33" s="391"/>
      <c r="H33" s="186"/>
      <c r="I33" s="392"/>
      <c r="J33" s="392"/>
      <c r="K33" s="393"/>
      <c r="L33" s="393"/>
      <c r="M33" s="393"/>
      <c r="N33" s="393"/>
      <c r="O33" s="393"/>
      <c r="P33" s="393"/>
      <c r="ALZ33" s="477"/>
    </row>
    <row r="34" spans="1:1014" ht="10.7" customHeight="1" x14ac:dyDescent="0.2">
      <c r="A34" s="226">
        <v>20</v>
      </c>
      <c r="B34" s="399"/>
      <c r="C34" s="412" t="s">
        <v>500</v>
      </c>
      <c r="D34" s="418" t="s">
        <v>80</v>
      </c>
      <c r="E34" s="418">
        <v>26</v>
      </c>
      <c r="F34" s="390"/>
      <c r="G34" s="391"/>
      <c r="H34" s="186"/>
      <c r="I34" s="392"/>
      <c r="J34" s="392"/>
      <c r="K34" s="393"/>
      <c r="L34" s="393"/>
      <c r="M34" s="393"/>
      <c r="N34" s="393"/>
      <c r="O34" s="393"/>
      <c r="P34" s="393"/>
      <c r="ALZ34" s="477"/>
    </row>
    <row r="35" spans="1:1014" ht="22.5" x14ac:dyDescent="0.2">
      <c r="A35" s="226">
        <v>21</v>
      </c>
      <c r="B35" s="399"/>
      <c r="C35" s="426" t="s">
        <v>501</v>
      </c>
      <c r="D35" s="418" t="s">
        <v>91</v>
      </c>
      <c r="E35" s="418">
        <v>18</v>
      </c>
      <c r="F35" s="390"/>
      <c r="G35" s="391"/>
      <c r="H35" s="186"/>
      <c r="I35" s="392"/>
      <c r="J35" s="392"/>
      <c r="K35" s="393"/>
      <c r="L35" s="393"/>
      <c r="M35" s="393"/>
      <c r="N35" s="393"/>
      <c r="O35" s="393"/>
      <c r="P35" s="393"/>
      <c r="ALZ35" s="477"/>
    </row>
    <row r="36" spans="1:1014" ht="22.5" x14ac:dyDescent="0.2">
      <c r="A36" s="226">
        <v>22</v>
      </c>
      <c r="B36" s="399"/>
      <c r="C36" s="426" t="s">
        <v>502</v>
      </c>
      <c r="D36" s="418" t="s">
        <v>91</v>
      </c>
      <c r="E36" s="418">
        <v>6</v>
      </c>
      <c r="F36" s="390"/>
      <c r="G36" s="391"/>
      <c r="H36" s="186"/>
      <c r="I36" s="392"/>
      <c r="J36" s="392"/>
      <c r="K36" s="393"/>
      <c r="L36" s="393"/>
      <c r="M36" s="393"/>
      <c r="N36" s="393"/>
      <c r="O36" s="393"/>
      <c r="P36" s="393"/>
      <c r="ALZ36" s="477"/>
    </row>
    <row r="37" spans="1:1014" ht="33.75" x14ac:dyDescent="0.2">
      <c r="A37" s="226">
        <v>23</v>
      </c>
      <c r="B37" s="399"/>
      <c r="C37" s="483" t="s">
        <v>548</v>
      </c>
      <c r="D37" s="418" t="s">
        <v>91</v>
      </c>
      <c r="E37" s="418">
        <v>8</v>
      </c>
      <c r="F37" s="390"/>
      <c r="G37" s="391"/>
      <c r="H37" s="186"/>
      <c r="I37" s="392"/>
      <c r="J37" s="392"/>
      <c r="K37" s="393"/>
      <c r="L37" s="393"/>
      <c r="M37" s="393"/>
      <c r="N37" s="393"/>
      <c r="O37" s="393"/>
      <c r="P37" s="393"/>
      <c r="ALZ37" s="477"/>
    </row>
    <row r="38" spans="1:1014" x14ac:dyDescent="0.2">
      <c r="A38" s="226">
        <v>24</v>
      </c>
      <c r="B38" s="399"/>
      <c r="C38" s="483" t="s">
        <v>454</v>
      </c>
      <c r="D38" s="418" t="s">
        <v>91</v>
      </c>
      <c r="E38" s="418">
        <v>2</v>
      </c>
      <c r="F38" s="390"/>
      <c r="G38" s="391"/>
      <c r="H38" s="186"/>
      <c r="I38" s="392"/>
      <c r="J38" s="392"/>
      <c r="K38" s="393"/>
      <c r="L38" s="393"/>
      <c r="M38" s="393"/>
      <c r="N38" s="393"/>
      <c r="O38" s="393"/>
      <c r="P38" s="393"/>
      <c r="ALZ38" s="477"/>
    </row>
    <row r="39" spans="1:1014" ht="22.5" x14ac:dyDescent="0.2">
      <c r="A39" s="484">
        <v>25</v>
      </c>
      <c r="B39" s="399"/>
      <c r="C39" s="483" t="s">
        <v>455</v>
      </c>
      <c r="D39" s="418" t="s">
        <v>99</v>
      </c>
      <c r="E39" s="418">
        <v>2</v>
      </c>
      <c r="F39" s="390"/>
      <c r="G39" s="391"/>
      <c r="H39" s="186"/>
      <c r="I39" s="392"/>
      <c r="J39" s="392"/>
      <c r="K39" s="393"/>
      <c r="L39" s="393"/>
      <c r="M39" s="393"/>
      <c r="N39" s="393"/>
      <c r="O39" s="393"/>
      <c r="P39" s="393"/>
      <c r="ALZ39" s="477"/>
    </row>
    <row r="40" spans="1:1014" x14ac:dyDescent="0.2">
      <c r="A40" s="484">
        <v>26</v>
      </c>
      <c r="B40" s="399"/>
      <c r="C40" s="483" t="s">
        <v>456</v>
      </c>
      <c r="D40" s="418" t="s">
        <v>57</v>
      </c>
      <c r="E40" s="418">
        <v>2</v>
      </c>
      <c r="F40" s="390"/>
      <c r="G40" s="391"/>
      <c r="H40" s="186"/>
      <c r="I40" s="392"/>
      <c r="J40" s="392"/>
      <c r="K40" s="393"/>
      <c r="L40" s="393"/>
      <c r="M40" s="393"/>
      <c r="N40" s="393"/>
      <c r="O40" s="393"/>
      <c r="P40" s="393"/>
      <c r="ALZ40" s="477"/>
    </row>
    <row r="41" spans="1:1014" ht="22.5" x14ac:dyDescent="0.2">
      <c r="A41" s="484">
        <v>27</v>
      </c>
      <c r="B41" s="399"/>
      <c r="C41" s="483" t="s">
        <v>457</v>
      </c>
      <c r="D41" s="418" t="s">
        <v>99</v>
      </c>
      <c r="E41" s="418">
        <v>2</v>
      </c>
      <c r="F41" s="390"/>
      <c r="G41" s="391"/>
      <c r="H41" s="186"/>
      <c r="I41" s="392"/>
      <c r="J41" s="392"/>
      <c r="K41" s="393"/>
      <c r="L41" s="393"/>
      <c r="M41" s="393"/>
      <c r="N41" s="393"/>
      <c r="O41" s="393"/>
      <c r="P41" s="393"/>
      <c r="ALZ41" s="477"/>
    </row>
    <row r="42" spans="1:1014" x14ac:dyDescent="0.2">
      <c r="A42" s="484">
        <v>28</v>
      </c>
      <c r="B42" s="399"/>
      <c r="C42" s="413" t="s">
        <v>458</v>
      </c>
      <c r="D42" s="418" t="s">
        <v>91</v>
      </c>
      <c r="E42" s="418">
        <v>1</v>
      </c>
      <c r="F42" s="390"/>
      <c r="G42" s="391"/>
      <c r="H42" s="186"/>
      <c r="I42" s="392"/>
      <c r="J42" s="392"/>
      <c r="K42" s="393"/>
      <c r="L42" s="393"/>
      <c r="M42" s="393"/>
      <c r="N42" s="393"/>
      <c r="O42" s="393"/>
      <c r="P42" s="393"/>
      <c r="ALZ42" s="477"/>
    </row>
    <row r="43" spans="1:1014" ht="10.7" customHeight="1" x14ac:dyDescent="0.2">
      <c r="A43" s="484"/>
      <c r="B43" s="399"/>
      <c r="C43" s="430" t="s">
        <v>176</v>
      </c>
      <c r="D43" s="429"/>
      <c r="E43" s="429"/>
      <c r="F43" s="390"/>
      <c r="G43" s="391"/>
      <c r="H43" s="186"/>
      <c r="I43" s="392"/>
      <c r="J43" s="392"/>
      <c r="K43" s="393"/>
      <c r="L43" s="393"/>
      <c r="M43" s="393"/>
      <c r="N43" s="393"/>
      <c r="O43" s="393"/>
      <c r="P43" s="393"/>
      <c r="ALZ43" s="477"/>
    </row>
    <row r="44" spans="1:1014" ht="40.700000000000003" customHeight="1" x14ac:dyDescent="0.2">
      <c r="A44" s="484">
        <v>1</v>
      </c>
      <c r="B44" s="399"/>
      <c r="C44" s="476" t="s">
        <v>549</v>
      </c>
      <c r="D44" s="418" t="s">
        <v>91</v>
      </c>
      <c r="E44" s="418">
        <v>24</v>
      </c>
      <c r="F44" s="390"/>
      <c r="G44" s="391"/>
      <c r="H44" s="186"/>
      <c r="I44" s="392"/>
      <c r="J44" s="392"/>
      <c r="K44" s="393"/>
      <c r="L44" s="393"/>
      <c r="M44" s="393"/>
      <c r="N44" s="393"/>
      <c r="O44" s="393"/>
      <c r="P44" s="393"/>
      <c r="ALZ44" s="477"/>
    </row>
    <row r="45" spans="1:1014" ht="57" thickBot="1" x14ac:dyDescent="0.25">
      <c r="A45" s="484">
        <v>2</v>
      </c>
      <c r="B45" s="399"/>
      <c r="C45" s="476" t="s">
        <v>550</v>
      </c>
      <c r="D45" s="418" t="s">
        <v>91</v>
      </c>
      <c r="E45" s="418">
        <v>8</v>
      </c>
      <c r="F45" s="390"/>
      <c r="G45" s="391"/>
      <c r="H45" s="186"/>
      <c r="I45" s="392"/>
      <c r="J45" s="392"/>
      <c r="K45" s="393"/>
      <c r="L45" s="393"/>
      <c r="M45" s="393"/>
      <c r="N45" s="393"/>
      <c r="O45" s="393"/>
      <c r="P45" s="393"/>
      <c r="ALZ45" s="477"/>
    </row>
    <row r="46" spans="1:1014" ht="11.1" customHeight="1" thickBot="1" x14ac:dyDescent="0.25">
      <c r="A46" s="623" t="s">
        <v>418</v>
      </c>
      <c r="B46" s="624"/>
      <c r="C46" s="624"/>
      <c r="D46" s="624"/>
      <c r="E46" s="624"/>
      <c r="F46" s="624"/>
      <c r="G46" s="624"/>
      <c r="H46" s="624"/>
      <c r="I46" s="624"/>
      <c r="J46" s="624"/>
      <c r="K46" s="625"/>
      <c r="L46" s="47">
        <f>SUM(L21:L45)</f>
        <v>0</v>
      </c>
      <c r="M46" s="47">
        <f>SUM(M21:M45)</f>
        <v>0</v>
      </c>
      <c r="N46" s="47">
        <f>SUM(N21:N45)</f>
        <v>0</v>
      </c>
      <c r="O46" s="47">
        <f>SUM(O21:O45)</f>
        <v>0</v>
      </c>
      <c r="P46" s="47">
        <f>SUM(P21:P45)</f>
        <v>0</v>
      </c>
    </row>
    <row r="47" spans="1:1014" x14ac:dyDescent="0.2">
      <c r="A47" s="130"/>
      <c r="B47" s="130"/>
      <c r="C47" s="130"/>
      <c r="D47" s="130"/>
      <c r="E47" s="130"/>
      <c r="F47" s="130"/>
      <c r="G47" s="130"/>
      <c r="H47" s="130"/>
      <c r="I47" s="130"/>
      <c r="J47" s="130"/>
      <c r="K47" s="14"/>
      <c r="L47" s="14"/>
      <c r="M47" s="14"/>
      <c r="N47" s="14"/>
      <c r="O47" s="14"/>
      <c r="P47" s="14"/>
      <c r="ALZ47" s="477"/>
    </row>
    <row r="48" spans="1:1014" x14ac:dyDescent="0.2">
      <c r="A48" s="130"/>
      <c r="B48" s="130"/>
      <c r="C48" s="130"/>
      <c r="D48" s="130"/>
      <c r="E48" s="130"/>
      <c r="F48" s="130"/>
      <c r="G48" s="130"/>
      <c r="H48" s="130"/>
      <c r="I48" s="130"/>
      <c r="J48" s="130"/>
      <c r="K48" s="14"/>
      <c r="L48" s="14"/>
      <c r="M48" s="14"/>
      <c r="N48" s="14"/>
      <c r="O48" s="14"/>
      <c r="P48" s="14"/>
    </row>
    <row r="49" spans="1:16" x14ac:dyDescent="0.2">
      <c r="A49" s="14"/>
      <c r="B49" s="14"/>
      <c r="C49" s="14"/>
      <c r="D49" s="14"/>
      <c r="E49" s="14"/>
      <c r="F49" s="14"/>
      <c r="G49" s="14"/>
      <c r="H49" s="14"/>
      <c r="I49" s="14"/>
      <c r="J49" s="14"/>
      <c r="K49" s="14"/>
      <c r="L49" s="14"/>
      <c r="M49" s="14"/>
      <c r="N49" s="14"/>
      <c r="O49" s="14"/>
      <c r="P49" s="14"/>
    </row>
    <row r="50" spans="1:16" s="1" customFormat="1" x14ac:dyDescent="0.2">
      <c r="A50" s="1" t="s">
        <v>14</v>
      </c>
      <c r="B50" s="14"/>
      <c r="C50" s="607">
        <f>sas</f>
        <v>0</v>
      </c>
      <c r="D50" s="607"/>
      <c r="E50" s="607"/>
      <c r="F50" s="607"/>
      <c r="G50" s="607"/>
      <c r="H50" s="607"/>
      <c r="I50" s="14"/>
      <c r="J50" s="14"/>
      <c r="K50" s="14"/>
      <c r="L50" s="14"/>
      <c r="M50" s="14"/>
      <c r="N50" s="14"/>
      <c r="O50" s="14"/>
      <c r="P50" s="14"/>
    </row>
    <row r="51" spans="1:16" s="1" customFormat="1" x14ac:dyDescent="0.2">
      <c r="A51" s="14"/>
      <c r="B51" s="14"/>
      <c r="C51" s="570" t="s">
        <v>15</v>
      </c>
      <c r="D51" s="570"/>
      <c r="E51" s="570"/>
      <c r="F51" s="570"/>
      <c r="G51" s="570"/>
      <c r="H51" s="570"/>
      <c r="I51" s="14"/>
      <c r="J51" s="14"/>
      <c r="K51" s="14"/>
      <c r="L51" s="14"/>
      <c r="M51" s="14"/>
      <c r="N51" s="14"/>
      <c r="O51" s="14"/>
      <c r="P51" s="14"/>
    </row>
    <row r="52" spans="1:16" s="1" customFormat="1" x14ac:dyDescent="0.2">
      <c r="A52" s="14"/>
      <c r="B52" s="14"/>
      <c r="C52" s="14"/>
      <c r="D52" s="14"/>
      <c r="E52" s="14"/>
      <c r="F52" s="14"/>
      <c r="G52" s="14"/>
      <c r="H52" s="14"/>
      <c r="I52" s="14"/>
      <c r="J52" s="14"/>
      <c r="K52" s="14"/>
      <c r="L52" s="14"/>
      <c r="M52" s="14"/>
      <c r="N52" s="14"/>
      <c r="O52" s="14"/>
      <c r="P52" s="14"/>
    </row>
    <row r="53" spans="1:16" s="1" customFormat="1" x14ac:dyDescent="0.2">
      <c r="A53" s="182" t="str">
        <f>dat</f>
        <v>Tāme sastādīta 2021. gada</v>
      </c>
      <c r="B53" s="50"/>
      <c r="C53" s="50"/>
      <c r="D53" s="50"/>
      <c r="E53" s="14"/>
      <c r="F53" s="14"/>
      <c r="G53" s="14"/>
      <c r="H53" s="14"/>
      <c r="I53" s="14"/>
      <c r="J53" s="14"/>
      <c r="K53" s="14"/>
      <c r="L53" s="14"/>
      <c r="M53" s="14"/>
      <c r="N53" s="14"/>
      <c r="O53" s="14"/>
      <c r="P53" s="14"/>
    </row>
    <row r="54" spans="1:16" s="1" customFormat="1" x14ac:dyDescent="0.2">
      <c r="A54" s="14"/>
      <c r="B54" s="14"/>
      <c r="C54" s="14"/>
      <c r="D54" s="14"/>
      <c r="E54" s="14"/>
      <c r="F54" s="14"/>
      <c r="G54" s="14"/>
      <c r="H54" s="14"/>
      <c r="I54" s="14"/>
      <c r="J54" s="14"/>
      <c r="K54" s="14"/>
      <c r="L54" s="14"/>
      <c r="M54" s="14"/>
      <c r="N54" s="14"/>
      <c r="O54" s="14"/>
      <c r="P54" s="14"/>
    </row>
    <row r="55" spans="1:16" s="1" customFormat="1" x14ac:dyDescent="0.2">
      <c r="A55" s="1" t="s">
        <v>38</v>
      </c>
      <c r="B55" s="14"/>
      <c r="C55" s="607">
        <f>C50</f>
        <v>0</v>
      </c>
      <c r="D55" s="607"/>
      <c r="E55" s="607"/>
      <c r="F55" s="607"/>
      <c r="G55" s="607"/>
      <c r="H55" s="607"/>
      <c r="I55" s="14"/>
      <c r="J55" s="14"/>
      <c r="K55" s="14"/>
      <c r="L55" s="14"/>
      <c r="M55" s="14"/>
      <c r="N55" s="14"/>
      <c r="O55" s="14"/>
      <c r="P55" s="14"/>
    </row>
    <row r="56" spans="1:16" s="1" customFormat="1" x14ac:dyDescent="0.2">
      <c r="A56" s="14"/>
      <c r="B56" s="14"/>
      <c r="C56" s="570" t="s">
        <v>15</v>
      </c>
      <c r="D56" s="570"/>
      <c r="E56" s="570"/>
      <c r="F56" s="570"/>
      <c r="G56" s="570"/>
      <c r="H56" s="570"/>
      <c r="I56" s="14"/>
      <c r="J56" s="14"/>
      <c r="K56" s="14"/>
      <c r="L56" s="14"/>
      <c r="M56" s="14"/>
      <c r="N56" s="14"/>
      <c r="O56" s="14"/>
      <c r="P56" s="14"/>
    </row>
    <row r="57" spans="1:16" s="1" customFormat="1" x14ac:dyDescent="0.2">
      <c r="A57" s="14"/>
      <c r="B57" s="14"/>
      <c r="C57" s="14"/>
      <c r="D57" s="14"/>
      <c r="E57" s="14"/>
      <c r="F57" s="14"/>
      <c r="G57" s="14"/>
      <c r="H57" s="14"/>
      <c r="I57" s="14"/>
      <c r="J57" s="14"/>
      <c r="K57" s="14"/>
      <c r="L57" s="14"/>
      <c r="M57" s="14"/>
      <c r="N57" s="14"/>
      <c r="O57" s="14"/>
      <c r="P57" s="14"/>
    </row>
    <row r="58" spans="1:16" s="1" customFormat="1" x14ac:dyDescent="0.2">
      <c r="A58" s="182" t="s">
        <v>53</v>
      </c>
      <c r="B58" s="50"/>
      <c r="C58" s="183">
        <f>sert</f>
        <v>0</v>
      </c>
    </row>
    <row r="60" spans="1:16" ht="13.5" x14ac:dyDescent="0.2">
      <c r="A60" s="641" t="s">
        <v>561</v>
      </c>
    </row>
    <row r="61" spans="1:16" ht="12" x14ac:dyDescent="0.2">
      <c r="A61" s="642" t="s">
        <v>562</v>
      </c>
    </row>
    <row r="62" spans="1:16" ht="12" x14ac:dyDescent="0.2">
      <c r="A62" s="642" t="s">
        <v>563</v>
      </c>
    </row>
  </sheetData>
  <mergeCells count="22">
    <mergeCell ref="D8:L8"/>
    <mergeCell ref="D7:L7"/>
    <mergeCell ref="C2:I2"/>
    <mergeCell ref="C3:I3"/>
    <mergeCell ref="C4:I4"/>
    <mergeCell ref="D5:L5"/>
    <mergeCell ref="D6:L6"/>
    <mergeCell ref="N9:O9"/>
    <mergeCell ref="A12:A13"/>
    <mergeCell ref="B12:B13"/>
    <mergeCell ref="C12:C13"/>
    <mergeCell ref="D12:D13"/>
    <mergeCell ref="E12:E13"/>
    <mergeCell ref="F12:K12"/>
    <mergeCell ref="L12:P12"/>
    <mergeCell ref="A9:F9"/>
    <mergeCell ref="J9:M9"/>
    <mergeCell ref="C50:H50"/>
    <mergeCell ref="C51:H51"/>
    <mergeCell ref="C55:H55"/>
    <mergeCell ref="C56:H56"/>
    <mergeCell ref="A46:K46"/>
  </mergeCells>
  <phoneticPr fontId="23" type="noConversion"/>
  <conditionalFormatting sqref="C4:I4 D5:L6">
    <cfRule type="cellIs" dxfId="48" priority="18" operator="equal">
      <formula>0</formula>
    </cfRule>
  </conditionalFormatting>
  <conditionalFormatting sqref="N9:O9 C2:I2">
    <cfRule type="cellIs" dxfId="47" priority="19" operator="equal">
      <formula>0</formula>
    </cfRule>
  </conditionalFormatting>
  <conditionalFormatting sqref="O10">
    <cfRule type="cellIs" dxfId="46" priority="21" operator="equal">
      <formula>"20__. gada __. _________"</formula>
    </cfRule>
  </conditionalFormatting>
  <conditionalFormatting sqref="P10">
    <cfRule type="cellIs" dxfId="45" priority="27" operator="equal">
      <formula>"20__. gada __. _________"</formula>
    </cfRule>
  </conditionalFormatting>
  <conditionalFormatting sqref="D1">
    <cfRule type="cellIs" dxfId="44" priority="29" operator="equal">
      <formula>0</formula>
    </cfRule>
  </conditionalFormatting>
  <conditionalFormatting sqref="B14">
    <cfRule type="cellIs" dxfId="43" priority="15" operator="equal">
      <formula>0</formula>
    </cfRule>
  </conditionalFormatting>
  <conditionalFormatting sqref="A14:A45">
    <cfRule type="cellIs" dxfId="42" priority="14" operator="equal">
      <formula>0</formula>
    </cfRule>
  </conditionalFormatting>
  <conditionalFormatting sqref="F15:G45">
    <cfRule type="cellIs" dxfId="41" priority="12" operator="equal">
      <formula>0</formula>
    </cfRule>
  </conditionalFormatting>
  <conditionalFormatting sqref="I15:J45">
    <cfRule type="cellIs" dxfId="40" priority="10" operator="equal">
      <formula>0</formula>
    </cfRule>
  </conditionalFormatting>
  <conditionalFormatting sqref="H15:H45">
    <cfRule type="cellIs" dxfId="39" priority="13" operator="equal">
      <formula>0</formula>
    </cfRule>
  </conditionalFormatting>
  <conditionalFormatting sqref="K15:P45">
    <cfRule type="cellIs" dxfId="38" priority="11" operator="equal">
      <formula>0</formula>
    </cfRule>
  </conditionalFormatting>
  <conditionalFormatting sqref="A47:J48">
    <cfRule type="containsText" dxfId="37" priority="8" operator="containsText" text="Tāme sastādīta  20__. gada tirgus cenās, pamatojoties uz ___ daļas rasējumiem"/>
  </conditionalFormatting>
  <conditionalFormatting sqref="C58">
    <cfRule type="cellIs" dxfId="36" priority="7" operator="equal">
      <formula>0</formula>
    </cfRule>
  </conditionalFormatting>
  <conditionalFormatting sqref="C50:H50">
    <cfRule type="cellIs" dxfId="35" priority="5" operator="equal">
      <formula>0</formula>
    </cfRule>
  </conditionalFormatting>
  <conditionalFormatting sqref="C55:H55 C50:H50">
    <cfRule type="cellIs" dxfId="34" priority="6" operator="equal">
      <formula>0</formula>
    </cfRule>
  </conditionalFormatting>
  <conditionalFormatting sqref="D7:L8">
    <cfRule type="cellIs" dxfId="33" priority="4" operator="equal">
      <formula>0</formula>
    </cfRule>
  </conditionalFormatting>
  <conditionalFormatting sqref="A9:F9">
    <cfRule type="containsText" dxfId="32" priority="3" operator="containsText" text="Tāme sastādīta  20__. gada tirgus cenās, pamatojoties uz ___ daļas rasējumiem"/>
  </conditionalFormatting>
  <conditionalFormatting sqref="A46:K46">
    <cfRule type="containsText" dxfId="31" priority="1" operator="containsText" text="Tāme sastādīta  20__. gada tirgus cenās, pamatojoties uz ___ daļas rasējumiem"/>
  </conditionalFormatting>
  <conditionalFormatting sqref="L46:P46">
    <cfRule type="cellIs" dxfId="30" priority="2" operator="equal">
      <formula>0</formula>
    </cfRule>
  </conditionalFormatting>
  <pageMargins left="0.19685039370078741" right="0.19685039370078741" top="0.75196850393700787" bottom="0.39370078740157483" header="0.51181102362204722" footer="0.51181102362204722"/>
  <pageSetup paperSize="9" scale="98" firstPageNumber="0" orientation="landscape"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AMA61"/>
  <sheetViews>
    <sheetView topLeftCell="A44" zoomScale="160" zoomScaleNormal="160" zoomScaleSheetLayoutView="100" workbookViewId="0">
      <selection activeCell="A59" sqref="A59:A61"/>
    </sheetView>
  </sheetViews>
  <sheetFormatPr defaultColWidth="9.140625" defaultRowHeight="11.25" x14ac:dyDescent="0.2"/>
  <cols>
    <col min="1" max="1" width="4.5703125" style="1" customWidth="1"/>
    <col min="2" max="2" width="9.5703125" style="1" customWidth="1"/>
    <col min="3" max="3" width="40.28515625" style="1" customWidth="1"/>
    <col min="4" max="4" width="5.85546875" style="1" customWidth="1"/>
    <col min="5" max="5" width="12.14062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015" width="9.140625" style="1" customWidth="1"/>
    <col min="1016" max="16384" width="9.140625" style="477"/>
  </cols>
  <sheetData>
    <row r="1" spans="1:1015" x14ac:dyDescent="0.2">
      <c r="A1" s="28"/>
      <c r="B1" s="28"/>
      <c r="C1" s="32" t="s">
        <v>39</v>
      </c>
      <c r="D1" s="33">
        <f>'Kops a'!B24</f>
        <v>10</v>
      </c>
      <c r="E1" s="28"/>
      <c r="F1" s="28"/>
      <c r="G1" s="28"/>
      <c r="H1" s="28"/>
      <c r="I1" s="28"/>
      <c r="J1" s="28"/>
      <c r="N1" s="34"/>
      <c r="O1" s="32"/>
      <c r="P1" s="35"/>
    </row>
    <row r="2" spans="1:1015" x14ac:dyDescent="0.2">
      <c r="A2" s="36"/>
      <c r="B2" s="36"/>
      <c r="C2" s="595" t="s">
        <v>260</v>
      </c>
      <c r="D2" s="595"/>
      <c r="E2" s="595"/>
      <c r="F2" s="595"/>
      <c r="G2" s="595"/>
      <c r="H2" s="595"/>
      <c r="I2" s="595"/>
      <c r="J2" s="36"/>
    </row>
    <row r="3" spans="1:1015" x14ac:dyDescent="0.2">
      <c r="A3" s="37"/>
      <c r="B3" s="37"/>
      <c r="C3" s="572" t="s">
        <v>18</v>
      </c>
      <c r="D3" s="572"/>
      <c r="E3" s="572"/>
      <c r="F3" s="572"/>
      <c r="G3" s="572"/>
      <c r="H3" s="572"/>
      <c r="I3" s="572"/>
      <c r="J3" s="37"/>
    </row>
    <row r="4" spans="1:1015" x14ac:dyDescent="0.2">
      <c r="A4" s="37"/>
      <c r="B4" s="37"/>
      <c r="C4" s="608" t="s">
        <v>4</v>
      </c>
      <c r="D4" s="608"/>
      <c r="E4" s="608"/>
      <c r="F4" s="608"/>
      <c r="G4" s="608"/>
      <c r="H4" s="608"/>
      <c r="I4" s="608"/>
      <c r="J4" s="37"/>
    </row>
    <row r="5" spans="1:1015" x14ac:dyDescent="0.2">
      <c r="A5" s="28"/>
      <c r="B5" s="28"/>
      <c r="C5" s="32" t="s">
        <v>5</v>
      </c>
      <c r="D5" s="594" t="str">
        <f>'Kops a'!D6</f>
        <v>Daudzīvokļu dzīvojamā māja</v>
      </c>
      <c r="E5" s="594"/>
      <c r="F5" s="594"/>
      <c r="G5" s="594"/>
      <c r="H5" s="594"/>
      <c r="I5" s="594"/>
      <c r="J5" s="594"/>
      <c r="K5" s="594"/>
      <c r="L5" s="594"/>
      <c r="M5" s="14"/>
      <c r="N5" s="14"/>
      <c r="O5" s="14"/>
      <c r="P5" s="14"/>
    </row>
    <row r="6" spans="1:1015" x14ac:dyDescent="0.2">
      <c r="A6" s="28"/>
      <c r="B6" s="28"/>
      <c r="C6" s="32" t="s">
        <v>6</v>
      </c>
      <c r="D6" s="594" t="str">
        <f>'Kops a'!D7</f>
        <v>fasādes vienkāršotā atjaunošana</v>
      </c>
      <c r="E6" s="594"/>
      <c r="F6" s="594"/>
      <c r="G6" s="594"/>
      <c r="H6" s="594"/>
      <c r="I6" s="594"/>
      <c r="J6" s="594"/>
      <c r="K6" s="594"/>
      <c r="L6" s="594"/>
      <c r="M6" s="14"/>
      <c r="N6" s="14"/>
      <c r="O6" s="14"/>
      <c r="P6" s="14"/>
    </row>
    <row r="7" spans="1:1015" ht="26.65" customHeight="1" x14ac:dyDescent="0.2">
      <c r="A7" s="28"/>
      <c r="B7" s="28"/>
      <c r="C7" s="32" t="s">
        <v>7</v>
      </c>
      <c r="D7" s="594" t="str">
        <f>adrese</f>
        <v>Dzīvojamā ēka Nr.17000310131 002
Zvejnieku alejā 7, Liepājā.</v>
      </c>
      <c r="E7" s="594"/>
      <c r="F7" s="594"/>
      <c r="G7" s="594"/>
      <c r="H7" s="594"/>
      <c r="I7" s="594"/>
      <c r="J7" s="594"/>
      <c r="K7" s="594"/>
      <c r="L7" s="594"/>
      <c r="M7" s="14"/>
      <c r="N7" s="14"/>
      <c r="O7" s="14"/>
      <c r="P7" s="14"/>
    </row>
    <row r="8" spans="1:1015" ht="10.7" customHeight="1" x14ac:dyDescent="0.2">
      <c r="A8" s="28"/>
      <c r="B8" s="28"/>
      <c r="C8" s="4" t="s">
        <v>21</v>
      </c>
      <c r="D8" s="594" t="str">
        <f>līgums</f>
        <v>WS-61-17</v>
      </c>
      <c r="E8" s="594"/>
      <c r="F8" s="594"/>
      <c r="G8" s="594"/>
      <c r="H8" s="594"/>
      <c r="I8" s="594"/>
      <c r="J8" s="594"/>
      <c r="K8" s="594"/>
      <c r="L8" s="594"/>
      <c r="M8" s="14"/>
      <c r="N8" s="14"/>
      <c r="O8" s="14"/>
      <c r="P8" s="14"/>
    </row>
    <row r="9" spans="1:1015" ht="10.7" customHeight="1" x14ac:dyDescent="0.2">
      <c r="A9" s="609" t="s">
        <v>523</v>
      </c>
      <c r="B9" s="609"/>
      <c r="C9" s="609"/>
      <c r="D9" s="609"/>
      <c r="E9" s="609"/>
      <c r="F9" s="609"/>
      <c r="G9" s="38"/>
      <c r="H9" s="38"/>
      <c r="I9" s="38"/>
      <c r="J9" s="610" t="s">
        <v>40</v>
      </c>
      <c r="K9" s="610"/>
      <c r="L9" s="610"/>
      <c r="M9" s="610"/>
      <c r="N9" s="611">
        <f>P45</f>
        <v>0</v>
      </c>
      <c r="O9" s="611"/>
      <c r="P9" s="38"/>
    </row>
    <row r="10" spans="1:1015" x14ac:dyDescent="0.2">
      <c r="A10" s="39"/>
      <c r="B10" s="40"/>
      <c r="C10" s="4"/>
      <c r="D10" s="28"/>
      <c r="E10" s="28"/>
      <c r="F10" s="28"/>
      <c r="G10" s="28"/>
      <c r="H10" s="28"/>
      <c r="I10" s="28"/>
      <c r="J10" s="28"/>
      <c r="K10" s="28"/>
      <c r="L10" s="36"/>
      <c r="M10" s="36"/>
      <c r="O10" s="51"/>
      <c r="P10" s="41" t="str">
        <f>A52</f>
        <v>Tāme sastādīta 2021. gada</v>
      </c>
    </row>
    <row r="11" spans="1:1015" ht="12" thickBot="1" x14ac:dyDescent="0.25">
      <c r="A11" s="39"/>
      <c r="B11" s="40"/>
      <c r="C11" s="4"/>
      <c r="D11" s="28"/>
      <c r="E11" s="28"/>
      <c r="F11" s="28"/>
      <c r="G11" s="28"/>
      <c r="H11" s="28"/>
      <c r="I11" s="28"/>
      <c r="J11" s="28"/>
      <c r="K11" s="28"/>
      <c r="L11" s="42"/>
      <c r="M11" s="42"/>
      <c r="N11" s="43"/>
      <c r="O11" s="34"/>
      <c r="P11" s="28"/>
    </row>
    <row r="12" spans="1:1015" ht="12" thickBot="1" x14ac:dyDescent="0.25">
      <c r="A12" s="600" t="s">
        <v>24</v>
      </c>
      <c r="B12" s="601" t="s">
        <v>41</v>
      </c>
      <c r="C12" s="602" t="s">
        <v>42</v>
      </c>
      <c r="D12" s="603" t="s">
        <v>43</v>
      </c>
      <c r="E12" s="604" t="s">
        <v>44</v>
      </c>
      <c r="F12" s="605" t="s">
        <v>45</v>
      </c>
      <c r="G12" s="605"/>
      <c r="H12" s="605"/>
      <c r="I12" s="605"/>
      <c r="J12" s="605"/>
      <c r="K12" s="605"/>
      <c r="L12" s="605" t="s">
        <v>46</v>
      </c>
      <c r="M12" s="605"/>
      <c r="N12" s="605"/>
      <c r="O12" s="605"/>
      <c r="P12" s="605"/>
    </row>
    <row r="13" spans="1:1015" ht="117.75" thickBot="1" x14ac:dyDescent="0.25">
      <c r="A13" s="600"/>
      <c r="B13" s="601"/>
      <c r="C13" s="602"/>
      <c r="D13" s="603"/>
      <c r="E13" s="604"/>
      <c r="F13" s="44" t="s">
        <v>47</v>
      </c>
      <c r="G13" s="45" t="s">
        <v>48</v>
      </c>
      <c r="H13" s="45" t="s">
        <v>49</v>
      </c>
      <c r="I13" s="45" t="s">
        <v>50</v>
      </c>
      <c r="J13" s="45" t="s">
        <v>51</v>
      </c>
      <c r="K13" s="46" t="s">
        <v>52</v>
      </c>
      <c r="L13" s="44" t="s">
        <v>47</v>
      </c>
      <c r="M13" s="45" t="s">
        <v>49</v>
      </c>
      <c r="N13" s="45" t="s">
        <v>50</v>
      </c>
      <c r="O13" s="45" t="s">
        <v>51</v>
      </c>
      <c r="P13" s="46" t="s">
        <v>52</v>
      </c>
    </row>
    <row r="14" spans="1:1015" ht="12" x14ac:dyDescent="0.2">
      <c r="A14" s="226"/>
      <c r="B14" s="319"/>
      <c r="C14" s="245" t="s">
        <v>261</v>
      </c>
      <c r="D14" s="247"/>
      <c r="E14" s="248"/>
      <c r="F14" s="184"/>
      <c r="G14" s="185"/>
      <c r="H14" s="186"/>
      <c r="I14" s="187"/>
      <c r="J14" s="187"/>
      <c r="K14" s="188"/>
      <c r="L14" s="188"/>
      <c r="M14" s="188"/>
      <c r="N14" s="188"/>
      <c r="O14" s="188"/>
      <c r="P14" s="188"/>
      <c r="AMA14" s="477"/>
    </row>
    <row r="15" spans="1:1015" ht="45" x14ac:dyDescent="0.2">
      <c r="A15" s="226">
        <f>A14+1</f>
        <v>1</v>
      </c>
      <c r="B15" s="320"/>
      <c r="C15" s="410" t="s">
        <v>465</v>
      </c>
      <c r="D15" s="417" t="s">
        <v>80</v>
      </c>
      <c r="E15" s="420">
        <v>130</v>
      </c>
      <c r="F15" s="184"/>
      <c r="G15" s="185"/>
      <c r="H15" s="186">
        <f t="shared" ref="H15" si="0">F15*G15</f>
        <v>0</v>
      </c>
      <c r="I15" s="187"/>
      <c r="J15" s="187"/>
      <c r="K15" s="188">
        <f t="shared" ref="K15" si="1">ROUND(I15+H15+J15,2)</f>
        <v>0</v>
      </c>
      <c r="L15" s="188">
        <f t="shared" ref="L15" si="2">ROUND(E15*F15,2)</f>
        <v>0</v>
      </c>
      <c r="M15" s="188">
        <f t="shared" ref="M15" si="3">ROUND(E15*H15,2)</f>
        <v>0</v>
      </c>
      <c r="N15" s="188">
        <f t="shared" ref="N15" si="4">ROUND(E15*I15,2)</f>
        <v>0</v>
      </c>
      <c r="O15" s="188">
        <f t="shared" ref="O15" si="5">ROUND(E15*J15,2)</f>
        <v>0</v>
      </c>
      <c r="P15" s="188">
        <f t="shared" ref="P15" si="6">SUM(M15:O15)</f>
        <v>0</v>
      </c>
      <c r="AMA15" s="477"/>
    </row>
    <row r="16" spans="1:1015" ht="33.75" x14ac:dyDescent="0.2">
      <c r="A16" s="226">
        <f t="shared" ref="A16:A40" si="7">A15+1</f>
        <v>2</v>
      </c>
      <c r="B16" s="320"/>
      <c r="C16" s="411" t="s">
        <v>459</v>
      </c>
      <c r="D16" s="418" t="s">
        <v>91</v>
      </c>
      <c r="E16" s="418">
        <v>1</v>
      </c>
      <c r="F16" s="184"/>
      <c r="G16" s="185"/>
      <c r="H16" s="186">
        <f t="shared" ref="H16:H36" si="8">F16*G16</f>
        <v>0</v>
      </c>
      <c r="I16" s="187"/>
      <c r="J16" s="187"/>
      <c r="K16" s="188">
        <f t="shared" ref="K16:K36" si="9">ROUND(I16+H16+J16,2)</f>
        <v>0</v>
      </c>
      <c r="L16" s="188">
        <f t="shared" ref="L16:L36" si="10">ROUND(E16*F16,2)</f>
        <v>0</v>
      </c>
      <c r="M16" s="188">
        <f t="shared" ref="M16:M36" si="11">ROUND(E16*H16,2)</f>
        <v>0</v>
      </c>
      <c r="N16" s="188">
        <f t="shared" ref="N16:N36" si="12">ROUND(E16*I16,2)</f>
        <v>0</v>
      </c>
      <c r="O16" s="188">
        <f t="shared" ref="O16:O36" si="13">ROUND(E16*J16,2)</f>
        <v>0</v>
      </c>
      <c r="P16" s="188">
        <f t="shared" ref="P16:P36" si="14">SUM(M16:O16)</f>
        <v>0</v>
      </c>
      <c r="AMA16" s="477"/>
    </row>
    <row r="17" spans="1:1015" ht="20.100000000000001" customHeight="1" x14ac:dyDescent="0.2">
      <c r="A17" s="226">
        <f t="shared" si="7"/>
        <v>3</v>
      </c>
      <c r="B17" s="318"/>
      <c r="C17" s="411" t="s">
        <v>262</v>
      </c>
      <c r="D17" s="418" t="s">
        <v>91</v>
      </c>
      <c r="E17" s="418">
        <v>24</v>
      </c>
      <c r="F17" s="184"/>
      <c r="G17" s="185"/>
      <c r="H17" s="186">
        <f t="shared" si="8"/>
        <v>0</v>
      </c>
      <c r="I17" s="187"/>
      <c r="J17" s="187"/>
      <c r="K17" s="188">
        <f t="shared" si="9"/>
        <v>0</v>
      </c>
      <c r="L17" s="188">
        <f t="shared" si="10"/>
        <v>0</v>
      </c>
      <c r="M17" s="188">
        <f t="shared" si="11"/>
        <v>0</v>
      </c>
      <c r="N17" s="188">
        <f t="shared" si="12"/>
        <v>0</v>
      </c>
      <c r="O17" s="188">
        <f t="shared" si="13"/>
        <v>0</v>
      </c>
      <c r="P17" s="188">
        <f t="shared" si="14"/>
        <v>0</v>
      </c>
      <c r="AMA17" s="477"/>
    </row>
    <row r="18" spans="1:1015" ht="33.75" x14ac:dyDescent="0.2">
      <c r="A18" s="226">
        <f t="shared" si="7"/>
        <v>4</v>
      </c>
      <c r="B18" s="318"/>
      <c r="C18" s="412" t="s">
        <v>466</v>
      </c>
      <c r="D18" s="418" t="s">
        <v>80</v>
      </c>
      <c r="E18" s="418">
        <v>32</v>
      </c>
      <c r="F18" s="184"/>
      <c r="G18" s="185"/>
      <c r="H18" s="186">
        <f t="shared" si="8"/>
        <v>0</v>
      </c>
      <c r="I18" s="187"/>
      <c r="J18" s="187"/>
      <c r="K18" s="188">
        <f t="shared" si="9"/>
        <v>0</v>
      </c>
      <c r="L18" s="188">
        <f t="shared" si="10"/>
        <v>0</v>
      </c>
      <c r="M18" s="188">
        <f t="shared" si="11"/>
        <v>0</v>
      </c>
      <c r="N18" s="188">
        <f t="shared" si="12"/>
        <v>0</v>
      </c>
      <c r="O18" s="188">
        <f t="shared" si="13"/>
        <v>0</v>
      </c>
      <c r="P18" s="188">
        <f t="shared" si="14"/>
        <v>0</v>
      </c>
      <c r="AMA18" s="477"/>
    </row>
    <row r="19" spans="1:1015" ht="33.75" x14ac:dyDescent="0.2">
      <c r="A19" s="226">
        <f t="shared" si="7"/>
        <v>5</v>
      </c>
      <c r="B19" s="318"/>
      <c r="C19" s="412" t="s">
        <v>467</v>
      </c>
      <c r="D19" s="418" t="s">
        <v>80</v>
      </c>
      <c r="E19" s="418">
        <v>10</v>
      </c>
      <c r="F19" s="184"/>
      <c r="G19" s="185"/>
      <c r="H19" s="186">
        <f t="shared" si="8"/>
        <v>0</v>
      </c>
      <c r="I19" s="187"/>
      <c r="J19" s="187"/>
      <c r="K19" s="188">
        <f t="shared" si="9"/>
        <v>0</v>
      </c>
      <c r="L19" s="188">
        <f t="shared" si="10"/>
        <v>0</v>
      </c>
      <c r="M19" s="188">
        <f t="shared" si="11"/>
        <v>0</v>
      </c>
      <c r="N19" s="188">
        <f t="shared" si="12"/>
        <v>0</v>
      </c>
      <c r="O19" s="188">
        <f t="shared" si="13"/>
        <v>0</v>
      </c>
      <c r="P19" s="188">
        <f t="shared" si="14"/>
        <v>0</v>
      </c>
      <c r="AMA19" s="477"/>
    </row>
    <row r="20" spans="1:1015" ht="33.75" x14ac:dyDescent="0.2">
      <c r="A20" s="226">
        <f t="shared" si="7"/>
        <v>6</v>
      </c>
      <c r="B20" s="318"/>
      <c r="C20" s="412" t="s">
        <v>468</v>
      </c>
      <c r="D20" s="418" t="s">
        <v>80</v>
      </c>
      <c r="E20" s="418">
        <v>25</v>
      </c>
      <c r="F20" s="184"/>
      <c r="G20" s="185"/>
      <c r="H20" s="186">
        <f t="shared" si="8"/>
        <v>0</v>
      </c>
      <c r="I20" s="187"/>
      <c r="J20" s="187"/>
      <c r="K20" s="188">
        <f t="shared" si="9"/>
        <v>0</v>
      </c>
      <c r="L20" s="188">
        <f t="shared" si="10"/>
        <v>0</v>
      </c>
      <c r="M20" s="188">
        <f t="shared" si="11"/>
        <v>0</v>
      </c>
      <c r="N20" s="188">
        <f t="shared" si="12"/>
        <v>0</v>
      </c>
      <c r="O20" s="188">
        <f t="shared" si="13"/>
        <v>0</v>
      </c>
      <c r="P20" s="188">
        <f t="shared" si="14"/>
        <v>0</v>
      </c>
      <c r="AMA20" s="477"/>
    </row>
    <row r="21" spans="1:1015" ht="39.4" customHeight="1" x14ac:dyDescent="0.2">
      <c r="A21" s="226">
        <f t="shared" si="7"/>
        <v>7</v>
      </c>
      <c r="B21" s="320"/>
      <c r="C21" s="412" t="s">
        <v>469</v>
      </c>
      <c r="D21" s="418" t="s">
        <v>80</v>
      </c>
      <c r="E21" s="418">
        <v>64</v>
      </c>
      <c r="F21" s="184"/>
      <c r="G21" s="185"/>
      <c r="H21" s="186">
        <f t="shared" si="8"/>
        <v>0</v>
      </c>
      <c r="I21" s="187"/>
      <c r="J21" s="187"/>
      <c r="K21" s="188">
        <f t="shared" si="9"/>
        <v>0</v>
      </c>
      <c r="L21" s="188">
        <f t="shared" si="10"/>
        <v>0</v>
      </c>
      <c r="M21" s="188">
        <f t="shared" si="11"/>
        <v>0</v>
      </c>
      <c r="N21" s="188">
        <f t="shared" si="12"/>
        <v>0</v>
      </c>
      <c r="O21" s="188">
        <f t="shared" si="13"/>
        <v>0</v>
      </c>
      <c r="P21" s="188">
        <f t="shared" si="14"/>
        <v>0</v>
      </c>
      <c r="AMA21" s="477"/>
    </row>
    <row r="22" spans="1:1015" ht="45" x14ac:dyDescent="0.2">
      <c r="A22" s="226">
        <f t="shared" si="7"/>
        <v>8</v>
      </c>
      <c r="B22" s="320"/>
      <c r="C22" s="413" t="s">
        <v>551</v>
      </c>
      <c r="D22" s="418" t="s">
        <v>80</v>
      </c>
      <c r="E22" s="418">
        <v>32</v>
      </c>
      <c r="F22" s="184"/>
      <c r="G22" s="185"/>
      <c r="H22" s="186">
        <f t="shared" si="8"/>
        <v>0</v>
      </c>
      <c r="I22" s="187"/>
      <c r="J22" s="187"/>
      <c r="K22" s="188">
        <f t="shared" si="9"/>
        <v>0</v>
      </c>
      <c r="L22" s="188">
        <f t="shared" si="10"/>
        <v>0</v>
      </c>
      <c r="M22" s="188">
        <f t="shared" si="11"/>
        <v>0</v>
      </c>
      <c r="N22" s="188">
        <f t="shared" si="12"/>
        <v>0</v>
      </c>
      <c r="O22" s="188">
        <f t="shared" si="13"/>
        <v>0</v>
      </c>
      <c r="P22" s="188">
        <f t="shared" si="14"/>
        <v>0</v>
      </c>
      <c r="AMA22" s="477"/>
    </row>
    <row r="23" spans="1:1015" ht="45" x14ac:dyDescent="0.2">
      <c r="A23" s="226">
        <f t="shared" si="7"/>
        <v>9</v>
      </c>
      <c r="B23" s="320"/>
      <c r="C23" s="413" t="s">
        <v>552</v>
      </c>
      <c r="D23" s="418" t="s">
        <v>80</v>
      </c>
      <c r="E23" s="418">
        <v>10</v>
      </c>
      <c r="F23" s="184"/>
      <c r="G23" s="185"/>
      <c r="H23" s="186">
        <f t="shared" si="8"/>
        <v>0</v>
      </c>
      <c r="I23" s="187"/>
      <c r="J23" s="187"/>
      <c r="K23" s="188">
        <f t="shared" si="9"/>
        <v>0</v>
      </c>
      <c r="L23" s="188">
        <f t="shared" si="10"/>
        <v>0</v>
      </c>
      <c r="M23" s="188">
        <f t="shared" si="11"/>
        <v>0</v>
      </c>
      <c r="N23" s="188">
        <f t="shared" si="12"/>
        <v>0</v>
      </c>
      <c r="O23" s="188">
        <f t="shared" si="13"/>
        <v>0</v>
      </c>
      <c r="P23" s="188">
        <f t="shared" si="14"/>
        <v>0</v>
      </c>
      <c r="AMA23" s="477"/>
    </row>
    <row r="24" spans="1:1015" ht="45" x14ac:dyDescent="0.2">
      <c r="A24" s="226">
        <f t="shared" si="7"/>
        <v>10</v>
      </c>
      <c r="B24" s="320"/>
      <c r="C24" s="413" t="s">
        <v>553</v>
      </c>
      <c r="D24" s="418" t="s">
        <v>80</v>
      </c>
      <c r="E24" s="418">
        <v>25</v>
      </c>
      <c r="F24" s="184"/>
      <c r="G24" s="185"/>
      <c r="H24" s="186">
        <f t="shared" si="8"/>
        <v>0</v>
      </c>
      <c r="I24" s="187"/>
      <c r="J24" s="187"/>
      <c r="K24" s="188">
        <f t="shared" si="9"/>
        <v>0</v>
      </c>
      <c r="L24" s="188">
        <f t="shared" si="10"/>
        <v>0</v>
      </c>
      <c r="M24" s="188">
        <f t="shared" si="11"/>
        <v>0</v>
      </c>
      <c r="N24" s="188">
        <f t="shared" si="12"/>
        <v>0</v>
      </c>
      <c r="O24" s="188">
        <f t="shared" si="13"/>
        <v>0</v>
      </c>
      <c r="P24" s="188">
        <f t="shared" si="14"/>
        <v>0</v>
      </c>
      <c r="AMA24" s="477"/>
    </row>
    <row r="25" spans="1:1015" ht="45" x14ac:dyDescent="0.2">
      <c r="A25" s="226">
        <f t="shared" si="7"/>
        <v>11</v>
      </c>
      <c r="B25" s="318"/>
      <c r="C25" s="413" t="s">
        <v>554</v>
      </c>
      <c r="D25" s="418" t="s">
        <v>80</v>
      </c>
      <c r="E25" s="418">
        <v>64</v>
      </c>
      <c r="F25" s="184"/>
      <c r="G25" s="185"/>
      <c r="H25" s="186">
        <f t="shared" si="8"/>
        <v>0</v>
      </c>
      <c r="I25" s="187"/>
      <c r="J25" s="187"/>
      <c r="K25" s="188">
        <f t="shared" si="9"/>
        <v>0</v>
      </c>
      <c r="L25" s="188">
        <f t="shared" si="10"/>
        <v>0</v>
      </c>
      <c r="M25" s="188">
        <f t="shared" si="11"/>
        <v>0</v>
      </c>
      <c r="N25" s="188">
        <f t="shared" si="12"/>
        <v>0</v>
      </c>
      <c r="O25" s="188">
        <f t="shared" si="13"/>
        <v>0</v>
      </c>
      <c r="P25" s="188">
        <f t="shared" si="14"/>
        <v>0</v>
      </c>
      <c r="AMA25" s="477"/>
    </row>
    <row r="26" spans="1:1015" ht="22.5" x14ac:dyDescent="0.2">
      <c r="A26" s="226">
        <f t="shared" si="7"/>
        <v>12</v>
      </c>
      <c r="B26" s="318"/>
      <c r="C26" s="412" t="s">
        <v>470</v>
      </c>
      <c r="D26" s="418" t="s">
        <v>57</v>
      </c>
      <c r="E26" s="418">
        <v>32</v>
      </c>
      <c r="F26" s="184"/>
      <c r="G26" s="185"/>
      <c r="H26" s="186">
        <f t="shared" si="8"/>
        <v>0</v>
      </c>
      <c r="I26" s="187"/>
      <c r="J26" s="187"/>
      <c r="K26" s="188">
        <f t="shared" si="9"/>
        <v>0</v>
      </c>
      <c r="L26" s="188">
        <f t="shared" si="10"/>
        <v>0</v>
      </c>
      <c r="M26" s="188">
        <f t="shared" si="11"/>
        <v>0</v>
      </c>
      <c r="N26" s="188">
        <f t="shared" si="12"/>
        <v>0</v>
      </c>
      <c r="O26" s="188">
        <f t="shared" si="13"/>
        <v>0</v>
      </c>
      <c r="P26" s="188">
        <f t="shared" si="14"/>
        <v>0</v>
      </c>
      <c r="AMA26" s="477"/>
    </row>
    <row r="27" spans="1:1015" ht="22.5" x14ac:dyDescent="0.2">
      <c r="A27" s="226">
        <f t="shared" si="7"/>
        <v>13</v>
      </c>
      <c r="B27" s="318"/>
      <c r="C27" s="412" t="s">
        <v>471</v>
      </c>
      <c r="D27" s="418" t="s">
        <v>57</v>
      </c>
      <c r="E27" s="418">
        <v>10</v>
      </c>
      <c r="F27" s="184"/>
      <c r="G27" s="185"/>
      <c r="H27" s="186">
        <f t="shared" si="8"/>
        <v>0</v>
      </c>
      <c r="I27" s="187"/>
      <c r="J27" s="187"/>
      <c r="K27" s="188">
        <f t="shared" si="9"/>
        <v>0</v>
      </c>
      <c r="L27" s="188">
        <f t="shared" si="10"/>
        <v>0</v>
      </c>
      <c r="M27" s="188">
        <f t="shared" si="11"/>
        <v>0</v>
      </c>
      <c r="N27" s="188">
        <f t="shared" si="12"/>
        <v>0</v>
      </c>
      <c r="O27" s="188">
        <f t="shared" si="13"/>
        <v>0</v>
      </c>
      <c r="P27" s="188">
        <f t="shared" si="14"/>
        <v>0</v>
      </c>
      <c r="AMA27" s="477"/>
    </row>
    <row r="28" spans="1:1015" ht="22.5" x14ac:dyDescent="0.2">
      <c r="A28" s="226">
        <f t="shared" si="7"/>
        <v>14</v>
      </c>
      <c r="B28" s="318"/>
      <c r="C28" s="412" t="s">
        <v>472</v>
      </c>
      <c r="D28" s="418" t="s">
        <v>57</v>
      </c>
      <c r="E28" s="418">
        <v>25</v>
      </c>
      <c r="F28" s="184"/>
      <c r="G28" s="185"/>
      <c r="H28" s="186">
        <f t="shared" si="8"/>
        <v>0</v>
      </c>
      <c r="I28" s="187"/>
      <c r="J28" s="187"/>
      <c r="K28" s="188">
        <f t="shared" si="9"/>
        <v>0</v>
      </c>
      <c r="L28" s="188">
        <f t="shared" si="10"/>
        <v>0</v>
      </c>
      <c r="M28" s="188">
        <f t="shared" si="11"/>
        <v>0</v>
      </c>
      <c r="N28" s="188">
        <f t="shared" si="12"/>
        <v>0</v>
      </c>
      <c r="O28" s="188">
        <f t="shared" si="13"/>
        <v>0</v>
      </c>
      <c r="P28" s="188">
        <f t="shared" si="14"/>
        <v>0</v>
      </c>
      <c r="AMA28" s="477"/>
    </row>
    <row r="29" spans="1:1015" ht="22.5" x14ac:dyDescent="0.2">
      <c r="A29" s="226">
        <f t="shared" si="7"/>
        <v>15</v>
      </c>
      <c r="B29" s="318"/>
      <c r="C29" s="412" t="s">
        <v>473</v>
      </c>
      <c r="D29" s="418" t="s">
        <v>57</v>
      </c>
      <c r="E29" s="418">
        <v>64</v>
      </c>
      <c r="F29" s="184"/>
      <c r="G29" s="185"/>
      <c r="H29" s="186">
        <f t="shared" si="8"/>
        <v>0</v>
      </c>
      <c r="I29" s="187"/>
      <c r="J29" s="187"/>
      <c r="K29" s="188">
        <f t="shared" si="9"/>
        <v>0</v>
      </c>
      <c r="L29" s="188">
        <f t="shared" si="10"/>
        <v>0</v>
      </c>
      <c r="M29" s="188">
        <f t="shared" si="11"/>
        <v>0</v>
      </c>
      <c r="N29" s="188">
        <f t="shared" si="12"/>
        <v>0</v>
      </c>
      <c r="O29" s="188">
        <f t="shared" si="13"/>
        <v>0</v>
      </c>
      <c r="P29" s="188">
        <f t="shared" si="14"/>
        <v>0</v>
      </c>
      <c r="AMA29" s="477"/>
    </row>
    <row r="30" spans="1:1015" ht="10.7" customHeight="1" x14ac:dyDescent="0.2">
      <c r="A30" s="226">
        <f t="shared" si="7"/>
        <v>16</v>
      </c>
      <c r="B30" s="318"/>
      <c r="C30" s="414" t="s">
        <v>474</v>
      </c>
      <c r="D30" s="418" t="s">
        <v>57</v>
      </c>
      <c r="E30" s="418">
        <v>130</v>
      </c>
      <c r="F30" s="184"/>
      <c r="G30" s="185"/>
      <c r="H30" s="186">
        <f t="shared" si="8"/>
        <v>0</v>
      </c>
      <c r="I30" s="187"/>
      <c r="J30" s="187"/>
      <c r="K30" s="188">
        <f t="shared" si="9"/>
        <v>0</v>
      </c>
      <c r="L30" s="188">
        <f t="shared" si="10"/>
        <v>0</v>
      </c>
      <c r="M30" s="188">
        <f t="shared" si="11"/>
        <v>0</v>
      </c>
      <c r="N30" s="188">
        <f t="shared" si="12"/>
        <v>0</v>
      </c>
      <c r="O30" s="188">
        <f t="shared" si="13"/>
        <v>0</v>
      </c>
      <c r="P30" s="188">
        <f t="shared" si="14"/>
        <v>0</v>
      </c>
      <c r="AMA30" s="477"/>
    </row>
    <row r="31" spans="1:1015" x14ac:dyDescent="0.2">
      <c r="A31" s="226">
        <f t="shared" si="7"/>
        <v>17</v>
      </c>
      <c r="B31" s="318"/>
      <c r="C31" s="414" t="s">
        <v>453</v>
      </c>
      <c r="D31" s="418" t="s">
        <v>80</v>
      </c>
      <c r="E31" s="418">
        <v>30</v>
      </c>
      <c r="F31" s="184"/>
      <c r="G31" s="185"/>
      <c r="H31" s="186">
        <f t="shared" si="8"/>
        <v>0</v>
      </c>
      <c r="I31" s="187"/>
      <c r="J31" s="187"/>
      <c r="K31" s="188">
        <f t="shared" si="9"/>
        <v>0</v>
      </c>
      <c r="L31" s="188">
        <f t="shared" si="10"/>
        <v>0</v>
      </c>
      <c r="M31" s="188">
        <f t="shared" si="11"/>
        <v>0</v>
      </c>
      <c r="N31" s="188">
        <f t="shared" si="12"/>
        <v>0</v>
      </c>
      <c r="O31" s="188">
        <f t="shared" si="13"/>
        <v>0</v>
      </c>
      <c r="P31" s="188">
        <f t="shared" si="14"/>
        <v>0</v>
      </c>
      <c r="AMA31" s="477"/>
    </row>
    <row r="32" spans="1:1015" x14ac:dyDescent="0.2">
      <c r="A32" s="226">
        <f t="shared" si="7"/>
        <v>18</v>
      </c>
      <c r="B32" s="318"/>
      <c r="C32" s="415" t="s">
        <v>475</v>
      </c>
      <c r="D32" s="418" t="s">
        <v>80</v>
      </c>
      <c r="E32" s="418">
        <v>3</v>
      </c>
      <c r="F32" s="184"/>
      <c r="G32" s="185"/>
      <c r="H32" s="186">
        <f t="shared" si="8"/>
        <v>0</v>
      </c>
      <c r="I32" s="187"/>
      <c r="J32" s="187"/>
      <c r="K32" s="188">
        <f t="shared" si="9"/>
        <v>0</v>
      </c>
      <c r="L32" s="188">
        <f t="shared" si="10"/>
        <v>0</v>
      </c>
      <c r="M32" s="188">
        <f t="shared" si="11"/>
        <v>0</v>
      </c>
      <c r="N32" s="188">
        <f t="shared" si="12"/>
        <v>0</v>
      </c>
      <c r="O32" s="188">
        <f t="shared" si="13"/>
        <v>0</v>
      </c>
      <c r="P32" s="188">
        <f t="shared" si="14"/>
        <v>0</v>
      </c>
      <c r="AMA32" s="477"/>
    </row>
    <row r="33" spans="1:1015" x14ac:dyDescent="0.2">
      <c r="A33" s="226">
        <f t="shared" si="7"/>
        <v>19</v>
      </c>
      <c r="B33" s="318"/>
      <c r="C33" s="412" t="s">
        <v>476</v>
      </c>
      <c r="D33" s="418" t="s">
        <v>57</v>
      </c>
      <c r="E33" s="418">
        <v>1</v>
      </c>
      <c r="F33" s="184"/>
      <c r="G33" s="185"/>
      <c r="H33" s="186">
        <f t="shared" si="8"/>
        <v>0</v>
      </c>
      <c r="I33" s="187"/>
      <c r="J33" s="187"/>
      <c r="K33" s="188">
        <f t="shared" si="9"/>
        <v>0</v>
      </c>
      <c r="L33" s="188">
        <f t="shared" si="10"/>
        <v>0</v>
      </c>
      <c r="M33" s="188">
        <f t="shared" si="11"/>
        <v>0</v>
      </c>
      <c r="N33" s="188">
        <f t="shared" si="12"/>
        <v>0</v>
      </c>
      <c r="O33" s="188">
        <f t="shared" si="13"/>
        <v>0</v>
      </c>
      <c r="P33" s="188">
        <f t="shared" si="14"/>
        <v>0</v>
      </c>
      <c r="AMA33" s="477"/>
    </row>
    <row r="34" spans="1:1015" x14ac:dyDescent="0.2">
      <c r="A34" s="226">
        <f t="shared" si="7"/>
        <v>20</v>
      </c>
      <c r="B34" s="318"/>
      <c r="C34" s="412" t="s">
        <v>477</v>
      </c>
      <c r="D34" s="418" t="s">
        <v>57</v>
      </c>
      <c r="E34" s="418">
        <v>8</v>
      </c>
      <c r="F34" s="184"/>
      <c r="G34" s="185"/>
      <c r="H34" s="186">
        <f t="shared" si="8"/>
        <v>0</v>
      </c>
      <c r="I34" s="187"/>
      <c r="J34" s="187"/>
      <c r="K34" s="188">
        <f t="shared" si="9"/>
        <v>0</v>
      </c>
      <c r="L34" s="188">
        <f t="shared" si="10"/>
        <v>0</v>
      </c>
      <c r="M34" s="188">
        <f t="shared" si="11"/>
        <v>0</v>
      </c>
      <c r="N34" s="188">
        <f t="shared" si="12"/>
        <v>0</v>
      </c>
      <c r="O34" s="188">
        <f t="shared" si="13"/>
        <v>0</v>
      </c>
      <c r="P34" s="188">
        <f t="shared" si="14"/>
        <v>0</v>
      </c>
      <c r="AMA34" s="477"/>
    </row>
    <row r="35" spans="1:1015" ht="22.5" x14ac:dyDescent="0.2">
      <c r="A35" s="226">
        <f t="shared" si="7"/>
        <v>21</v>
      </c>
      <c r="B35" s="318"/>
      <c r="C35" s="415" t="s">
        <v>478</v>
      </c>
      <c r="D35" s="418" t="s">
        <v>57</v>
      </c>
      <c r="E35" s="418">
        <v>8</v>
      </c>
      <c r="F35" s="184"/>
      <c r="G35" s="185"/>
      <c r="H35" s="186">
        <f t="shared" si="8"/>
        <v>0</v>
      </c>
      <c r="I35" s="187"/>
      <c r="J35" s="187"/>
      <c r="K35" s="188">
        <f t="shared" si="9"/>
        <v>0</v>
      </c>
      <c r="L35" s="188">
        <f t="shared" si="10"/>
        <v>0</v>
      </c>
      <c r="M35" s="188">
        <f t="shared" si="11"/>
        <v>0</v>
      </c>
      <c r="N35" s="188">
        <f t="shared" si="12"/>
        <v>0</v>
      </c>
      <c r="O35" s="188">
        <f t="shared" si="13"/>
        <v>0</v>
      </c>
      <c r="P35" s="188">
        <f t="shared" si="14"/>
        <v>0</v>
      </c>
      <c r="AMA35" s="477"/>
    </row>
    <row r="36" spans="1:1015" x14ac:dyDescent="0.2">
      <c r="A36" s="226">
        <f t="shared" si="7"/>
        <v>22</v>
      </c>
      <c r="B36" s="339"/>
      <c r="C36" s="415" t="s">
        <v>479</v>
      </c>
      <c r="D36" s="418" t="s">
        <v>57</v>
      </c>
      <c r="E36" s="418">
        <v>8</v>
      </c>
      <c r="F36" s="184"/>
      <c r="G36" s="185"/>
      <c r="H36" s="186">
        <f t="shared" si="8"/>
        <v>0</v>
      </c>
      <c r="I36" s="187"/>
      <c r="J36" s="187"/>
      <c r="K36" s="188">
        <f t="shared" si="9"/>
        <v>0</v>
      </c>
      <c r="L36" s="188">
        <f t="shared" si="10"/>
        <v>0</v>
      </c>
      <c r="M36" s="188">
        <f t="shared" si="11"/>
        <v>0</v>
      </c>
      <c r="N36" s="188">
        <f t="shared" si="12"/>
        <v>0</v>
      </c>
      <c r="O36" s="188">
        <f t="shared" si="13"/>
        <v>0</v>
      </c>
      <c r="P36" s="188">
        <f t="shared" si="14"/>
        <v>0</v>
      </c>
      <c r="AMA36" s="477"/>
    </row>
    <row r="37" spans="1:1015" x14ac:dyDescent="0.2">
      <c r="A37" s="226">
        <f t="shared" si="7"/>
        <v>23</v>
      </c>
      <c r="B37" s="402"/>
      <c r="C37" s="416" t="s">
        <v>263</v>
      </c>
      <c r="D37" s="419" t="s">
        <v>91</v>
      </c>
      <c r="E37" s="421">
        <v>1</v>
      </c>
      <c r="F37" s="345"/>
      <c r="G37" s="391"/>
      <c r="H37" s="186"/>
      <c r="I37" s="392"/>
      <c r="J37" s="392"/>
      <c r="K37" s="393"/>
      <c r="L37" s="393"/>
      <c r="M37" s="393"/>
      <c r="N37" s="393"/>
      <c r="O37" s="393"/>
      <c r="P37" s="393"/>
      <c r="AMA37" s="477"/>
    </row>
    <row r="38" spans="1:1015" ht="24" x14ac:dyDescent="0.2">
      <c r="A38" s="226"/>
      <c r="B38" s="403"/>
      <c r="C38" s="423" t="s">
        <v>264</v>
      </c>
      <c r="D38" s="424"/>
      <c r="E38" s="425"/>
      <c r="F38" s="345"/>
      <c r="G38" s="391"/>
      <c r="H38" s="186"/>
      <c r="I38" s="392"/>
      <c r="J38" s="392"/>
      <c r="K38" s="393"/>
      <c r="L38" s="393"/>
      <c r="M38" s="393"/>
      <c r="N38" s="393"/>
      <c r="O38" s="393"/>
      <c r="P38" s="393"/>
      <c r="AMA38" s="477"/>
    </row>
    <row r="39" spans="1:1015" ht="22.5" x14ac:dyDescent="0.2">
      <c r="A39" s="226">
        <f t="shared" si="7"/>
        <v>1</v>
      </c>
      <c r="B39" s="403"/>
      <c r="C39" s="478" t="s">
        <v>555</v>
      </c>
      <c r="D39" s="418" t="s">
        <v>56</v>
      </c>
      <c r="E39" s="422">
        <v>1.5</v>
      </c>
      <c r="F39" s="345"/>
      <c r="G39" s="391"/>
      <c r="H39" s="186"/>
      <c r="I39" s="392"/>
      <c r="J39" s="392"/>
      <c r="K39" s="393"/>
      <c r="L39" s="393"/>
      <c r="M39" s="393"/>
      <c r="N39" s="393"/>
      <c r="O39" s="393"/>
      <c r="P39" s="393"/>
      <c r="AMA39" s="477"/>
    </row>
    <row r="40" spans="1:1015" ht="33.75" x14ac:dyDescent="0.2">
      <c r="A40" s="226">
        <f t="shared" si="7"/>
        <v>2</v>
      </c>
      <c r="B40" s="403"/>
      <c r="C40" s="479" t="s">
        <v>556</v>
      </c>
      <c r="D40" s="418" t="s">
        <v>265</v>
      </c>
      <c r="E40" s="422">
        <v>1</v>
      </c>
      <c r="F40" s="345"/>
      <c r="G40" s="391"/>
      <c r="H40" s="186"/>
      <c r="I40" s="392"/>
      <c r="J40" s="392"/>
      <c r="K40" s="393"/>
      <c r="L40" s="393"/>
      <c r="M40" s="393"/>
      <c r="N40" s="393"/>
      <c r="O40" s="393"/>
      <c r="P40" s="393"/>
      <c r="AMA40" s="477"/>
    </row>
    <row r="41" spans="1:1015" ht="12" x14ac:dyDescent="0.2">
      <c r="A41" s="480"/>
      <c r="B41" s="330"/>
      <c r="C41" s="330" t="s">
        <v>403</v>
      </c>
      <c r="D41" s="336"/>
      <c r="E41" s="336"/>
      <c r="F41" s="340"/>
      <c r="G41" s="325"/>
      <c r="H41" s="326"/>
      <c r="I41" s="327"/>
      <c r="J41" s="327"/>
      <c r="K41" s="328"/>
      <c r="L41" s="328"/>
      <c r="M41" s="328"/>
      <c r="N41" s="328"/>
      <c r="O41" s="328"/>
      <c r="P41" s="328"/>
      <c r="AMA41" s="477"/>
    </row>
    <row r="42" spans="1:1015" ht="22.5" x14ac:dyDescent="0.2">
      <c r="A42" s="480">
        <v>1</v>
      </c>
      <c r="B42" s="334"/>
      <c r="C42" s="331" t="s">
        <v>404</v>
      </c>
      <c r="D42" s="338" t="s">
        <v>56</v>
      </c>
      <c r="E42" s="481">
        <v>12</v>
      </c>
      <c r="F42" s="329"/>
      <c r="G42" s="325"/>
      <c r="H42" s="326"/>
      <c r="I42" s="327"/>
      <c r="J42" s="327"/>
      <c r="K42" s="328"/>
      <c r="L42" s="328"/>
      <c r="M42" s="328"/>
      <c r="N42" s="328"/>
      <c r="O42" s="328"/>
      <c r="P42" s="328"/>
      <c r="AMA42" s="477"/>
    </row>
    <row r="43" spans="1:1015" ht="33.75" x14ac:dyDescent="0.2">
      <c r="A43" s="480">
        <v>2</v>
      </c>
      <c r="B43" s="334"/>
      <c r="C43" s="332" t="s">
        <v>557</v>
      </c>
      <c r="D43" s="338" t="s">
        <v>56</v>
      </c>
      <c r="E43" s="337">
        <v>12</v>
      </c>
      <c r="F43" s="329"/>
      <c r="G43" s="325"/>
      <c r="H43" s="326"/>
      <c r="I43" s="327"/>
      <c r="J43" s="327"/>
      <c r="K43" s="328"/>
      <c r="L43" s="328"/>
      <c r="M43" s="328"/>
      <c r="N43" s="328"/>
      <c r="O43" s="328"/>
      <c r="P43" s="328"/>
      <c r="AMA43" s="477"/>
    </row>
    <row r="44" spans="1:1015" ht="23.25" thickBot="1" x14ac:dyDescent="0.25">
      <c r="A44" s="480">
        <v>3</v>
      </c>
      <c r="B44" s="335"/>
      <c r="C44" s="333" t="s">
        <v>480</v>
      </c>
      <c r="D44" s="338" t="s">
        <v>365</v>
      </c>
      <c r="E44" s="337">
        <v>24</v>
      </c>
      <c r="F44" s="329"/>
      <c r="G44" s="325"/>
      <c r="H44" s="326"/>
      <c r="I44" s="327"/>
      <c r="J44" s="327"/>
      <c r="K44" s="328"/>
      <c r="L44" s="328"/>
      <c r="M44" s="328"/>
      <c r="N44" s="328"/>
      <c r="O44" s="328"/>
      <c r="P44" s="328"/>
      <c r="AMA44" s="477"/>
    </row>
    <row r="45" spans="1:1015" ht="11.1" customHeight="1" thickBot="1" x14ac:dyDescent="0.25">
      <c r="A45" s="623" t="s">
        <v>418</v>
      </c>
      <c r="B45" s="624"/>
      <c r="C45" s="624"/>
      <c r="D45" s="624"/>
      <c r="E45" s="624"/>
      <c r="F45" s="624"/>
      <c r="G45" s="624"/>
      <c r="H45" s="624"/>
      <c r="I45" s="624"/>
      <c r="J45" s="624"/>
      <c r="K45" s="625"/>
      <c r="L45" s="47">
        <f>SUM(L14:L44)</f>
        <v>0</v>
      </c>
      <c r="M45" s="47">
        <f>SUM(M14:M44)</f>
        <v>0</v>
      </c>
      <c r="N45" s="47">
        <f>SUM(N14:N44)</f>
        <v>0</v>
      </c>
      <c r="O45" s="47">
        <f>SUM(O14:O44)</f>
        <v>0</v>
      </c>
      <c r="P45" s="47">
        <f>SUM(P14:P44)</f>
        <v>0</v>
      </c>
      <c r="AMA45" s="477"/>
    </row>
    <row r="46" spans="1:1015" x14ac:dyDescent="0.2">
      <c r="A46" s="130"/>
      <c r="B46" s="130"/>
      <c r="C46" s="130"/>
      <c r="D46" s="130"/>
      <c r="E46" s="130"/>
      <c r="F46" s="130"/>
      <c r="G46" s="130"/>
      <c r="H46" s="130"/>
      <c r="I46" s="130"/>
      <c r="J46" s="130"/>
      <c r="K46" s="14"/>
      <c r="L46" s="14"/>
      <c r="M46" s="14"/>
      <c r="N46" s="14"/>
      <c r="O46" s="14"/>
      <c r="P46" s="14"/>
      <c r="AMA46" s="477"/>
    </row>
    <row r="47" spans="1:1015" x14ac:dyDescent="0.2">
      <c r="A47" s="130"/>
      <c r="B47" s="130"/>
      <c r="C47" s="130"/>
      <c r="D47" s="130"/>
      <c r="E47" s="130"/>
      <c r="F47" s="130"/>
      <c r="G47" s="130"/>
      <c r="H47" s="130"/>
      <c r="I47" s="130"/>
      <c r="J47" s="130"/>
      <c r="K47" s="14"/>
      <c r="L47" s="14"/>
      <c r="M47" s="14"/>
      <c r="N47" s="14"/>
      <c r="O47" s="14"/>
      <c r="P47" s="14"/>
    </row>
    <row r="48" spans="1:1015" x14ac:dyDescent="0.2">
      <c r="A48" s="14"/>
      <c r="B48" s="14"/>
      <c r="C48" s="14"/>
      <c r="D48" s="14"/>
      <c r="E48" s="14"/>
      <c r="F48" s="14"/>
      <c r="G48" s="14"/>
      <c r="H48" s="14"/>
      <c r="I48" s="14"/>
      <c r="J48" s="14"/>
      <c r="K48" s="14"/>
      <c r="L48" s="14"/>
      <c r="M48" s="14"/>
      <c r="N48" s="14"/>
      <c r="O48" s="14"/>
      <c r="P48" s="14"/>
    </row>
    <row r="49" spans="1:16" s="1" customFormat="1" x14ac:dyDescent="0.2">
      <c r="A49" s="1" t="s">
        <v>14</v>
      </c>
      <c r="B49" s="14"/>
      <c r="C49" s="607">
        <f>sas</f>
        <v>0</v>
      </c>
      <c r="D49" s="607"/>
      <c r="E49" s="607"/>
      <c r="F49" s="607"/>
      <c r="G49" s="607"/>
      <c r="H49" s="607"/>
      <c r="I49" s="14"/>
      <c r="J49" s="14"/>
      <c r="K49" s="14"/>
      <c r="L49" s="14"/>
      <c r="M49" s="14"/>
      <c r="N49" s="14"/>
      <c r="O49" s="14"/>
      <c r="P49" s="14"/>
    </row>
    <row r="50" spans="1:16" s="1" customFormat="1" x14ac:dyDescent="0.2">
      <c r="A50" s="14"/>
      <c r="B50" s="14"/>
      <c r="C50" s="570" t="s">
        <v>15</v>
      </c>
      <c r="D50" s="570"/>
      <c r="E50" s="570"/>
      <c r="F50" s="570"/>
      <c r="G50" s="570"/>
      <c r="H50" s="570"/>
      <c r="I50" s="14"/>
      <c r="J50" s="14"/>
      <c r="K50" s="14"/>
      <c r="L50" s="14"/>
      <c r="M50" s="14"/>
      <c r="N50" s="14"/>
      <c r="O50" s="14"/>
      <c r="P50" s="14"/>
    </row>
    <row r="51" spans="1:16" s="1" customFormat="1" x14ac:dyDescent="0.2">
      <c r="A51" s="14"/>
      <c r="B51" s="14"/>
      <c r="C51" s="14"/>
      <c r="D51" s="14"/>
      <c r="E51" s="14"/>
      <c r="F51" s="14"/>
      <c r="G51" s="14"/>
      <c r="H51" s="14"/>
      <c r="I51" s="14"/>
      <c r="J51" s="14"/>
      <c r="K51" s="14"/>
      <c r="L51" s="14"/>
      <c r="M51" s="14"/>
      <c r="N51" s="14"/>
      <c r="O51" s="14"/>
      <c r="P51" s="14"/>
    </row>
    <row r="52" spans="1:16" s="1" customFormat="1" x14ac:dyDescent="0.2">
      <c r="A52" s="182" t="str">
        <f>dat</f>
        <v>Tāme sastādīta 2021. gada</v>
      </c>
      <c r="B52" s="50"/>
      <c r="C52" s="50"/>
      <c r="D52" s="50"/>
      <c r="E52" s="14"/>
      <c r="F52" s="14"/>
      <c r="G52" s="14"/>
      <c r="H52" s="14"/>
      <c r="I52" s="14"/>
      <c r="J52" s="14"/>
      <c r="K52" s="14"/>
      <c r="L52" s="14"/>
      <c r="M52" s="14"/>
      <c r="N52" s="14"/>
      <c r="O52" s="14"/>
      <c r="P52" s="14"/>
    </row>
    <row r="53" spans="1:16" s="1" customFormat="1" x14ac:dyDescent="0.2">
      <c r="A53" s="14"/>
      <c r="B53" s="14"/>
      <c r="C53" s="14"/>
      <c r="D53" s="14"/>
      <c r="E53" s="14"/>
      <c r="F53" s="14"/>
      <c r="G53" s="14"/>
      <c r="H53" s="14"/>
      <c r="I53" s="14"/>
      <c r="J53" s="14"/>
      <c r="K53" s="14"/>
      <c r="L53" s="14"/>
      <c r="M53" s="14"/>
      <c r="N53" s="14"/>
      <c r="O53" s="14"/>
      <c r="P53" s="14"/>
    </row>
    <row r="54" spans="1:16" s="1" customFormat="1" x14ac:dyDescent="0.2">
      <c r="A54" s="1" t="s">
        <v>38</v>
      </c>
      <c r="B54" s="14"/>
      <c r="C54" s="607">
        <f>C49</f>
        <v>0</v>
      </c>
      <c r="D54" s="607"/>
      <c r="E54" s="607"/>
      <c r="F54" s="607"/>
      <c r="G54" s="607"/>
      <c r="H54" s="607"/>
      <c r="I54" s="14"/>
      <c r="J54" s="14"/>
      <c r="K54" s="14"/>
      <c r="L54" s="14"/>
      <c r="M54" s="14"/>
      <c r="N54" s="14"/>
      <c r="O54" s="14"/>
      <c r="P54" s="14"/>
    </row>
    <row r="55" spans="1:16" s="1" customFormat="1" x14ac:dyDescent="0.2">
      <c r="A55" s="14"/>
      <c r="B55" s="14"/>
      <c r="C55" s="570" t="s">
        <v>15</v>
      </c>
      <c r="D55" s="570"/>
      <c r="E55" s="570"/>
      <c r="F55" s="570"/>
      <c r="G55" s="570"/>
      <c r="H55" s="570"/>
      <c r="I55" s="14"/>
      <c r="J55" s="14"/>
      <c r="K55" s="14"/>
      <c r="L55" s="14"/>
      <c r="M55" s="14"/>
      <c r="N55" s="14"/>
      <c r="O55" s="14"/>
      <c r="P55" s="14"/>
    </row>
    <row r="56" spans="1:16" s="1" customFormat="1" x14ac:dyDescent="0.2">
      <c r="A56" s="14"/>
      <c r="B56" s="14"/>
      <c r="C56" s="14"/>
      <c r="D56" s="14"/>
      <c r="E56" s="14"/>
      <c r="F56" s="14"/>
      <c r="G56" s="14"/>
      <c r="H56" s="14"/>
      <c r="I56" s="14"/>
      <c r="J56" s="14"/>
      <c r="K56" s="14"/>
      <c r="L56" s="14"/>
      <c r="M56" s="14"/>
      <c r="N56" s="14"/>
      <c r="O56" s="14"/>
      <c r="P56" s="14"/>
    </row>
    <row r="57" spans="1:16" s="1" customFormat="1" x14ac:dyDescent="0.2">
      <c r="A57" s="182" t="s">
        <v>53</v>
      </c>
      <c r="B57" s="50"/>
      <c r="C57" s="183">
        <f>sert</f>
        <v>0</v>
      </c>
    </row>
    <row r="59" spans="1:16" ht="13.5" x14ac:dyDescent="0.2">
      <c r="A59" s="641" t="s">
        <v>561</v>
      </c>
    </row>
    <row r="60" spans="1:16" ht="12" x14ac:dyDescent="0.2">
      <c r="A60" s="642" t="s">
        <v>562</v>
      </c>
    </row>
    <row r="61" spans="1:16" ht="12" x14ac:dyDescent="0.2">
      <c r="A61" s="642" t="s">
        <v>563</v>
      </c>
    </row>
  </sheetData>
  <mergeCells count="22">
    <mergeCell ref="C55:H55"/>
    <mergeCell ref="A45:K45"/>
    <mergeCell ref="C49:H49"/>
    <mergeCell ref="C50:H50"/>
    <mergeCell ref="C54:H54"/>
    <mergeCell ref="L12:P12"/>
    <mergeCell ref="D8:L8"/>
    <mergeCell ref="A9:F9"/>
    <mergeCell ref="J9:M9"/>
    <mergeCell ref="N9:O9"/>
    <mergeCell ref="A12:A13"/>
    <mergeCell ref="B12:B13"/>
    <mergeCell ref="C12:C13"/>
    <mergeCell ref="D12:D13"/>
    <mergeCell ref="E12:E13"/>
    <mergeCell ref="F12:K12"/>
    <mergeCell ref="D7:L7"/>
    <mergeCell ref="C2:I2"/>
    <mergeCell ref="C3:I3"/>
    <mergeCell ref="C4:I4"/>
    <mergeCell ref="D5:L5"/>
    <mergeCell ref="D6:L6"/>
  </mergeCells>
  <conditionalFormatting sqref="C4:I4 D5:L6 F14:G44 I14:J44">
    <cfRule type="cellIs" dxfId="29" priority="20" operator="equal">
      <formula>0</formula>
    </cfRule>
  </conditionalFormatting>
  <conditionalFormatting sqref="N9:O9 C2:I2 H14:H44 K14:P44 A14:A44">
    <cfRule type="cellIs" dxfId="28" priority="21" operator="equal">
      <formula>0</formula>
    </cfRule>
  </conditionalFormatting>
  <conditionalFormatting sqref="O10">
    <cfRule type="cellIs" dxfId="27" priority="23" operator="equal">
      <formula>"20__. gada __. _________"</formula>
    </cfRule>
  </conditionalFormatting>
  <conditionalFormatting sqref="P10">
    <cfRule type="cellIs" dxfId="26" priority="24" operator="equal">
      <formula>"20__. gada __. _________"</formula>
    </cfRule>
  </conditionalFormatting>
  <conditionalFormatting sqref="D1">
    <cfRule type="cellIs" dxfId="25" priority="26" operator="equal">
      <formula>0</formula>
    </cfRule>
  </conditionalFormatting>
  <conditionalFormatting sqref="A45:K45 A46:J47">
    <cfRule type="containsText" dxfId="24" priority="12" operator="containsText" text="Tāme sastādīta  20__. gada tirgus cenās, pamatojoties uz ___ daļas rasējumiem"/>
  </conditionalFormatting>
  <conditionalFormatting sqref="L45:P45">
    <cfRule type="cellIs" dxfId="23" priority="13" operator="equal">
      <formula>0</formula>
    </cfRule>
  </conditionalFormatting>
  <conditionalFormatting sqref="C49:H49">
    <cfRule type="cellIs" dxfId="22" priority="3" operator="equal">
      <formula>0</formula>
    </cfRule>
  </conditionalFormatting>
  <conditionalFormatting sqref="C54:H54 C49:H49">
    <cfRule type="cellIs" dxfId="21" priority="4" operator="equal">
      <formula>0</formula>
    </cfRule>
  </conditionalFormatting>
  <conditionalFormatting sqref="C57">
    <cfRule type="cellIs" dxfId="20" priority="5" operator="equal">
      <formula>0</formula>
    </cfRule>
  </conditionalFormatting>
  <conditionalFormatting sqref="D7:L8">
    <cfRule type="cellIs" dxfId="19" priority="2" operator="equal">
      <formula>0</formula>
    </cfRule>
  </conditionalFormatting>
  <conditionalFormatting sqref="A9:F9">
    <cfRule type="containsText" dxfId="18" priority="1" operator="containsText" text="Tāme sastādīta  20__. gada tirgus cenās, pamatojoties uz ___ daļas rasējumiem"/>
  </conditionalFormatting>
  <pageMargins left="0.19685039370078741" right="0.19685039370078741" top="0.75196850393700787" bottom="0.39370078740157483" header="0.51181102362204722" footer="0.51181102362204722"/>
  <pageSetup paperSize="9" scale="98" firstPageNumber="0" orientation="landscape"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AMA59"/>
  <sheetViews>
    <sheetView tabSelected="1" topLeftCell="A30" zoomScale="130" zoomScaleNormal="130" zoomScaleSheetLayoutView="100" workbookViewId="0">
      <selection activeCell="A57" sqref="A57:A59"/>
    </sheetView>
  </sheetViews>
  <sheetFormatPr defaultColWidth="9.140625" defaultRowHeight="11.25" x14ac:dyDescent="0.2"/>
  <cols>
    <col min="1" max="1" width="4.5703125" style="1" customWidth="1"/>
    <col min="2" max="2" width="9.5703125" style="1" customWidth="1"/>
    <col min="3" max="3" width="40.1406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015" width="9.140625" style="1" customWidth="1"/>
    <col min="1016" max="16384" width="9.140625" style="477"/>
  </cols>
  <sheetData>
    <row r="1" spans="1:1015" x14ac:dyDescent="0.2">
      <c r="A1" s="28"/>
      <c r="B1" s="28"/>
      <c r="C1" s="32" t="s">
        <v>39</v>
      </c>
      <c r="D1" s="33">
        <f>'Kops a'!B25</f>
        <v>11</v>
      </c>
      <c r="E1" s="28"/>
      <c r="F1" s="28"/>
      <c r="G1" s="28"/>
      <c r="H1" s="28"/>
      <c r="I1" s="28"/>
      <c r="J1" s="28"/>
      <c r="N1" s="34"/>
      <c r="O1" s="32"/>
      <c r="P1" s="35"/>
    </row>
    <row r="2" spans="1:1015" x14ac:dyDescent="0.2">
      <c r="A2" s="36"/>
      <c r="B2" s="36"/>
      <c r="C2" s="595" t="s">
        <v>358</v>
      </c>
      <c r="D2" s="595"/>
      <c r="E2" s="595"/>
      <c r="F2" s="595"/>
      <c r="G2" s="595"/>
      <c r="H2" s="595"/>
      <c r="I2" s="595"/>
      <c r="J2" s="36"/>
    </row>
    <row r="3" spans="1:1015" x14ac:dyDescent="0.2">
      <c r="A3" s="37"/>
      <c r="B3" s="37"/>
      <c r="C3" s="572" t="s">
        <v>18</v>
      </c>
      <c r="D3" s="572"/>
      <c r="E3" s="572"/>
      <c r="F3" s="572"/>
      <c r="G3" s="572"/>
      <c r="H3" s="572"/>
      <c r="I3" s="572"/>
      <c r="J3" s="37"/>
    </row>
    <row r="4" spans="1:1015" x14ac:dyDescent="0.2">
      <c r="A4" s="37"/>
      <c r="B4" s="37"/>
      <c r="C4" s="608" t="s">
        <v>4</v>
      </c>
      <c r="D4" s="608"/>
      <c r="E4" s="608"/>
      <c r="F4" s="608"/>
      <c r="G4" s="608"/>
      <c r="H4" s="608"/>
      <c r="I4" s="608"/>
      <c r="J4" s="37"/>
    </row>
    <row r="5" spans="1:1015" x14ac:dyDescent="0.2">
      <c r="A5" s="28"/>
      <c r="B5" s="28"/>
      <c r="C5" s="32" t="s">
        <v>5</v>
      </c>
      <c r="D5" s="594" t="str">
        <f>'Kops a'!D6</f>
        <v>Daudzīvokļu dzīvojamā māja</v>
      </c>
      <c r="E5" s="594"/>
      <c r="F5" s="594"/>
      <c r="G5" s="594"/>
      <c r="H5" s="594"/>
      <c r="I5" s="594"/>
      <c r="J5" s="594"/>
      <c r="K5" s="594"/>
      <c r="L5" s="594"/>
      <c r="M5" s="14"/>
      <c r="N5" s="14"/>
      <c r="O5" s="14"/>
      <c r="P5" s="14"/>
    </row>
    <row r="6" spans="1:1015" x14ac:dyDescent="0.2">
      <c r="A6" s="28"/>
      <c r="B6" s="28"/>
      <c r="C6" s="32" t="s">
        <v>6</v>
      </c>
      <c r="D6" s="594" t="str">
        <f>'Kops a'!D7</f>
        <v>fasādes vienkāršotā atjaunošana</v>
      </c>
      <c r="E6" s="594"/>
      <c r="F6" s="594"/>
      <c r="G6" s="594"/>
      <c r="H6" s="594"/>
      <c r="I6" s="594"/>
      <c r="J6" s="594"/>
      <c r="K6" s="594"/>
      <c r="L6" s="594"/>
      <c r="M6" s="14"/>
      <c r="N6" s="14"/>
      <c r="O6" s="14"/>
      <c r="P6" s="14"/>
    </row>
    <row r="7" spans="1:1015" ht="26.65" customHeight="1" x14ac:dyDescent="0.2">
      <c r="A7" s="28"/>
      <c r="B7" s="28"/>
      <c r="C7" s="32" t="s">
        <v>7</v>
      </c>
      <c r="D7" s="594" t="str">
        <f>adrese</f>
        <v>Dzīvojamā ēka Nr.17000310131 002
Zvejnieku alejā 7, Liepājā.</v>
      </c>
      <c r="E7" s="594"/>
      <c r="F7" s="594"/>
      <c r="G7" s="594"/>
      <c r="H7" s="594"/>
      <c r="I7" s="594"/>
      <c r="J7" s="594"/>
      <c r="K7" s="594"/>
      <c r="L7" s="594"/>
      <c r="M7" s="14"/>
      <c r="N7" s="14"/>
      <c r="O7" s="14"/>
      <c r="P7" s="14"/>
    </row>
    <row r="8" spans="1:1015" ht="10.7" customHeight="1" x14ac:dyDescent="0.2">
      <c r="A8" s="28"/>
      <c r="B8" s="28"/>
      <c r="C8" s="4" t="s">
        <v>21</v>
      </c>
      <c r="D8" s="594" t="str">
        <f>līgums</f>
        <v>WS-61-17</v>
      </c>
      <c r="E8" s="594"/>
      <c r="F8" s="594"/>
      <c r="G8" s="594"/>
      <c r="H8" s="594"/>
      <c r="I8" s="594"/>
      <c r="J8" s="594"/>
      <c r="K8" s="594"/>
      <c r="L8" s="594"/>
      <c r="M8" s="14"/>
      <c r="N8" s="14"/>
      <c r="O8" s="14"/>
      <c r="P8" s="14"/>
    </row>
    <row r="9" spans="1:1015" ht="10.7" customHeight="1" x14ac:dyDescent="0.2">
      <c r="A9" s="609" t="s">
        <v>524</v>
      </c>
      <c r="B9" s="609"/>
      <c r="C9" s="609"/>
      <c r="D9" s="609"/>
      <c r="E9" s="609"/>
      <c r="F9" s="609"/>
      <c r="G9" s="38"/>
      <c r="H9" s="38"/>
      <c r="I9" s="38"/>
      <c r="J9" s="610" t="s">
        <v>40</v>
      </c>
      <c r="K9" s="610"/>
      <c r="L9" s="610"/>
      <c r="M9" s="610"/>
      <c r="N9" s="611">
        <f>P43</f>
        <v>0</v>
      </c>
      <c r="O9" s="611"/>
      <c r="P9" s="38"/>
    </row>
    <row r="10" spans="1:1015" x14ac:dyDescent="0.2">
      <c r="A10" s="39"/>
      <c r="B10" s="40"/>
      <c r="C10" s="4"/>
      <c r="D10" s="28"/>
      <c r="E10" s="28"/>
      <c r="F10" s="28"/>
      <c r="G10" s="28"/>
      <c r="H10" s="28"/>
      <c r="I10" s="28"/>
      <c r="J10" s="28"/>
      <c r="K10" s="28"/>
      <c r="L10" s="36"/>
      <c r="M10" s="36"/>
      <c r="O10" s="51"/>
      <c r="P10" s="41" t="str">
        <f>A50</f>
        <v>Tāme sastādīta 2021. gada</v>
      </c>
    </row>
    <row r="11" spans="1:1015" ht="12" thickBot="1" x14ac:dyDescent="0.25">
      <c r="A11" s="39"/>
      <c r="B11" s="40"/>
      <c r="C11" s="4"/>
      <c r="D11" s="28"/>
      <c r="E11" s="28"/>
      <c r="F11" s="28"/>
      <c r="G11" s="28"/>
      <c r="H11" s="28"/>
      <c r="I11" s="28"/>
      <c r="J11" s="28"/>
      <c r="K11" s="28"/>
      <c r="L11" s="42"/>
      <c r="M11" s="42"/>
      <c r="N11" s="43"/>
      <c r="O11" s="34"/>
      <c r="P11" s="28"/>
    </row>
    <row r="12" spans="1:1015" ht="12" thickBot="1" x14ac:dyDescent="0.25">
      <c r="A12" s="600" t="s">
        <v>24</v>
      </c>
      <c r="B12" s="601" t="s">
        <v>41</v>
      </c>
      <c r="C12" s="602" t="s">
        <v>42</v>
      </c>
      <c r="D12" s="603" t="s">
        <v>43</v>
      </c>
      <c r="E12" s="604" t="s">
        <v>44</v>
      </c>
      <c r="F12" s="605" t="s">
        <v>45</v>
      </c>
      <c r="G12" s="605"/>
      <c r="H12" s="605"/>
      <c r="I12" s="605"/>
      <c r="J12" s="605"/>
      <c r="K12" s="605"/>
      <c r="L12" s="605" t="s">
        <v>46</v>
      </c>
      <c r="M12" s="605"/>
      <c r="N12" s="605"/>
      <c r="O12" s="605"/>
      <c r="P12" s="605"/>
    </row>
    <row r="13" spans="1:1015" ht="118.5" thickBot="1" x14ac:dyDescent="0.25">
      <c r="A13" s="600"/>
      <c r="B13" s="601"/>
      <c r="C13" s="602"/>
      <c r="D13" s="603"/>
      <c r="E13" s="604"/>
      <c r="F13" s="44" t="s">
        <v>47</v>
      </c>
      <c r="G13" s="45" t="s">
        <v>48</v>
      </c>
      <c r="H13" s="45" t="s">
        <v>49</v>
      </c>
      <c r="I13" s="45" t="s">
        <v>50</v>
      </c>
      <c r="J13" s="45" t="s">
        <v>51</v>
      </c>
      <c r="K13" s="46" t="s">
        <v>52</v>
      </c>
      <c r="L13" s="44" t="s">
        <v>47</v>
      </c>
      <c r="M13" s="45" t="s">
        <v>49</v>
      </c>
      <c r="N13" s="45" t="s">
        <v>50</v>
      </c>
      <c r="O13" s="45" t="s">
        <v>51</v>
      </c>
      <c r="P13" s="46" t="s">
        <v>52</v>
      </c>
    </row>
    <row r="14" spans="1:1015" x14ac:dyDescent="0.2">
      <c r="A14" s="287"/>
      <c r="B14" s="626" t="s">
        <v>358</v>
      </c>
      <c r="C14" s="627"/>
      <c r="D14" s="627"/>
      <c r="E14" s="472"/>
      <c r="F14" s="184"/>
      <c r="G14" s="185"/>
      <c r="H14" s="186">
        <f t="shared" ref="H14:H15" si="0">F14*G14</f>
        <v>0</v>
      </c>
      <c r="I14" s="187"/>
      <c r="J14" s="187"/>
      <c r="K14" s="188">
        <f t="shared" ref="K14:K15" si="1">ROUND(I14+H14+J14,2)</f>
        <v>0</v>
      </c>
      <c r="L14" s="188">
        <f t="shared" ref="L14:L15" si="2">ROUND(E14*F14,2)</f>
        <v>0</v>
      </c>
      <c r="M14" s="188">
        <f t="shared" ref="M14:M15" si="3">ROUND(E14*H14,2)</f>
        <v>0</v>
      </c>
      <c r="N14" s="188">
        <f t="shared" ref="N14:N15" si="4">ROUND(E14*I14,2)</f>
        <v>0</v>
      </c>
      <c r="O14" s="188">
        <f t="shared" ref="O14:O15" si="5">ROUND(E14*J14,2)</f>
        <v>0</v>
      </c>
      <c r="P14" s="188">
        <f t="shared" ref="P14:P15" si="6">SUM(M14:O14)</f>
        <v>0</v>
      </c>
      <c r="AMA14" s="477"/>
    </row>
    <row r="15" spans="1:1015" ht="25.5" x14ac:dyDescent="0.2">
      <c r="A15" s="288">
        <v>1</v>
      </c>
      <c r="B15" s="289"/>
      <c r="C15" s="400" t="s">
        <v>359</v>
      </c>
      <c r="D15" s="288" t="s">
        <v>103</v>
      </c>
      <c r="E15" s="401">
        <v>4</v>
      </c>
      <c r="F15" s="184"/>
      <c r="G15" s="185"/>
      <c r="H15" s="186">
        <f t="shared" si="0"/>
        <v>0</v>
      </c>
      <c r="I15" s="187"/>
      <c r="J15" s="187"/>
      <c r="K15" s="188">
        <f t="shared" si="1"/>
        <v>0</v>
      </c>
      <c r="L15" s="188">
        <f t="shared" si="2"/>
        <v>0</v>
      </c>
      <c r="M15" s="188">
        <f t="shared" si="3"/>
        <v>0</v>
      </c>
      <c r="N15" s="188">
        <f t="shared" si="4"/>
        <v>0</v>
      </c>
      <c r="O15" s="188">
        <f t="shared" si="5"/>
        <v>0</v>
      </c>
      <c r="P15" s="188">
        <f t="shared" si="6"/>
        <v>0</v>
      </c>
      <c r="AMA15" s="477"/>
    </row>
    <row r="16" spans="1:1015" ht="25.5" x14ac:dyDescent="0.2">
      <c r="A16" s="288">
        <f t="shared" ref="A16:A42" si="7">A15+1</f>
        <v>2</v>
      </c>
      <c r="B16" s="289"/>
      <c r="C16" s="400" t="s">
        <v>360</v>
      </c>
      <c r="D16" s="288" t="s">
        <v>103</v>
      </c>
      <c r="E16" s="401">
        <f>E15</f>
        <v>4</v>
      </c>
      <c r="F16" s="184"/>
      <c r="G16" s="185"/>
      <c r="H16" s="186">
        <f t="shared" ref="H16:H42" si="8">F16*G16</f>
        <v>0</v>
      </c>
      <c r="I16" s="187"/>
      <c r="J16" s="187"/>
      <c r="K16" s="188">
        <f t="shared" ref="K16:K42" si="9">ROUND(I16+H16+J16,2)</f>
        <v>0</v>
      </c>
      <c r="L16" s="188">
        <f t="shared" ref="L16:L42" si="10">ROUND(E16*F16,2)</f>
        <v>0</v>
      </c>
      <c r="M16" s="188">
        <f t="shared" ref="M16:M42" si="11">ROUND(E16*H16,2)</f>
        <v>0</v>
      </c>
      <c r="N16" s="188">
        <f t="shared" ref="N16:N42" si="12">ROUND(E16*I16,2)</f>
        <v>0</v>
      </c>
      <c r="O16" s="188">
        <f t="shared" ref="O16:O42" si="13">ROUND(E16*J16,2)</f>
        <v>0</v>
      </c>
      <c r="P16" s="188">
        <f t="shared" ref="P16:P42" si="14">SUM(M16:O16)</f>
        <v>0</v>
      </c>
      <c r="AMA16" s="477"/>
    </row>
    <row r="17" spans="1:1015" ht="12.75" x14ac:dyDescent="0.2">
      <c r="A17" s="288">
        <f t="shared" si="7"/>
        <v>3</v>
      </c>
      <c r="B17" s="289"/>
      <c r="C17" s="400" t="s">
        <v>361</v>
      </c>
      <c r="D17" s="288" t="s">
        <v>80</v>
      </c>
      <c r="E17" s="401">
        <v>210</v>
      </c>
      <c r="F17" s="184"/>
      <c r="G17" s="185"/>
      <c r="H17" s="186">
        <f t="shared" si="8"/>
        <v>0</v>
      </c>
      <c r="I17" s="187"/>
      <c r="J17" s="187"/>
      <c r="K17" s="188">
        <f t="shared" si="9"/>
        <v>0</v>
      </c>
      <c r="L17" s="188">
        <f t="shared" si="10"/>
        <v>0</v>
      </c>
      <c r="M17" s="188">
        <f t="shared" si="11"/>
        <v>0</v>
      </c>
      <c r="N17" s="188">
        <f t="shared" si="12"/>
        <v>0</v>
      </c>
      <c r="O17" s="188">
        <f t="shared" si="13"/>
        <v>0</v>
      </c>
      <c r="P17" s="188">
        <f t="shared" si="14"/>
        <v>0</v>
      </c>
      <c r="AMA17" s="477"/>
    </row>
    <row r="18" spans="1:1015" ht="10.7" customHeight="1" x14ac:dyDescent="0.2">
      <c r="A18" s="288">
        <f t="shared" si="7"/>
        <v>4</v>
      </c>
      <c r="B18" s="289"/>
      <c r="C18" s="400" t="s">
        <v>362</v>
      </c>
      <c r="D18" s="288" t="s">
        <v>80</v>
      </c>
      <c r="E18" s="401">
        <v>100</v>
      </c>
      <c r="F18" s="184"/>
      <c r="G18" s="185"/>
      <c r="H18" s="186">
        <f t="shared" si="8"/>
        <v>0</v>
      </c>
      <c r="I18" s="187"/>
      <c r="J18" s="187"/>
      <c r="K18" s="188">
        <f t="shared" si="9"/>
        <v>0</v>
      </c>
      <c r="L18" s="188">
        <f t="shared" si="10"/>
        <v>0</v>
      </c>
      <c r="M18" s="188">
        <f t="shared" si="11"/>
        <v>0</v>
      </c>
      <c r="N18" s="188">
        <f t="shared" si="12"/>
        <v>0</v>
      </c>
      <c r="O18" s="188">
        <f t="shared" si="13"/>
        <v>0</v>
      </c>
      <c r="P18" s="188">
        <f t="shared" si="14"/>
        <v>0</v>
      </c>
      <c r="AMA18" s="477"/>
    </row>
    <row r="19" spans="1:1015" ht="12.75" x14ac:dyDescent="0.2">
      <c r="A19" s="288">
        <f t="shared" si="7"/>
        <v>5</v>
      </c>
      <c r="B19" s="289"/>
      <c r="C19" s="400" t="s">
        <v>363</v>
      </c>
      <c r="D19" s="288" t="s">
        <v>80</v>
      </c>
      <c r="E19" s="401">
        <v>120</v>
      </c>
      <c r="F19" s="184"/>
      <c r="G19" s="185"/>
      <c r="H19" s="186">
        <f t="shared" si="8"/>
        <v>0</v>
      </c>
      <c r="I19" s="187"/>
      <c r="J19" s="187"/>
      <c r="K19" s="188">
        <f t="shared" si="9"/>
        <v>0</v>
      </c>
      <c r="L19" s="188">
        <f t="shared" si="10"/>
        <v>0</v>
      </c>
      <c r="M19" s="188">
        <f t="shared" si="11"/>
        <v>0</v>
      </c>
      <c r="N19" s="188">
        <f t="shared" si="12"/>
        <v>0</v>
      </c>
      <c r="O19" s="188">
        <f t="shared" si="13"/>
        <v>0</v>
      </c>
      <c r="P19" s="188">
        <f t="shared" si="14"/>
        <v>0</v>
      </c>
      <c r="AMA19" s="477"/>
    </row>
    <row r="20" spans="1:1015" ht="12.75" x14ac:dyDescent="0.2">
      <c r="A20" s="288">
        <f t="shared" si="7"/>
        <v>6</v>
      </c>
      <c r="B20" s="289"/>
      <c r="C20" s="400" t="s">
        <v>364</v>
      </c>
      <c r="D20" s="288" t="s">
        <v>365</v>
      </c>
      <c r="E20" s="401">
        <v>10</v>
      </c>
      <c r="F20" s="184"/>
      <c r="G20" s="185"/>
      <c r="H20" s="186">
        <f t="shared" si="8"/>
        <v>0</v>
      </c>
      <c r="I20" s="187"/>
      <c r="J20" s="187"/>
      <c r="K20" s="188">
        <f t="shared" si="9"/>
        <v>0</v>
      </c>
      <c r="L20" s="188">
        <f t="shared" si="10"/>
        <v>0</v>
      </c>
      <c r="M20" s="188">
        <f t="shared" si="11"/>
        <v>0</v>
      </c>
      <c r="N20" s="188">
        <f t="shared" si="12"/>
        <v>0</v>
      </c>
      <c r="O20" s="188">
        <f t="shared" si="13"/>
        <v>0</v>
      </c>
      <c r="P20" s="188">
        <f t="shared" si="14"/>
        <v>0</v>
      </c>
      <c r="AMA20" s="477"/>
    </row>
    <row r="21" spans="1:1015" ht="25.5" x14ac:dyDescent="0.2">
      <c r="A21" s="288">
        <f t="shared" si="7"/>
        <v>7</v>
      </c>
      <c r="B21" s="289"/>
      <c r="C21" s="400" t="s">
        <v>366</v>
      </c>
      <c r="D21" s="288" t="s">
        <v>77</v>
      </c>
      <c r="E21" s="401">
        <f>6*11</f>
        <v>66</v>
      </c>
      <c r="F21" s="184"/>
      <c r="G21" s="185"/>
      <c r="H21" s="186">
        <f t="shared" si="8"/>
        <v>0</v>
      </c>
      <c r="I21" s="187"/>
      <c r="J21" s="187"/>
      <c r="K21" s="188">
        <f t="shared" si="9"/>
        <v>0</v>
      </c>
      <c r="L21" s="188">
        <f t="shared" si="10"/>
        <v>0</v>
      </c>
      <c r="M21" s="188">
        <f t="shared" si="11"/>
        <v>0</v>
      </c>
      <c r="N21" s="188">
        <f t="shared" si="12"/>
        <v>0</v>
      </c>
      <c r="O21" s="188">
        <f t="shared" si="13"/>
        <v>0</v>
      </c>
      <c r="P21" s="188">
        <f t="shared" si="14"/>
        <v>0</v>
      </c>
      <c r="AMA21" s="477"/>
    </row>
    <row r="22" spans="1:1015" ht="10.7" customHeight="1" x14ac:dyDescent="0.2">
      <c r="A22" s="288">
        <f t="shared" si="7"/>
        <v>8</v>
      </c>
      <c r="B22" s="289"/>
      <c r="C22" s="400" t="s">
        <v>367</v>
      </c>
      <c r="D22" s="288" t="s">
        <v>77</v>
      </c>
      <c r="E22" s="401">
        <f>14*2</f>
        <v>28</v>
      </c>
      <c r="F22" s="184"/>
      <c r="G22" s="185"/>
      <c r="H22" s="186">
        <f t="shared" si="8"/>
        <v>0</v>
      </c>
      <c r="I22" s="187"/>
      <c r="J22" s="187"/>
      <c r="K22" s="188">
        <f t="shared" si="9"/>
        <v>0</v>
      </c>
      <c r="L22" s="188">
        <f t="shared" si="10"/>
        <v>0</v>
      </c>
      <c r="M22" s="188">
        <f t="shared" si="11"/>
        <v>0</v>
      </c>
      <c r="N22" s="188">
        <f t="shared" si="12"/>
        <v>0</v>
      </c>
      <c r="O22" s="188">
        <f t="shared" si="13"/>
        <v>0</v>
      </c>
      <c r="P22" s="188">
        <f t="shared" si="14"/>
        <v>0</v>
      </c>
      <c r="AMA22" s="477"/>
    </row>
    <row r="23" spans="1:1015" ht="12.75" x14ac:dyDescent="0.2">
      <c r="A23" s="288">
        <f t="shared" si="7"/>
        <v>9</v>
      </c>
      <c r="B23" s="289"/>
      <c r="C23" s="400" t="s">
        <v>368</v>
      </c>
      <c r="D23" s="288" t="s">
        <v>77</v>
      </c>
      <c r="E23" s="401">
        <v>14</v>
      </c>
      <c r="F23" s="184"/>
      <c r="G23" s="185"/>
      <c r="H23" s="186">
        <f t="shared" si="8"/>
        <v>0</v>
      </c>
      <c r="I23" s="187"/>
      <c r="J23" s="187"/>
      <c r="K23" s="188">
        <f t="shared" si="9"/>
        <v>0</v>
      </c>
      <c r="L23" s="188">
        <f t="shared" si="10"/>
        <v>0</v>
      </c>
      <c r="M23" s="188">
        <f t="shared" si="11"/>
        <v>0</v>
      </c>
      <c r="N23" s="188">
        <f t="shared" si="12"/>
        <v>0</v>
      </c>
      <c r="O23" s="188">
        <f t="shared" si="13"/>
        <v>0</v>
      </c>
      <c r="P23" s="188">
        <f t="shared" si="14"/>
        <v>0</v>
      </c>
      <c r="AMA23" s="477"/>
    </row>
    <row r="24" spans="1:1015" ht="12.75" x14ac:dyDescent="0.2">
      <c r="A24" s="288">
        <f t="shared" si="7"/>
        <v>10</v>
      </c>
      <c r="B24" s="289"/>
      <c r="C24" s="400" t="s">
        <v>369</v>
      </c>
      <c r="D24" s="288" t="s">
        <v>77</v>
      </c>
      <c r="E24" s="401">
        <f>E23</f>
        <v>14</v>
      </c>
      <c r="F24" s="184"/>
      <c r="G24" s="185"/>
      <c r="H24" s="186">
        <f t="shared" si="8"/>
        <v>0</v>
      </c>
      <c r="I24" s="187"/>
      <c r="J24" s="187"/>
      <c r="K24" s="188">
        <f t="shared" si="9"/>
        <v>0</v>
      </c>
      <c r="L24" s="188">
        <f t="shared" si="10"/>
        <v>0</v>
      </c>
      <c r="M24" s="188">
        <f t="shared" si="11"/>
        <v>0</v>
      </c>
      <c r="N24" s="188">
        <f t="shared" si="12"/>
        <v>0</v>
      </c>
      <c r="O24" s="188">
        <f t="shared" si="13"/>
        <v>0</v>
      </c>
      <c r="P24" s="188">
        <f t="shared" si="14"/>
        <v>0</v>
      </c>
      <c r="AMA24" s="477"/>
    </row>
    <row r="25" spans="1:1015" ht="12.75" x14ac:dyDescent="0.2">
      <c r="A25" s="288">
        <f t="shared" si="7"/>
        <v>11</v>
      </c>
      <c r="B25" s="289"/>
      <c r="C25" s="400" t="s">
        <v>370</v>
      </c>
      <c r="D25" s="288" t="s">
        <v>77</v>
      </c>
      <c r="E25" s="401">
        <f>E24</f>
        <v>14</v>
      </c>
      <c r="F25" s="184"/>
      <c r="G25" s="185"/>
      <c r="H25" s="186">
        <f t="shared" si="8"/>
        <v>0</v>
      </c>
      <c r="I25" s="187"/>
      <c r="J25" s="187"/>
      <c r="K25" s="188">
        <f t="shared" si="9"/>
        <v>0</v>
      </c>
      <c r="L25" s="188">
        <f t="shared" si="10"/>
        <v>0</v>
      </c>
      <c r="M25" s="188">
        <f t="shared" si="11"/>
        <v>0</v>
      </c>
      <c r="N25" s="188">
        <f t="shared" si="12"/>
        <v>0</v>
      </c>
      <c r="O25" s="188">
        <f t="shared" si="13"/>
        <v>0</v>
      </c>
      <c r="P25" s="188">
        <f t="shared" si="14"/>
        <v>0</v>
      </c>
      <c r="AMA25" s="477"/>
    </row>
    <row r="26" spans="1:1015" ht="10.7" customHeight="1" x14ac:dyDescent="0.2">
      <c r="A26" s="288">
        <f t="shared" si="7"/>
        <v>12</v>
      </c>
      <c r="B26" s="289"/>
      <c r="C26" s="400" t="s">
        <v>371</v>
      </c>
      <c r="D26" s="288" t="s">
        <v>77</v>
      </c>
      <c r="E26" s="401">
        <v>45</v>
      </c>
      <c r="F26" s="184"/>
      <c r="G26" s="185"/>
      <c r="H26" s="186">
        <f t="shared" si="8"/>
        <v>0</v>
      </c>
      <c r="I26" s="187"/>
      <c r="J26" s="187"/>
      <c r="K26" s="188">
        <f t="shared" si="9"/>
        <v>0</v>
      </c>
      <c r="L26" s="188">
        <f t="shared" si="10"/>
        <v>0</v>
      </c>
      <c r="M26" s="188">
        <f t="shared" si="11"/>
        <v>0</v>
      </c>
      <c r="N26" s="188">
        <f t="shared" si="12"/>
        <v>0</v>
      </c>
      <c r="O26" s="188">
        <f t="shared" si="13"/>
        <v>0</v>
      </c>
      <c r="P26" s="188">
        <f t="shared" si="14"/>
        <v>0</v>
      </c>
      <c r="AMA26" s="477"/>
    </row>
    <row r="27" spans="1:1015" ht="12.75" x14ac:dyDescent="0.2">
      <c r="A27" s="288">
        <f t="shared" si="7"/>
        <v>13</v>
      </c>
      <c r="B27" s="289"/>
      <c r="C27" s="400" t="s">
        <v>372</v>
      </c>
      <c r="D27" s="288" t="s">
        <v>77</v>
      </c>
      <c r="E27" s="401">
        <v>12</v>
      </c>
      <c r="F27" s="184"/>
      <c r="G27" s="185"/>
      <c r="H27" s="186">
        <f t="shared" si="8"/>
        <v>0</v>
      </c>
      <c r="I27" s="187"/>
      <c r="J27" s="187"/>
      <c r="K27" s="188">
        <f t="shared" si="9"/>
        <v>0</v>
      </c>
      <c r="L27" s="188">
        <f t="shared" si="10"/>
        <v>0</v>
      </c>
      <c r="M27" s="188">
        <f t="shared" si="11"/>
        <v>0</v>
      </c>
      <c r="N27" s="188">
        <f t="shared" si="12"/>
        <v>0</v>
      </c>
      <c r="O27" s="188">
        <f t="shared" si="13"/>
        <v>0</v>
      </c>
      <c r="P27" s="188">
        <f t="shared" si="14"/>
        <v>0</v>
      </c>
      <c r="AMA27" s="477"/>
    </row>
    <row r="28" spans="1:1015" ht="12.75" x14ac:dyDescent="0.2">
      <c r="A28" s="288">
        <f t="shared" si="7"/>
        <v>14</v>
      </c>
      <c r="B28" s="289"/>
      <c r="C28" s="400" t="s">
        <v>373</v>
      </c>
      <c r="D28" s="288" t="s">
        <v>77</v>
      </c>
      <c r="E28" s="401">
        <v>4</v>
      </c>
      <c r="F28" s="184"/>
      <c r="G28" s="185"/>
      <c r="H28" s="186">
        <f t="shared" si="8"/>
        <v>0</v>
      </c>
      <c r="I28" s="187"/>
      <c r="J28" s="187"/>
      <c r="K28" s="188">
        <f t="shared" si="9"/>
        <v>0</v>
      </c>
      <c r="L28" s="188">
        <f t="shared" si="10"/>
        <v>0</v>
      </c>
      <c r="M28" s="188">
        <f t="shared" si="11"/>
        <v>0</v>
      </c>
      <c r="N28" s="188">
        <f t="shared" si="12"/>
        <v>0</v>
      </c>
      <c r="O28" s="188">
        <f t="shared" si="13"/>
        <v>0</v>
      </c>
      <c r="P28" s="188">
        <f t="shared" si="14"/>
        <v>0</v>
      </c>
      <c r="AMA28" s="477"/>
    </row>
    <row r="29" spans="1:1015" ht="25.5" x14ac:dyDescent="0.2">
      <c r="A29" s="288">
        <f t="shared" si="7"/>
        <v>15</v>
      </c>
      <c r="B29" s="289"/>
      <c r="C29" s="400" t="s">
        <v>374</v>
      </c>
      <c r="D29" s="288" t="s">
        <v>77</v>
      </c>
      <c r="E29" s="401">
        <v>12</v>
      </c>
      <c r="F29" s="184"/>
      <c r="G29" s="185"/>
      <c r="H29" s="186">
        <f t="shared" si="8"/>
        <v>0</v>
      </c>
      <c r="I29" s="187"/>
      <c r="J29" s="187"/>
      <c r="K29" s="188">
        <f t="shared" si="9"/>
        <v>0</v>
      </c>
      <c r="L29" s="188">
        <f t="shared" si="10"/>
        <v>0</v>
      </c>
      <c r="M29" s="188">
        <f t="shared" si="11"/>
        <v>0</v>
      </c>
      <c r="N29" s="188">
        <f t="shared" si="12"/>
        <v>0</v>
      </c>
      <c r="O29" s="188">
        <f t="shared" si="13"/>
        <v>0</v>
      </c>
      <c r="P29" s="188">
        <f t="shared" si="14"/>
        <v>0</v>
      </c>
      <c r="AMA29" s="477"/>
    </row>
    <row r="30" spans="1:1015" ht="12.75" x14ac:dyDescent="0.2">
      <c r="A30" s="288">
        <f t="shared" si="7"/>
        <v>16</v>
      </c>
      <c r="B30" s="289"/>
      <c r="C30" s="400" t="s">
        <v>375</v>
      </c>
      <c r="D30" s="288" t="s">
        <v>77</v>
      </c>
      <c r="E30" s="401">
        <v>12</v>
      </c>
      <c r="F30" s="184"/>
      <c r="G30" s="185"/>
      <c r="H30" s="186">
        <f t="shared" si="8"/>
        <v>0</v>
      </c>
      <c r="I30" s="187"/>
      <c r="J30" s="187"/>
      <c r="K30" s="188">
        <f t="shared" si="9"/>
        <v>0</v>
      </c>
      <c r="L30" s="188">
        <f t="shared" si="10"/>
        <v>0</v>
      </c>
      <c r="M30" s="188">
        <f t="shared" si="11"/>
        <v>0</v>
      </c>
      <c r="N30" s="188">
        <f t="shared" si="12"/>
        <v>0</v>
      </c>
      <c r="O30" s="188">
        <f t="shared" si="13"/>
        <v>0</v>
      </c>
      <c r="P30" s="188">
        <f t="shared" si="14"/>
        <v>0</v>
      </c>
      <c r="AMA30" s="477"/>
    </row>
    <row r="31" spans="1:1015" ht="51" x14ac:dyDescent="0.2">
      <c r="A31" s="288">
        <f t="shared" si="7"/>
        <v>17</v>
      </c>
      <c r="B31" s="289"/>
      <c r="C31" s="400" t="s">
        <v>558</v>
      </c>
      <c r="D31" s="288" t="s">
        <v>77</v>
      </c>
      <c r="E31" s="401">
        <v>135</v>
      </c>
      <c r="F31" s="184"/>
      <c r="G31" s="185"/>
      <c r="H31" s="186">
        <f t="shared" si="8"/>
        <v>0</v>
      </c>
      <c r="I31" s="187"/>
      <c r="J31" s="187"/>
      <c r="K31" s="188">
        <f t="shared" si="9"/>
        <v>0</v>
      </c>
      <c r="L31" s="188">
        <f t="shared" si="10"/>
        <v>0</v>
      </c>
      <c r="M31" s="188">
        <f t="shared" si="11"/>
        <v>0</v>
      </c>
      <c r="N31" s="188">
        <f t="shared" si="12"/>
        <v>0</v>
      </c>
      <c r="O31" s="188">
        <f t="shared" si="13"/>
        <v>0</v>
      </c>
      <c r="P31" s="188">
        <f t="shared" si="14"/>
        <v>0</v>
      </c>
      <c r="AMA31" s="477"/>
    </row>
    <row r="32" spans="1:1015" ht="12.75" x14ac:dyDescent="0.2">
      <c r="A32" s="288">
        <f t="shared" si="7"/>
        <v>18</v>
      </c>
      <c r="B32" s="289"/>
      <c r="C32" s="400" t="s">
        <v>376</v>
      </c>
      <c r="D32" s="288" t="s">
        <v>77</v>
      </c>
      <c r="E32" s="401">
        <v>4</v>
      </c>
      <c r="F32" s="184"/>
      <c r="G32" s="185"/>
      <c r="H32" s="186">
        <f t="shared" si="8"/>
        <v>0</v>
      </c>
      <c r="I32" s="187"/>
      <c r="J32" s="187"/>
      <c r="K32" s="188">
        <f t="shared" si="9"/>
        <v>0</v>
      </c>
      <c r="L32" s="188">
        <f t="shared" si="10"/>
        <v>0</v>
      </c>
      <c r="M32" s="188">
        <f t="shared" si="11"/>
        <v>0</v>
      </c>
      <c r="N32" s="188">
        <f t="shared" si="12"/>
        <v>0</v>
      </c>
      <c r="O32" s="188">
        <f t="shared" si="13"/>
        <v>0</v>
      </c>
      <c r="P32" s="188">
        <f t="shared" si="14"/>
        <v>0</v>
      </c>
      <c r="AMA32" s="477"/>
    </row>
    <row r="33" spans="1:1015" ht="12.75" x14ac:dyDescent="0.2">
      <c r="A33" s="288">
        <f t="shared" si="7"/>
        <v>19</v>
      </c>
      <c r="B33" s="289"/>
      <c r="C33" s="400" t="s">
        <v>377</v>
      </c>
      <c r="D33" s="288" t="s">
        <v>80</v>
      </c>
      <c r="E33" s="401">
        <f>E19</f>
        <v>120</v>
      </c>
      <c r="F33" s="184"/>
      <c r="G33" s="185"/>
      <c r="H33" s="186">
        <f t="shared" si="8"/>
        <v>0</v>
      </c>
      <c r="I33" s="187"/>
      <c r="J33" s="187"/>
      <c r="K33" s="188">
        <f t="shared" si="9"/>
        <v>0</v>
      </c>
      <c r="L33" s="188">
        <f t="shared" si="10"/>
        <v>0</v>
      </c>
      <c r="M33" s="188">
        <f t="shared" si="11"/>
        <v>0</v>
      </c>
      <c r="N33" s="188">
        <f t="shared" si="12"/>
        <v>0</v>
      </c>
      <c r="O33" s="188">
        <f t="shared" si="13"/>
        <v>0</v>
      </c>
      <c r="P33" s="188">
        <f t="shared" si="14"/>
        <v>0</v>
      </c>
      <c r="AMA33" s="477"/>
    </row>
    <row r="34" spans="1:1015" ht="25.5" x14ac:dyDescent="0.2">
      <c r="A34" s="288">
        <f t="shared" si="7"/>
        <v>20</v>
      </c>
      <c r="B34" s="289"/>
      <c r="C34" s="400" t="s">
        <v>378</v>
      </c>
      <c r="D34" s="288" t="s">
        <v>80</v>
      </c>
      <c r="E34" s="401">
        <f>E33</f>
        <v>120</v>
      </c>
      <c r="F34" s="184"/>
      <c r="G34" s="185"/>
      <c r="H34" s="186">
        <f t="shared" si="8"/>
        <v>0</v>
      </c>
      <c r="I34" s="187"/>
      <c r="J34" s="187"/>
      <c r="K34" s="188">
        <f t="shared" si="9"/>
        <v>0</v>
      </c>
      <c r="L34" s="188">
        <f t="shared" si="10"/>
        <v>0</v>
      </c>
      <c r="M34" s="188">
        <f t="shared" si="11"/>
        <v>0</v>
      </c>
      <c r="N34" s="188">
        <f t="shared" si="12"/>
        <v>0</v>
      </c>
      <c r="O34" s="188">
        <f t="shared" si="13"/>
        <v>0</v>
      </c>
      <c r="P34" s="188">
        <f t="shared" si="14"/>
        <v>0</v>
      </c>
      <c r="AMA34" s="477"/>
    </row>
    <row r="35" spans="1:1015" ht="12.75" x14ac:dyDescent="0.2">
      <c r="A35" s="288">
        <f t="shared" si="7"/>
        <v>21</v>
      </c>
      <c r="B35" s="289"/>
      <c r="C35" s="400" t="s">
        <v>379</v>
      </c>
      <c r="D35" s="288" t="s">
        <v>77</v>
      </c>
      <c r="E35" s="401">
        <f>E22</f>
        <v>28</v>
      </c>
      <c r="F35" s="184"/>
      <c r="G35" s="185"/>
      <c r="H35" s="186">
        <f t="shared" si="8"/>
        <v>0</v>
      </c>
      <c r="I35" s="187"/>
      <c r="J35" s="187"/>
      <c r="K35" s="188">
        <f t="shared" si="9"/>
        <v>0</v>
      </c>
      <c r="L35" s="188">
        <f t="shared" si="10"/>
        <v>0</v>
      </c>
      <c r="M35" s="188">
        <f t="shared" si="11"/>
        <v>0</v>
      </c>
      <c r="N35" s="188">
        <f t="shared" si="12"/>
        <v>0</v>
      </c>
      <c r="O35" s="188">
        <f t="shared" si="13"/>
        <v>0</v>
      </c>
      <c r="P35" s="188">
        <f t="shared" si="14"/>
        <v>0</v>
      </c>
      <c r="AMA35" s="477"/>
    </row>
    <row r="36" spans="1:1015" ht="25.5" x14ac:dyDescent="0.2">
      <c r="A36" s="288">
        <f t="shared" si="7"/>
        <v>22</v>
      </c>
      <c r="B36" s="289"/>
      <c r="C36" s="400" t="s">
        <v>380</v>
      </c>
      <c r="D36" s="288" t="s">
        <v>103</v>
      </c>
      <c r="E36" s="401">
        <v>1</v>
      </c>
      <c r="F36" s="184"/>
      <c r="G36" s="185"/>
      <c r="H36" s="186">
        <f t="shared" si="8"/>
        <v>0</v>
      </c>
      <c r="I36" s="187"/>
      <c r="J36" s="187"/>
      <c r="K36" s="188">
        <f t="shared" si="9"/>
        <v>0</v>
      </c>
      <c r="L36" s="188">
        <f t="shared" si="10"/>
        <v>0</v>
      </c>
      <c r="M36" s="188">
        <f t="shared" si="11"/>
        <v>0</v>
      </c>
      <c r="N36" s="188">
        <f t="shared" si="12"/>
        <v>0</v>
      </c>
      <c r="O36" s="188">
        <f t="shared" si="13"/>
        <v>0</v>
      </c>
      <c r="P36" s="188">
        <f t="shared" si="14"/>
        <v>0</v>
      </c>
      <c r="AMA36" s="477"/>
    </row>
    <row r="37" spans="1:1015" ht="12.75" x14ac:dyDescent="0.2">
      <c r="A37" s="288">
        <f t="shared" si="7"/>
        <v>23</v>
      </c>
      <c r="B37" s="289"/>
      <c r="C37" s="400" t="s">
        <v>381</v>
      </c>
      <c r="D37" s="288" t="s">
        <v>103</v>
      </c>
      <c r="E37" s="401">
        <v>1</v>
      </c>
      <c r="F37" s="184"/>
      <c r="G37" s="185"/>
      <c r="H37" s="186">
        <f t="shared" si="8"/>
        <v>0</v>
      </c>
      <c r="I37" s="187"/>
      <c r="J37" s="187"/>
      <c r="K37" s="188">
        <f t="shared" si="9"/>
        <v>0</v>
      </c>
      <c r="L37" s="188">
        <f t="shared" si="10"/>
        <v>0</v>
      </c>
      <c r="M37" s="188">
        <f t="shared" si="11"/>
        <v>0</v>
      </c>
      <c r="N37" s="188">
        <f t="shared" si="12"/>
        <v>0</v>
      </c>
      <c r="O37" s="188">
        <f t="shared" si="13"/>
        <v>0</v>
      </c>
      <c r="P37" s="188">
        <f t="shared" si="14"/>
        <v>0</v>
      </c>
      <c r="AMA37" s="477"/>
    </row>
    <row r="38" spans="1:1015" ht="12.75" x14ac:dyDescent="0.2">
      <c r="A38" s="288">
        <f t="shared" si="7"/>
        <v>24</v>
      </c>
      <c r="B38" s="289"/>
      <c r="C38" s="400" t="s">
        <v>382</v>
      </c>
      <c r="D38" s="288" t="s">
        <v>103</v>
      </c>
      <c r="E38" s="401">
        <v>8</v>
      </c>
      <c r="F38" s="184"/>
      <c r="G38" s="185"/>
      <c r="H38" s="186">
        <f t="shared" si="8"/>
        <v>0</v>
      </c>
      <c r="I38" s="187"/>
      <c r="J38" s="187"/>
      <c r="K38" s="188">
        <f t="shared" si="9"/>
        <v>0</v>
      </c>
      <c r="L38" s="188">
        <f t="shared" si="10"/>
        <v>0</v>
      </c>
      <c r="M38" s="188">
        <f t="shared" si="11"/>
        <v>0</v>
      </c>
      <c r="N38" s="188">
        <f t="shared" si="12"/>
        <v>0</v>
      </c>
      <c r="O38" s="188">
        <f t="shared" si="13"/>
        <v>0</v>
      </c>
      <c r="P38" s="188">
        <f t="shared" si="14"/>
        <v>0</v>
      </c>
      <c r="AMA38" s="477"/>
    </row>
    <row r="39" spans="1:1015" ht="10.7" customHeight="1" x14ac:dyDescent="0.2">
      <c r="A39" s="288">
        <f t="shared" si="7"/>
        <v>25</v>
      </c>
      <c r="B39" s="289"/>
      <c r="C39" s="400" t="s">
        <v>383</v>
      </c>
      <c r="D39" s="288" t="s">
        <v>56</v>
      </c>
      <c r="E39" s="401">
        <f>E34*1</f>
        <v>120</v>
      </c>
      <c r="F39" s="184"/>
      <c r="G39" s="185"/>
      <c r="H39" s="186">
        <f t="shared" si="8"/>
        <v>0</v>
      </c>
      <c r="I39" s="187"/>
      <c r="J39" s="187"/>
      <c r="K39" s="188">
        <f t="shared" si="9"/>
        <v>0</v>
      </c>
      <c r="L39" s="188">
        <f t="shared" si="10"/>
        <v>0</v>
      </c>
      <c r="M39" s="188">
        <f t="shared" si="11"/>
        <v>0</v>
      </c>
      <c r="N39" s="188">
        <f t="shared" si="12"/>
        <v>0</v>
      </c>
      <c r="O39" s="188">
        <f t="shared" si="13"/>
        <v>0</v>
      </c>
      <c r="P39" s="188">
        <f t="shared" si="14"/>
        <v>0</v>
      </c>
      <c r="AMA39" s="477"/>
    </row>
    <row r="40" spans="1:1015" ht="12.75" x14ac:dyDescent="0.2">
      <c r="A40" s="288">
        <f t="shared" si="7"/>
        <v>26</v>
      </c>
      <c r="B40" s="289"/>
      <c r="C40" s="400" t="s">
        <v>384</v>
      </c>
      <c r="D40" s="288" t="s">
        <v>103</v>
      </c>
      <c r="E40" s="401">
        <v>1</v>
      </c>
      <c r="F40" s="184"/>
      <c r="G40" s="185"/>
      <c r="H40" s="186">
        <f t="shared" si="8"/>
        <v>0</v>
      </c>
      <c r="I40" s="187"/>
      <c r="J40" s="187"/>
      <c r="K40" s="188">
        <f t="shared" si="9"/>
        <v>0</v>
      </c>
      <c r="L40" s="188">
        <f t="shared" si="10"/>
        <v>0</v>
      </c>
      <c r="M40" s="188">
        <f t="shared" si="11"/>
        <v>0</v>
      </c>
      <c r="N40" s="188">
        <f t="shared" si="12"/>
        <v>0</v>
      </c>
      <c r="O40" s="188">
        <f t="shared" si="13"/>
        <v>0</v>
      </c>
      <c r="P40" s="188">
        <f t="shared" si="14"/>
        <v>0</v>
      </c>
      <c r="AMA40" s="477"/>
    </row>
    <row r="41" spans="1:1015" ht="12.75" x14ac:dyDescent="0.2">
      <c r="A41" s="288">
        <f t="shared" si="7"/>
        <v>27</v>
      </c>
      <c r="B41" s="289"/>
      <c r="C41" s="400" t="s">
        <v>385</v>
      </c>
      <c r="D41" s="288" t="s">
        <v>103</v>
      </c>
      <c r="E41" s="401">
        <v>1</v>
      </c>
      <c r="F41" s="184"/>
      <c r="G41" s="185"/>
      <c r="H41" s="186">
        <f t="shared" si="8"/>
        <v>0</v>
      </c>
      <c r="I41" s="187"/>
      <c r="J41" s="187"/>
      <c r="K41" s="188">
        <f t="shared" si="9"/>
        <v>0</v>
      </c>
      <c r="L41" s="188">
        <f t="shared" si="10"/>
        <v>0</v>
      </c>
      <c r="M41" s="188">
        <f t="shared" si="11"/>
        <v>0</v>
      </c>
      <c r="N41" s="188">
        <f t="shared" si="12"/>
        <v>0</v>
      </c>
      <c r="O41" s="188">
        <f t="shared" si="13"/>
        <v>0</v>
      </c>
      <c r="P41" s="188">
        <f t="shared" si="14"/>
        <v>0</v>
      </c>
      <c r="AMA41" s="477"/>
    </row>
    <row r="42" spans="1:1015" ht="13.5" thickBot="1" x14ac:dyDescent="0.25">
      <c r="A42" s="288">
        <f t="shared" si="7"/>
        <v>28</v>
      </c>
      <c r="B42" s="290"/>
      <c r="C42" s="400" t="s">
        <v>386</v>
      </c>
      <c r="D42" s="288" t="s">
        <v>387</v>
      </c>
      <c r="E42" s="401">
        <v>1</v>
      </c>
      <c r="F42" s="184"/>
      <c r="G42" s="185"/>
      <c r="H42" s="186">
        <f t="shared" si="8"/>
        <v>0</v>
      </c>
      <c r="I42" s="187"/>
      <c r="J42" s="187"/>
      <c r="K42" s="188">
        <f t="shared" si="9"/>
        <v>0</v>
      </c>
      <c r="L42" s="188">
        <f t="shared" si="10"/>
        <v>0</v>
      </c>
      <c r="M42" s="188">
        <f t="shared" si="11"/>
        <v>0</v>
      </c>
      <c r="N42" s="188">
        <f t="shared" si="12"/>
        <v>0</v>
      </c>
      <c r="O42" s="188">
        <f t="shared" si="13"/>
        <v>0</v>
      </c>
      <c r="P42" s="188">
        <f t="shared" si="14"/>
        <v>0</v>
      </c>
      <c r="AMA42" s="477"/>
    </row>
    <row r="43" spans="1:1015" ht="11.1" customHeight="1" thickBot="1" x14ac:dyDescent="0.25">
      <c r="A43" s="623" t="s">
        <v>418</v>
      </c>
      <c r="B43" s="624"/>
      <c r="C43" s="624"/>
      <c r="D43" s="624"/>
      <c r="E43" s="624"/>
      <c r="F43" s="624"/>
      <c r="G43" s="624"/>
      <c r="H43" s="624"/>
      <c r="I43" s="624"/>
      <c r="J43" s="624"/>
      <c r="K43" s="625"/>
      <c r="L43" s="47">
        <f>SUM(L14:L42)</f>
        <v>0</v>
      </c>
      <c r="M43" s="47">
        <f>SUM(M14:M42)</f>
        <v>0</v>
      </c>
      <c r="N43" s="47">
        <f>SUM(N14:N42)</f>
        <v>0</v>
      </c>
      <c r="O43" s="47">
        <f>SUM(O14:O42)</f>
        <v>0</v>
      </c>
      <c r="P43" s="47">
        <f>SUM(P14:P42)</f>
        <v>0</v>
      </c>
      <c r="AMA43" s="477"/>
    </row>
    <row r="44" spans="1:1015" x14ac:dyDescent="0.2">
      <c r="A44" s="130"/>
      <c r="B44" s="130"/>
      <c r="C44" s="130"/>
      <c r="D44" s="130"/>
      <c r="E44" s="130"/>
      <c r="F44" s="130"/>
      <c r="G44" s="130"/>
      <c r="H44" s="130"/>
      <c r="I44" s="130"/>
      <c r="J44" s="130"/>
      <c r="K44" s="14"/>
      <c r="L44" s="14"/>
      <c r="M44" s="14"/>
      <c r="N44" s="14"/>
      <c r="O44" s="14"/>
      <c r="P44" s="14"/>
      <c r="AMA44" s="477"/>
    </row>
    <row r="45" spans="1:1015" x14ac:dyDescent="0.2">
      <c r="A45" s="130"/>
      <c r="B45" s="130"/>
      <c r="C45" s="130"/>
      <c r="D45" s="130"/>
      <c r="E45" s="130"/>
      <c r="F45" s="130"/>
      <c r="G45" s="130"/>
      <c r="H45" s="130"/>
      <c r="I45" s="130"/>
      <c r="J45" s="130"/>
      <c r="K45" s="14"/>
      <c r="L45" s="14"/>
      <c r="M45" s="14"/>
      <c r="N45" s="14"/>
      <c r="O45" s="14"/>
      <c r="P45" s="14"/>
    </row>
    <row r="46" spans="1:1015" x14ac:dyDescent="0.2">
      <c r="A46" s="14"/>
      <c r="B46" s="14"/>
      <c r="C46" s="14"/>
      <c r="D46" s="14"/>
      <c r="E46" s="14"/>
      <c r="F46" s="14"/>
      <c r="G46" s="14"/>
      <c r="H46" s="14"/>
      <c r="I46" s="14"/>
      <c r="J46" s="14"/>
      <c r="K46" s="14"/>
      <c r="L46" s="14"/>
      <c r="M46" s="14"/>
      <c r="N46" s="14"/>
      <c r="O46" s="14"/>
      <c r="P46" s="14"/>
    </row>
    <row r="47" spans="1:1015" s="1" customFormat="1" x14ac:dyDescent="0.2">
      <c r="A47" s="1" t="s">
        <v>14</v>
      </c>
      <c r="B47" s="14"/>
      <c r="C47" s="607">
        <f>sas</f>
        <v>0</v>
      </c>
      <c r="D47" s="607"/>
      <c r="E47" s="607"/>
      <c r="F47" s="607"/>
      <c r="G47" s="607"/>
      <c r="H47" s="607"/>
      <c r="I47" s="14"/>
      <c r="J47" s="14"/>
      <c r="K47" s="14"/>
      <c r="L47" s="14"/>
      <c r="M47" s="14"/>
      <c r="N47" s="14"/>
      <c r="O47" s="14"/>
      <c r="P47" s="14"/>
    </row>
    <row r="48" spans="1:1015" s="1" customFormat="1" x14ac:dyDescent="0.2">
      <c r="A48" s="14"/>
      <c r="B48" s="14"/>
      <c r="C48" s="570" t="s">
        <v>15</v>
      </c>
      <c r="D48" s="570"/>
      <c r="E48" s="570"/>
      <c r="F48" s="570"/>
      <c r="G48" s="570"/>
      <c r="H48" s="570"/>
      <c r="I48" s="14"/>
      <c r="J48" s="14"/>
      <c r="K48" s="14"/>
      <c r="L48" s="14"/>
      <c r="M48" s="14"/>
      <c r="N48" s="14"/>
      <c r="O48" s="14"/>
      <c r="P48" s="14"/>
    </row>
    <row r="49" spans="1:16" s="1" customFormat="1" x14ac:dyDescent="0.2">
      <c r="A49" s="14"/>
      <c r="B49" s="14"/>
      <c r="C49" s="14"/>
      <c r="D49" s="14"/>
      <c r="E49" s="14"/>
      <c r="F49" s="14"/>
      <c r="G49" s="14"/>
      <c r="H49" s="14"/>
      <c r="I49" s="14"/>
      <c r="J49" s="14"/>
      <c r="K49" s="14"/>
      <c r="L49" s="14"/>
      <c r="M49" s="14"/>
      <c r="N49" s="14"/>
      <c r="O49" s="14"/>
      <c r="P49" s="14"/>
    </row>
    <row r="50" spans="1:16" s="1" customFormat="1" x14ac:dyDescent="0.2">
      <c r="A50" s="182" t="str">
        <f>dat</f>
        <v>Tāme sastādīta 2021. gada</v>
      </c>
      <c r="B50" s="50"/>
      <c r="C50" s="50"/>
      <c r="D50" s="50"/>
      <c r="E50" s="14"/>
      <c r="F50" s="14"/>
      <c r="G50" s="14"/>
      <c r="H50" s="14"/>
      <c r="I50" s="14"/>
      <c r="J50" s="14"/>
      <c r="K50" s="14"/>
      <c r="L50" s="14"/>
      <c r="M50" s="14"/>
      <c r="N50" s="14"/>
      <c r="O50" s="14"/>
      <c r="P50" s="14"/>
    </row>
    <row r="51" spans="1:16" s="1" customFormat="1" x14ac:dyDescent="0.2">
      <c r="A51" s="14"/>
      <c r="B51" s="14"/>
      <c r="C51" s="14"/>
      <c r="D51" s="14"/>
      <c r="E51" s="14"/>
      <c r="F51" s="14"/>
      <c r="G51" s="14"/>
      <c r="H51" s="14"/>
      <c r="I51" s="14"/>
      <c r="J51" s="14"/>
      <c r="K51" s="14"/>
      <c r="L51" s="14"/>
      <c r="M51" s="14"/>
      <c r="N51" s="14"/>
      <c r="O51" s="14"/>
      <c r="P51" s="14"/>
    </row>
    <row r="52" spans="1:16" s="1" customFormat="1" x14ac:dyDescent="0.2">
      <c r="A52" s="1" t="s">
        <v>38</v>
      </c>
      <c r="B52" s="14"/>
      <c r="C52" s="607">
        <f>C47</f>
        <v>0</v>
      </c>
      <c r="D52" s="607"/>
      <c r="E52" s="607"/>
      <c r="F52" s="607"/>
      <c r="G52" s="607"/>
      <c r="H52" s="607"/>
      <c r="I52" s="14"/>
      <c r="J52" s="14"/>
      <c r="K52" s="14"/>
      <c r="L52" s="14"/>
      <c r="M52" s="14"/>
      <c r="N52" s="14"/>
      <c r="O52" s="14"/>
      <c r="P52" s="14"/>
    </row>
    <row r="53" spans="1:16" s="1" customFormat="1" x14ac:dyDescent="0.2">
      <c r="A53" s="14"/>
      <c r="B53" s="14"/>
      <c r="C53" s="570" t="s">
        <v>15</v>
      </c>
      <c r="D53" s="570"/>
      <c r="E53" s="570"/>
      <c r="F53" s="570"/>
      <c r="G53" s="570"/>
      <c r="H53" s="570"/>
      <c r="I53" s="14"/>
      <c r="J53" s="14"/>
      <c r="K53" s="14"/>
      <c r="L53" s="14"/>
      <c r="M53" s="14"/>
      <c r="N53" s="14"/>
      <c r="O53" s="14"/>
      <c r="P53" s="14"/>
    </row>
    <row r="54" spans="1:16" s="1" customFormat="1" x14ac:dyDescent="0.2">
      <c r="A54" s="14"/>
      <c r="B54" s="14"/>
      <c r="C54" s="14"/>
      <c r="D54" s="14"/>
      <c r="E54" s="14"/>
      <c r="F54" s="14"/>
      <c r="G54" s="14"/>
      <c r="H54" s="14"/>
      <c r="I54" s="14"/>
      <c r="J54" s="14"/>
      <c r="K54" s="14"/>
      <c r="L54" s="14"/>
      <c r="M54" s="14"/>
      <c r="N54" s="14"/>
      <c r="O54" s="14"/>
      <c r="P54" s="14"/>
    </row>
    <row r="55" spans="1:16" s="1" customFormat="1" x14ac:dyDescent="0.2">
      <c r="A55" s="182" t="s">
        <v>53</v>
      </c>
      <c r="B55" s="50"/>
      <c r="C55" s="183">
        <f>sert</f>
        <v>0</v>
      </c>
    </row>
    <row r="56" spans="1:16" s="1" customFormat="1" x14ac:dyDescent="0.2"/>
    <row r="57" spans="1:16" ht="13.5" x14ac:dyDescent="0.2">
      <c r="A57" s="641" t="s">
        <v>561</v>
      </c>
    </row>
    <row r="58" spans="1:16" ht="12" x14ac:dyDescent="0.2">
      <c r="A58" s="642" t="s">
        <v>562</v>
      </c>
    </row>
    <row r="59" spans="1:16" ht="12" x14ac:dyDescent="0.2">
      <c r="A59" s="642" t="s">
        <v>563</v>
      </c>
    </row>
  </sheetData>
  <mergeCells count="23">
    <mergeCell ref="C47:H47"/>
    <mergeCell ref="C48:H48"/>
    <mergeCell ref="C52:H52"/>
    <mergeCell ref="C53:H53"/>
    <mergeCell ref="B14:D14"/>
    <mergeCell ref="L12:P12"/>
    <mergeCell ref="A43:K43"/>
    <mergeCell ref="D8:L8"/>
    <mergeCell ref="A9:F9"/>
    <mergeCell ref="J9:M9"/>
    <mergeCell ref="N9:O9"/>
    <mergeCell ref="A12:A13"/>
    <mergeCell ref="B12:B13"/>
    <mergeCell ref="C12:C13"/>
    <mergeCell ref="D12:D13"/>
    <mergeCell ref="E12:E13"/>
    <mergeCell ref="F12:K12"/>
    <mergeCell ref="D7:L7"/>
    <mergeCell ref="C2:I2"/>
    <mergeCell ref="C3:I3"/>
    <mergeCell ref="C4:I4"/>
    <mergeCell ref="D5:L5"/>
    <mergeCell ref="D6:L6"/>
  </mergeCells>
  <conditionalFormatting sqref="C4:I4 D5:L6">
    <cfRule type="cellIs" dxfId="17" priority="16" operator="equal">
      <formula>0</formula>
    </cfRule>
  </conditionalFormatting>
  <conditionalFormatting sqref="N9:O9 C2:I2">
    <cfRule type="cellIs" dxfId="16" priority="17" operator="equal">
      <formula>0</formula>
    </cfRule>
  </conditionalFormatting>
  <conditionalFormatting sqref="O10">
    <cfRule type="cellIs" dxfId="15" priority="19" operator="equal">
      <formula>"20__. gada __. _________"</formula>
    </cfRule>
  </conditionalFormatting>
  <conditionalFormatting sqref="P10">
    <cfRule type="cellIs" dxfId="14" priority="20" operator="equal">
      <formula>"20__. gada __. _________"</formula>
    </cfRule>
  </conditionalFormatting>
  <conditionalFormatting sqref="D1">
    <cfRule type="cellIs" dxfId="13" priority="21" operator="equal">
      <formula>0</formula>
    </cfRule>
  </conditionalFormatting>
  <conditionalFormatting sqref="B14">
    <cfRule type="cellIs" dxfId="12" priority="15" operator="equal">
      <formula>0</formula>
    </cfRule>
  </conditionalFormatting>
  <conditionalFormatting sqref="F14:G42">
    <cfRule type="cellIs" dxfId="11" priority="13" operator="equal">
      <formula>0</formula>
    </cfRule>
  </conditionalFormatting>
  <conditionalFormatting sqref="I14:J42">
    <cfRule type="cellIs" dxfId="10" priority="11" operator="equal">
      <formula>0</formula>
    </cfRule>
  </conditionalFormatting>
  <conditionalFormatting sqref="H14:H42">
    <cfRule type="cellIs" dxfId="9" priority="14" operator="equal">
      <formula>0</formula>
    </cfRule>
  </conditionalFormatting>
  <conditionalFormatting sqref="K14:P42">
    <cfRule type="cellIs" dxfId="8" priority="12" operator="equal">
      <formula>0</formula>
    </cfRule>
  </conditionalFormatting>
  <conditionalFormatting sqref="A43:K43 A44:J45">
    <cfRule type="containsText" dxfId="7" priority="9" operator="containsText" text="Tāme sastādīta  20__. gada tirgus cenās, pamatojoties uz ___ daļas rasējumiem"/>
  </conditionalFormatting>
  <conditionalFormatting sqref="L43:P43">
    <cfRule type="cellIs" dxfId="6" priority="10" operator="equal">
      <formula>0</formula>
    </cfRule>
  </conditionalFormatting>
  <conditionalFormatting sqref="A14:A42">
    <cfRule type="cellIs" dxfId="5" priority="8" operator="equal">
      <formula>0</formula>
    </cfRule>
  </conditionalFormatting>
  <conditionalFormatting sqref="C47:H47">
    <cfRule type="cellIs" dxfId="4" priority="3" operator="equal">
      <formula>0</formula>
    </cfRule>
  </conditionalFormatting>
  <conditionalFormatting sqref="C52:H52 C47:H47">
    <cfRule type="cellIs" dxfId="3" priority="4" operator="equal">
      <formula>0</formula>
    </cfRule>
  </conditionalFormatting>
  <conditionalFormatting sqref="C55">
    <cfRule type="cellIs" dxfId="2" priority="5" operator="equal">
      <formula>0</formula>
    </cfRule>
  </conditionalFormatting>
  <conditionalFormatting sqref="D7:L8">
    <cfRule type="cellIs" dxfId="1" priority="2" operator="equal">
      <formula>0</formula>
    </cfRule>
  </conditionalFormatting>
  <conditionalFormatting sqref="A9:F9">
    <cfRule type="containsText" dxfId="0" priority="1" operator="containsText" text="Tāme sastādīta  20__. gada tirgus cenās, pamatojoties uz ___ daļas rasējumiem"/>
  </conditionalFormatting>
  <pageMargins left="0.19685039370078741" right="0.19685039370078741" top="0.75196850393700787" bottom="0.39370078740157483" header="0.51181102362204722" footer="0.51181102362204722"/>
  <pageSetup paperSize="9" scale="98" firstPageNumber="0" orientation="landscape"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X59"/>
  <sheetViews>
    <sheetView view="pageBreakPreview" topLeftCell="A53" zoomScale="130" zoomScaleSheetLayoutView="130" workbookViewId="0">
      <selection activeCell="D54" sqref="D54"/>
    </sheetView>
  </sheetViews>
  <sheetFormatPr defaultColWidth="9.140625" defaultRowHeight="11.25" x14ac:dyDescent="0.25"/>
  <cols>
    <col min="1" max="1" width="13.140625" style="142" customWidth="1"/>
    <col min="2" max="2" width="29.85546875" style="155" customWidth="1"/>
    <col min="3" max="3" width="14.140625" style="155" customWidth="1"/>
    <col min="4" max="4" width="6.7109375" style="142" bestFit="1" customWidth="1"/>
    <col min="5" max="5" width="8.140625" style="154" customWidth="1"/>
    <col min="6" max="6" width="6.85546875" style="142" customWidth="1"/>
    <col min="7" max="8" width="8.140625" style="142" customWidth="1"/>
    <col min="9" max="9" width="5.7109375" style="142" bestFit="1" customWidth="1"/>
    <col min="10" max="10" width="6.7109375" style="142" bestFit="1" customWidth="1"/>
    <col min="11" max="12" width="7.85546875" style="142" customWidth="1"/>
    <col min="13" max="13" width="10" style="142" customWidth="1"/>
    <col min="14" max="14" width="5.5703125" style="142" customWidth="1"/>
    <col min="15" max="16" width="11.28515625" style="142" customWidth="1"/>
    <col min="17" max="17" width="7" style="142" customWidth="1"/>
    <col min="18" max="19" width="5" style="142" bestFit="1" customWidth="1"/>
    <col min="20" max="20" width="6.42578125" style="142" bestFit="1" customWidth="1"/>
    <col min="21" max="21" width="7.5703125" style="142" bestFit="1" customWidth="1"/>
    <col min="22" max="22" width="7.7109375" style="142" customWidth="1"/>
    <col min="23" max="23" width="11" style="142" bestFit="1" customWidth="1"/>
    <col min="24" max="16384" width="9.140625" style="142"/>
  </cols>
  <sheetData>
    <row r="1" spans="1:24" x14ac:dyDescent="0.25">
      <c r="B1" s="143"/>
      <c r="C1" s="143"/>
      <c r="D1" s="141"/>
      <c r="E1" s="141"/>
      <c r="F1" s="141">
        <f>SUM(F4:F25)</f>
        <v>95</v>
      </c>
      <c r="G1" s="141"/>
      <c r="H1" s="141"/>
      <c r="I1" s="141"/>
      <c r="J1" s="141"/>
      <c r="K1" s="141"/>
      <c r="L1" s="141"/>
      <c r="M1" s="628" t="s">
        <v>76</v>
      </c>
      <c r="N1" s="628"/>
      <c r="O1" s="628" t="s">
        <v>75</v>
      </c>
      <c r="P1" s="628"/>
      <c r="Q1" s="628" t="s">
        <v>74</v>
      </c>
      <c r="R1" s="628"/>
      <c r="S1" s="629" t="s">
        <v>73</v>
      </c>
      <c r="T1" s="629"/>
      <c r="U1" s="629"/>
      <c r="V1" s="629"/>
      <c r="W1" s="629"/>
    </row>
    <row r="2" spans="1:24" ht="10.35" customHeight="1" x14ac:dyDescent="0.25">
      <c r="B2" s="637" t="s">
        <v>72</v>
      </c>
      <c r="C2" s="405"/>
      <c r="D2" s="628" t="s">
        <v>71</v>
      </c>
      <c r="E2" s="628"/>
      <c r="F2" s="628"/>
      <c r="G2" s="628" t="s">
        <v>70</v>
      </c>
      <c r="H2" s="628"/>
      <c r="I2" s="628" t="s">
        <v>69</v>
      </c>
      <c r="J2" s="628"/>
      <c r="K2" s="628"/>
      <c r="L2" s="141"/>
      <c r="M2" s="141"/>
      <c r="N2" s="141"/>
      <c r="O2" s="141" t="s">
        <v>68</v>
      </c>
      <c r="P2" s="141" t="s">
        <v>67</v>
      </c>
      <c r="Q2" s="141" t="s">
        <v>66</v>
      </c>
      <c r="R2" s="141" t="s">
        <v>67</v>
      </c>
      <c r="S2" s="630" t="s">
        <v>525</v>
      </c>
      <c r="T2" s="630" t="s">
        <v>526</v>
      </c>
      <c r="U2" s="630" t="s">
        <v>527</v>
      </c>
      <c r="V2" s="630" t="s">
        <v>528</v>
      </c>
      <c r="W2" s="631" t="s">
        <v>529</v>
      </c>
    </row>
    <row r="3" spans="1:24" ht="22.5" x14ac:dyDescent="0.25">
      <c r="B3" s="637"/>
      <c r="C3" s="405"/>
      <c r="D3" s="57" t="s">
        <v>104</v>
      </c>
      <c r="E3" s="57" t="s">
        <v>65</v>
      </c>
      <c r="F3" s="141" t="s">
        <v>64</v>
      </c>
      <c r="G3" s="141" t="s">
        <v>63</v>
      </c>
      <c r="H3" s="141" t="s">
        <v>62</v>
      </c>
      <c r="I3" s="141" t="s">
        <v>61</v>
      </c>
      <c r="J3" s="57" t="str">
        <f>E3</f>
        <v>esošie PVC</v>
      </c>
      <c r="K3" s="58" t="str">
        <f>D3</f>
        <v>maināmie</v>
      </c>
      <c r="L3" s="57" t="s">
        <v>105</v>
      </c>
      <c r="M3" s="141" t="s">
        <v>60</v>
      </c>
      <c r="N3" s="141" t="s">
        <v>59</v>
      </c>
      <c r="O3" s="53">
        <f>0.15+0.03+0.12</f>
        <v>0.3</v>
      </c>
      <c r="P3" s="53">
        <v>0.18</v>
      </c>
      <c r="Q3" s="141"/>
      <c r="R3" s="141"/>
      <c r="S3" s="630"/>
      <c r="T3" s="630"/>
      <c r="U3" s="630"/>
      <c r="V3" s="630"/>
      <c r="W3" s="631"/>
    </row>
    <row r="4" spans="1:24" x14ac:dyDescent="0.25">
      <c r="A4" s="432"/>
      <c r="B4" s="405" t="s">
        <v>115</v>
      </c>
      <c r="C4" s="53">
        <f>D4</f>
        <v>0</v>
      </c>
      <c r="D4" s="53">
        <v>0</v>
      </c>
      <c r="E4" s="53">
        <v>6</v>
      </c>
      <c r="F4" s="54">
        <v>6</v>
      </c>
      <c r="G4" s="53">
        <v>1.2</v>
      </c>
      <c r="H4" s="53">
        <v>1.47</v>
      </c>
      <c r="I4" s="54">
        <f t="shared" ref="I4:I9" si="0">G4*H4</f>
        <v>1.764</v>
      </c>
      <c r="J4" s="54">
        <f t="shared" ref="J4:J29" si="1">I4*E4</f>
        <v>10.584</v>
      </c>
      <c r="K4" s="64">
        <f t="shared" ref="K4:K29" si="2">I4*D4</f>
        <v>0</v>
      </c>
      <c r="L4" s="435">
        <f>(G4*2+H4*2)*F4</f>
        <v>32.04</v>
      </c>
      <c r="M4" s="54">
        <f t="shared" ref="M4:M7" si="3">(G4*2+H4*2)*F4</f>
        <v>32.04</v>
      </c>
      <c r="N4" s="54">
        <f t="shared" ref="N4:N21" si="4">(G4*2+H4*2)*D4</f>
        <v>0</v>
      </c>
      <c r="O4" s="122">
        <f>M4*$O$3</f>
        <v>9.6120000000000001</v>
      </c>
      <c r="P4" s="54">
        <f>N4*$P$3</f>
        <v>0</v>
      </c>
      <c r="Q4" s="54">
        <f t="shared" ref="Q4:Q7" si="5">F4*G4*1.05</f>
        <v>7.56</v>
      </c>
      <c r="R4" s="54">
        <f t="shared" ref="R4:R21" si="6">G4*D4</f>
        <v>0</v>
      </c>
      <c r="S4" s="54">
        <f t="shared" ref="S4:S7" si="7">F4*(G4+2*H4)</f>
        <v>24.839999999999996</v>
      </c>
      <c r="T4" s="54">
        <f t="shared" ref="T4:T8" si="8">S4</f>
        <v>24.839999999999996</v>
      </c>
      <c r="U4" s="54">
        <f t="shared" ref="U4:U7" si="9">F4*G4</f>
        <v>7.1999999999999993</v>
      </c>
      <c r="V4" s="54">
        <f t="shared" ref="V4:V7" si="10">U4</f>
        <v>7.1999999999999993</v>
      </c>
      <c r="W4" s="57"/>
      <c r="X4" s="432"/>
    </row>
    <row r="5" spans="1:24" x14ac:dyDescent="0.25">
      <c r="A5" s="432"/>
      <c r="B5" s="405" t="s">
        <v>116</v>
      </c>
      <c r="C5" s="53">
        <f t="shared" ref="C5:C24" si="11">D5</f>
        <v>12</v>
      </c>
      <c r="D5" s="53">
        <v>12</v>
      </c>
      <c r="E5" s="53">
        <v>3</v>
      </c>
      <c r="F5" s="54">
        <f t="shared" ref="F5:F29" si="12">D5+E5</f>
        <v>15</v>
      </c>
      <c r="G5" s="53">
        <v>0.8</v>
      </c>
      <c r="H5" s="53">
        <v>1.47</v>
      </c>
      <c r="I5" s="54">
        <f t="shared" si="0"/>
        <v>1.1759999999999999</v>
      </c>
      <c r="J5" s="54">
        <f t="shared" si="1"/>
        <v>3.5279999999999996</v>
      </c>
      <c r="K5" s="65">
        <f t="shared" si="2"/>
        <v>14.111999999999998</v>
      </c>
      <c r="L5" s="435">
        <f t="shared" ref="L5:L7" si="13">(G5*2+H5*2)*F5</f>
        <v>68.099999999999994</v>
      </c>
      <c r="M5" s="54">
        <f t="shared" si="3"/>
        <v>68.099999999999994</v>
      </c>
      <c r="N5" s="54">
        <f t="shared" si="4"/>
        <v>54.480000000000004</v>
      </c>
      <c r="O5" s="122">
        <f t="shared" ref="O5:O25" si="14">M5*$O$3</f>
        <v>20.429999999999996</v>
      </c>
      <c r="P5" s="54">
        <f t="shared" ref="P5:P22" si="15">N5*$P$3</f>
        <v>9.8064</v>
      </c>
      <c r="Q5" s="54">
        <f t="shared" si="5"/>
        <v>12.600000000000001</v>
      </c>
      <c r="R5" s="54">
        <f t="shared" si="6"/>
        <v>9.6000000000000014</v>
      </c>
      <c r="S5" s="54">
        <f t="shared" si="7"/>
        <v>56.1</v>
      </c>
      <c r="T5" s="54">
        <f t="shared" si="8"/>
        <v>56.1</v>
      </c>
      <c r="U5" s="54">
        <f t="shared" si="9"/>
        <v>12</v>
      </c>
      <c r="V5" s="54">
        <f t="shared" si="10"/>
        <v>12</v>
      </c>
      <c r="W5" s="57"/>
      <c r="X5" s="432"/>
    </row>
    <row r="6" spans="1:24" x14ac:dyDescent="0.25">
      <c r="A6" s="432"/>
      <c r="B6" s="405" t="s">
        <v>117</v>
      </c>
      <c r="C6" s="53">
        <f t="shared" si="11"/>
        <v>4</v>
      </c>
      <c r="D6" s="53">
        <v>4</v>
      </c>
      <c r="E6" s="53">
        <v>0</v>
      </c>
      <c r="F6" s="54">
        <f t="shared" si="12"/>
        <v>4</v>
      </c>
      <c r="G6" s="53">
        <v>1.52</v>
      </c>
      <c r="H6" s="53">
        <v>0.52</v>
      </c>
      <c r="I6" s="54">
        <f t="shared" si="0"/>
        <v>0.79039999999999999</v>
      </c>
      <c r="J6" s="54">
        <f t="shared" si="1"/>
        <v>0</v>
      </c>
      <c r="K6" s="65">
        <f t="shared" si="2"/>
        <v>3.1616</v>
      </c>
      <c r="L6" s="435">
        <f t="shared" si="13"/>
        <v>16.32</v>
      </c>
      <c r="M6" s="54">
        <f t="shared" si="3"/>
        <v>16.32</v>
      </c>
      <c r="N6" s="54">
        <f t="shared" si="4"/>
        <v>16.32</v>
      </c>
      <c r="O6" s="122">
        <f t="shared" si="14"/>
        <v>4.8959999999999999</v>
      </c>
      <c r="P6" s="54">
        <f t="shared" si="15"/>
        <v>2.9375999999999998</v>
      </c>
      <c r="Q6" s="54">
        <f t="shared" si="5"/>
        <v>6.3840000000000003</v>
      </c>
      <c r="R6" s="54">
        <f t="shared" si="6"/>
        <v>6.08</v>
      </c>
      <c r="S6" s="54">
        <f t="shared" si="7"/>
        <v>10.24</v>
      </c>
      <c r="T6" s="54">
        <f t="shared" si="8"/>
        <v>10.24</v>
      </c>
      <c r="U6" s="54">
        <f t="shared" si="9"/>
        <v>6.08</v>
      </c>
      <c r="V6" s="54">
        <f t="shared" si="10"/>
        <v>6.08</v>
      </c>
      <c r="W6" s="57"/>
      <c r="X6" s="432"/>
    </row>
    <row r="7" spans="1:24" x14ac:dyDescent="0.25">
      <c r="A7" s="432"/>
      <c r="B7" s="405" t="s">
        <v>118</v>
      </c>
      <c r="C7" s="53">
        <f t="shared" si="11"/>
        <v>4</v>
      </c>
      <c r="D7" s="53">
        <v>4</v>
      </c>
      <c r="E7" s="53">
        <v>0</v>
      </c>
      <c r="F7" s="54">
        <f>D7+E7</f>
        <v>4</v>
      </c>
      <c r="G7" s="53">
        <v>1.42</v>
      </c>
      <c r="H7" s="53">
        <v>0.52</v>
      </c>
      <c r="I7" s="54">
        <f t="shared" si="0"/>
        <v>0.73839999999999995</v>
      </c>
      <c r="J7" s="54">
        <f>I7*E7</f>
        <v>0</v>
      </c>
      <c r="K7" s="65">
        <f>I7*D7</f>
        <v>2.9535999999999998</v>
      </c>
      <c r="L7" s="435">
        <f t="shared" si="13"/>
        <v>15.52</v>
      </c>
      <c r="M7" s="54">
        <f t="shared" si="3"/>
        <v>15.52</v>
      </c>
      <c r="N7" s="54">
        <f>(G7*2+H7*2)*D7</f>
        <v>15.52</v>
      </c>
      <c r="O7" s="122">
        <f t="shared" si="14"/>
        <v>4.6559999999999997</v>
      </c>
      <c r="P7" s="54">
        <f t="shared" si="15"/>
        <v>2.7935999999999996</v>
      </c>
      <c r="Q7" s="54">
        <f t="shared" si="5"/>
        <v>5.9639999999999995</v>
      </c>
      <c r="R7" s="54">
        <f>G7*D7</f>
        <v>5.68</v>
      </c>
      <c r="S7" s="54">
        <f t="shared" si="7"/>
        <v>9.84</v>
      </c>
      <c r="T7" s="54">
        <f t="shared" si="8"/>
        <v>9.84</v>
      </c>
      <c r="U7" s="54">
        <f t="shared" si="9"/>
        <v>5.68</v>
      </c>
      <c r="V7" s="54">
        <f t="shared" si="10"/>
        <v>5.68</v>
      </c>
      <c r="W7" s="57"/>
      <c r="X7" s="432"/>
    </row>
    <row r="8" spans="1:24" x14ac:dyDescent="0.25">
      <c r="A8" s="432"/>
      <c r="B8" s="405" t="s">
        <v>119</v>
      </c>
      <c r="C8" s="53">
        <f t="shared" si="11"/>
        <v>1</v>
      </c>
      <c r="D8" s="53">
        <v>1</v>
      </c>
      <c r="E8" s="53">
        <v>2</v>
      </c>
      <c r="F8" s="54">
        <f t="shared" si="12"/>
        <v>3</v>
      </c>
      <c r="G8" s="53">
        <v>1.6</v>
      </c>
      <c r="H8" s="53">
        <v>1.47</v>
      </c>
      <c r="I8" s="54">
        <f t="shared" si="0"/>
        <v>2.3519999999999999</v>
      </c>
      <c r="J8" s="54">
        <f t="shared" si="1"/>
        <v>4.7039999999999997</v>
      </c>
      <c r="K8" s="65">
        <f t="shared" si="2"/>
        <v>2.3519999999999999</v>
      </c>
      <c r="L8" s="435">
        <f>(G8+H8*2+G9*2+H9+H9-H8)*F8</f>
        <v>27.209999999999994</v>
      </c>
      <c r="M8" s="54">
        <f>L8</f>
        <v>27.209999999999994</v>
      </c>
      <c r="N8" s="54">
        <f>(G8+H8*2+G9*2+H9+H9-H8)*D8</f>
        <v>9.0699999999999985</v>
      </c>
      <c r="O8" s="122">
        <f t="shared" si="14"/>
        <v>8.1629999999999985</v>
      </c>
      <c r="P8" s="54">
        <f t="shared" si="15"/>
        <v>1.6325999999999996</v>
      </c>
      <c r="Q8" s="54">
        <f>F8*G8*1.05</f>
        <v>5.0400000000000009</v>
      </c>
      <c r="R8" s="54">
        <f>G8*D8</f>
        <v>1.6</v>
      </c>
      <c r="S8" s="54">
        <f>(G8+G9+H8+H9+H9-H8)*F8</f>
        <v>20.399999999999999</v>
      </c>
      <c r="T8" s="54">
        <f t="shared" si="8"/>
        <v>20.399999999999999</v>
      </c>
      <c r="U8" s="54">
        <f>(G8+G9)*G8</f>
        <v>3.8400000000000007</v>
      </c>
      <c r="V8" s="54">
        <f>G8*F8</f>
        <v>4.8000000000000007</v>
      </c>
      <c r="W8" s="57"/>
      <c r="X8" s="432"/>
    </row>
    <row r="9" spans="1:24" x14ac:dyDescent="0.25">
      <c r="A9" s="433"/>
      <c r="B9" s="434" t="s">
        <v>120</v>
      </c>
      <c r="C9" s="447"/>
      <c r="D9" s="53">
        <f>D8</f>
        <v>1</v>
      </c>
      <c r="E9" s="53">
        <f>E8</f>
        <v>2</v>
      </c>
      <c r="F9" s="54">
        <f t="shared" si="12"/>
        <v>3</v>
      </c>
      <c r="G9" s="53">
        <v>0.8</v>
      </c>
      <c r="H9" s="53">
        <v>2.2000000000000002</v>
      </c>
      <c r="I9" s="54">
        <f t="shared" si="0"/>
        <v>1.7600000000000002</v>
      </c>
      <c r="J9" s="54">
        <f t="shared" si="1"/>
        <v>3.5200000000000005</v>
      </c>
      <c r="K9" s="65">
        <f t="shared" si="2"/>
        <v>1.7600000000000002</v>
      </c>
      <c r="L9" s="436"/>
      <c r="M9" s="437"/>
      <c r="N9" s="437"/>
      <c r="O9" s="438"/>
      <c r="P9" s="437"/>
      <c r="Q9" s="437"/>
      <c r="R9" s="437"/>
      <c r="S9" s="437"/>
      <c r="T9" s="437"/>
      <c r="U9" s="437"/>
      <c r="V9" s="437"/>
      <c r="W9" s="439"/>
      <c r="X9" s="433"/>
    </row>
    <row r="10" spans="1:24" x14ac:dyDescent="0.25">
      <c r="A10" s="432"/>
      <c r="B10" s="405" t="s">
        <v>121</v>
      </c>
      <c r="C10" s="53">
        <f t="shared" si="11"/>
        <v>0</v>
      </c>
      <c r="D10" s="53">
        <v>0</v>
      </c>
      <c r="E10" s="53">
        <v>3</v>
      </c>
      <c r="F10" s="54">
        <f t="shared" ref="F10:F19" si="16">D10+E10</f>
        <v>3</v>
      </c>
      <c r="G10" s="53">
        <v>1.8</v>
      </c>
      <c r="H10" s="53">
        <v>1.47</v>
      </c>
      <c r="I10" s="54">
        <f t="shared" ref="I10:I19" si="17">G10*H10</f>
        <v>2.6459999999999999</v>
      </c>
      <c r="J10" s="54">
        <f t="shared" ref="J10:J19" si="18">I10*E10</f>
        <v>7.9379999999999997</v>
      </c>
      <c r="K10" s="65">
        <f t="shared" ref="K10:K19" si="19">I10*D10</f>
        <v>0</v>
      </c>
      <c r="L10" s="435">
        <f>(G10+H10*2+G11*2+H11+H11-H10)*F10</f>
        <v>27.809999999999995</v>
      </c>
      <c r="M10" s="54">
        <f>L10</f>
        <v>27.809999999999995</v>
      </c>
      <c r="N10" s="54">
        <f>(G10+H10*2+G11*2+H11+H11-H10)*D10</f>
        <v>0</v>
      </c>
      <c r="O10" s="122">
        <f t="shared" si="14"/>
        <v>8.3429999999999982</v>
      </c>
      <c r="P10" s="54">
        <f t="shared" si="15"/>
        <v>0</v>
      </c>
      <c r="Q10" s="54">
        <f>F10*G10*1.05</f>
        <v>5.6700000000000008</v>
      </c>
      <c r="R10" s="54">
        <f>G10*D10</f>
        <v>0</v>
      </c>
      <c r="S10" s="54">
        <f>(G10+G11+H10+H11+H11-H10)*F10</f>
        <v>21.000000000000004</v>
      </c>
      <c r="T10" s="54">
        <f t="shared" ref="T10" si="20">S10</f>
        <v>21.000000000000004</v>
      </c>
      <c r="U10" s="54">
        <f>(G10+G11)*G10</f>
        <v>4.6800000000000006</v>
      </c>
      <c r="V10" s="54">
        <f>G10*F10</f>
        <v>5.4</v>
      </c>
      <c r="W10" s="57"/>
      <c r="X10" s="432"/>
    </row>
    <row r="11" spans="1:24" x14ac:dyDescent="0.25">
      <c r="A11" s="433"/>
      <c r="B11" s="434" t="s">
        <v>122</v>
      </c>
      <c r="C11" s="447"/>
      <c r="D11" s="53">
        <f>D10</f>
        <v>0</v>
      </c>
      <c r="E11" s="53">
        <f>E10</f>
        <v>3</v>
      </c>
      <c r="F11" s="54">
        <f t="shared" si="16"/>
        <v>3</v>
      </c>
      <c r="G11" s="53">
        <v>0.8</v>
      </c>
      <c r="H11" s="53">
        <v>2.2000000000000002</v>
      </c>
      <c r="I11" s="54">
        <f t="shared" si="17"/>
        <v>1.7600000000000002</v>
      </c>
      <c r="J11" s="54">
        <f t="shared" si="18"/>
        <v>5.2800000000000011</v>
      </c>
      <c r="K11" s="65">
        <f t="shared" si="19"/>
        <v>0</v>
      </c>
      <c r="L11" s="436"/>
      <c r="M11" s="437"/>
      <c r="N11" s="437"/>
      <c r="O11" s="438"/>
      <c r="P11" s="437"/>
      <c r="Q11" s="437"/>
      <c r="R11" s="437"/>
      <c r="S11" s="437"/>
      <c r="T11" s="437"/>
      <c r="U11" s="437"/>
      <c r="V11" s="437"/>
      <c r="W11" s="439"/>
      <c r="X11" s="433"/>
    </row>
    <row r="12" spans="1:24" x14ac:dyDescent="0.25">
      <c r="A12" s="432"/>
      <c r="B12" s="405" t="s">
        <v>123</v>
      </c>
      <c r="C12" s="53">
        <f t="shared" si="11"/>
        <v>1</v>
      </c>
      <c r="D12" s="53">
        <v>1</v>
      </c>
      <c r="E12" s="53">
        <v>2</v>
      </c>
      <c r="F12" s="54">
        <f t="shared" si="16"/>
        <v>3</v>
      </c>
      <c r="G12" s="53">
        <v>0.9</v>
      </c>
      <c r="H12" s="53">
        <v>1.46</v>
      </c>
      <c r="I12" s="54">
        <f t="shared" si="17"/>
        <v>1.3140000000000001</v>
      </c>
      <c r="J12" s="54">
        <f t="shared" si="18"/>
        <v>2.6280000000000001</v>
      </c>
      <c r="K12" s="65">
        <f t="shared" si="19"/>
        <v>1.3140000000000001</v>
      </c>
      <c r="L12" s="435">
        <f>(G12+H12*2+G13*2+H13+H13-H12)*F12</f>
        <v>25.08</v>
      </c>
      <c r="M12" s="54">
        <f>L12</f>
        <v>25.08</v>
      </c>
      <c r="N12" s="54">
        <f>(G12+H12*2+G13*2+H13+H13-H12)*D12</f>
        <v>8.36</v>
      </c>
      <c r="O12" s="122">
        <f t="shared" si="14"/>
        <v>7.5239999999999991</v>
      </c>
      <c r="P12" s="54">
        <f t="shared" si="15"/>
        <v>1.5047999999999999</v>
      </c>
      <c r="Q12" s="54">
        <f>F12*G12*1.05</f>
        <v>2.8350000000000004</v>
      </c>
      <c r="R12" s="54">
        <f>G12*D12</f>
        <v>0.9</v>
      </c>
      <c r="S12" s="54">
        <f>(G12+G13+H12+H13+H13-H12)*F12</f>
        <v>18.3</v>
      </c>
      <c r="T12" s="54">
        <f t="shared" ref="T12" si="21">S12</f>
        <v>18.3</v>
      </c>
      <c r="U12" s="54">
        <f>(G12+G13)*G12</f>
        <v>1.5300000000000002</v>
      </c>
      <c r="V12" s="54">
        <f>G12*F12</f>
        <v>2.7</v>
      </c>
      <c r="W12" s="57"/>
      <c r="X12" s="432"/>
    </row>
    <row r="13" spans="1:24" x14ac:dyDescent="0.25">
      <c r="A13" s="433"/>
      <c r="B13" s="434" t="s">
        <v>124</v>
      </c>
      <c r="C13" s="447"/>
      <c r="D13" s="53">
        <f>D12</f>
        <v>1</v>
      </c>
      <c r="E13" s="53">
        <f>E12</f>
        <v>2</v>
      </c>
      <c r="F13" s="54">
        <f t="shared" si="16"/>
        <v>3</v>
      </c>
      <c r="G13" s="53">
        <v>0.8</v>
      </c>
      <c r="H13" s="53">
        <v>2.2000000000000002</v>
      </c>
      <c r="I13" s="54">
        <f t="shared" si="17"/>
        <v>1.7600000000000002</v>
      </c>
      <c r="J13" s="54">
        <f t="shared" si="18"/>
        <v>3.5200000000000005</v>
      </c>
      <c r="K13" s="65">
        <f t="shared" si="19"/>
        <v>1.7600000000000002</v>
      </c>
      <c r="L13" s="436"/>
      <c r="M13" s="437"/>
      <c r="N13" s="437"/>
      <c r="O13" s="438"/>
      <c r="P13" s="437"/>
      <c r="Q13" s="437"/>
      <c r="R13" s="437"/>
      <c r="S13" s="437"/>
      <c r="T13" s="437"/>
      <c r="U13" s="437"/>
      <c r="V13" s="437"/>
      <c r="W13" s="439"/>
      <c r="X13" s="433"/>
    </row>
    <row r="14" spans="1:24" x14ac:dyDescent="0.25">
      <c r="A14" s="432"/>
      <c r="B14" s="405" t="s">
        <v>125</v>
      </c>
      <c r="C14" s="53">
        <f t="shared" si="11"/>
        <v>0</v>
      </c>
      <c r="D14" s="53">
        <v>0</v>
      </c>
      <c r="E14" s="53">
        <v>3</v>
      </c>
      <c r="F14" s="54">
        <f t="shared" si="16"/>
        <v>3</v>
      </c>
      <c r="G14" s="53">
        <v>0.9</v>
      </c>
      <c r="H14" s="53">
        <v>1.46</v>
      </c>
      <c r="I14" s="54">
        <f t="shared" si="17"/>
        <v>1.3140000000000001</v>
      </c>
      <c r="J14" s="54">
        <f t="shared" si="18"/>
        <v>3.9420000000000002</v>
      </c>
      <c r="K14" s="65">
        <f t="shared" si="19"/>
        <v>0</v>
      </c>
      <c r="L14" s="435">
        <f>(G14+H14*2+G15*2+H15+H15-H14)*F14</f>
        <v>25.08</v>
      </c>
      <c r="M14" s="54">
        <f>L14</f>
        <v>25.08</v>
      </c>
      <c r="N14" s="54">
        <f>(G14+H14*2+G15*2+H15+H15-H14)*D14</f>
        <v>0</v>
      </c>
      <c r="O14" s="122">
        <f t="shared" si="14"/>
        <v>7.5239999999999991</v>
      </c>
      <c r="P14" s="54">
        <f t="shared" si="15"/>
        <v>0</v>
      </c>
      <c r="Q14" s="54">
        <f>F14*G14*1.05</f>
        <v>2.8350000000000004</v>
      </c>
      <c r="R14" s="54">
        <f>G14*D14</f>
        <v>0</v>
      </c>
      <c r="S14" s="54">
        <f>(G14+G15+H14+H15+H15-H14)*F14</f>
        <v>18.3</v>
      </c>
      <c r="T14" s="54">
        <f t="shared" ref="T14" si="22">S14</f>
        <v>18.3</v>
      </c>
      <c r="U14" s="54">
        <f>(G14+G15)*G14</f>
        <v>1.5300000000000002</v>
      </c>
      <c r="V14" s="54">
        <f>G14*F14</f>
        <v>2.7</v>
      </c>
      <c r="W14" s="57"/>
      <c r="X14" s="432"/>
    </row>
    <row r="15" spans="1:24" x14ac:dyDescent="0.25">
      <c r="A15" s="433"/>
      <c r="B15" s="434" t="s">
        <v>126</v>
      </c>
      <c r="C15" s="447"/>
      <c r="D15" s="53">
        <v>0</v>
      </c>
      <c r="E15" s="53">
        <f>E14</f>
        <v>3</v>
      </c>
      <c r="F15" s="54">
        <f t="shared" si="16"/>
        <v>3</v>
      </c>
      <c r="G15" s="53">
        <v>0.8</v>
      </c>
      <c r="H15" s="53">
        <v>2.2000000000000002</v>
      </c>
      <c r="I15" s="54">
        <f t="shared" si="17"/>
        <v>1.7600000000000002</v>
      </c>
      <c r="J15" s="54">
        <f t="shared" si="18"/>
        <v>5.2800000000000011</v>
      </c>
      <c r="K15" s="65">
        <f t="shared" si="19"/>
        <v>0</v>
      </c>
      <c r="L15" s="436"/>
      <c r="M15" s="437"/>
      <c r="N15" s="437"/>
      <c r="O15" s="438"/>
      <c r="P15" s="437"/>
      <c r="Q15" s="437"/>
      <c r="R15" s="437"/>
      <c r="S15" s="437"/>
      <c r="T15" s="437"/>
      <c r="U15" s="437"/>
      <c r="V15" s="437"/>
      <c r="W15" s="439"/>
      <c r="X15" s="433"/>
    </row>
    <row r="16" spans="1:24" x14ac:dyDescent="0.25">
      <c r="A16" s="432"/>
      <c r="B16" s="405" t="s">
        <v>127</v>
      </c>
      <c r="C16" s="53">
        <f t="shared" si="11"/>
        <v>0</v>
      </c>
      <c r="D16" s="53">
        <v>0</v>
      </c>
      <c r="E16" s="53">
        <v>3</v>
      </c>
      <c r="F16" s="54">
        <f t="shared" si="16"/>
        <v>3</v>
      </c>
      <c r="G16" s="53">
        <v>1.2</v>
      </c>
      <c r="H16" s="53">
        <v>1.47</v>
      </c>
      <c r="I16" s="54">
        <f t="shared" si="17"/>
        <v>1.764</v>
      </c>
      <c r="J16" s="54">
        <f t="shared" si="18"/>
        <v>5.2919999999999998</v>
      </c>
      <c r="K16" s="65">
        <f t="shared" si="19"/>
        <v>0</v>
      </c>
      <c r="L16" s="435">
        <f>(G16+H16*2+G17*2+H17+H17-H16)*F16</f>
        <v>26.009999999999998</v>
      </c>
      <c r="M16" s="54">
        <f>L16</f>
        <v>26.009999999999998</v>
      </c>
      <c r="N16" s="54">
        <f>(G16+H16*2+G17*2+H17+H17-H16)*D16</f>
        <v>0</v>
      </c>
      <c r="O16" s="122">
        <f t="shared" si="14"/>
        <v>7.802999999999999</v>
      </c>
      <c r="P16" s="54">
        <f t="shared" si="15"/>
        <v>0</v>
      </c>
      <c r="Q16" s="54">
        <f>F16*G16*1.05</f>
        <v>3.78</v>
      </c>
      <c r="R16" s="54">
        <f>G16*D16</f>
        <v>0</v>
      </c>
      <c r="S16" s="54">
        <f>(G16+G17+H16+H17+H17-H16)*F16</f>
        <v>19.200000000000003</v>
      </c>
      <c r="T16" s="54">
        <f t="shared" ref="T16" si="23">S16</f>
        <v>19.200000000000003</v>
      </c>
      <c r="U16" s="54">
        <f>(G16+G17)*G16</f>
        <v>2.4</v>
      </c>
      <c r="V16" s="54">
        <f>G16*F16</f>
        <v>3.5999999999999996</v>
      </c>
      <c r="W16" s="57"/>
      <c r="X16" s="432"/>
    </row>
    <row r="17" spans="1:24" x14ac:dyDescent="0.25">
      <c r="A17" s="433"/>
      <c r="B17" s="434" t="s">
        <v>128</v>
      </c>
      <c r="C17" s="447"/>
      <c r="D17" s="53">
        <f>D16</f>
        <v>0</v>
      </c>
      <c r="E17" s="53">
        <f>E16</f>
        <v>3</v>
      </c>
      <c r="F17" s="54">
        <f t="shared" si="16"/>
        <v>3</v>
      </c>
      <c r="G17" s="53">
        <v>0.8</v>
      </c>
      <c r="H17" s="53">
        <v>2.2000000000000002</v>
      </c>
      <c r="I17" s="54">
        <f t="shared" si="17"/>
        <v>1.7600000000000002</v>
      </c>
      <c r="J17" s="54">
        <f t="shared" si="18"/>
        <v>5.2800000000000011</v>
      </c>
      <c r="K17" s="65">
        <f t="shared" si="19"/>
        <v>0</v>
      </c>
      <c r="L17" s="436"/>
      <c r="M17" s="437"/>
      <c r="N17" s="437"/>
      <c r="O17" s="438"/>
      <c r="P17" s="437"/>
      <c r="Q17" s="437"/>
      <c r="R17" s="437"/>
      <c r="S17" s="437"/>
      <c r="T17" s="437"/>
      <c r="U17" s="437"/>
      <c r="V17" s="437"/>
      <c r="W17" s="439"/>
      <c r="X17" s="433"/>
    </row>
    <row r="18" spans="1:24" x14ac:dyDescent="0.25">
      <c r="A18" s="432"/>
      <c r="B18" s="405" t="s">
        <v>129</v>
      </c>
      <c r="C18" s="53">
        <f t="shared" si="11"/>
        <v>5</v>
      </c>
      <c r="D18" s="53">
        <v>5</v>
      </c>
      <c r="E18" s="53">
        <v>1</v>
      </c>
      <c r="F18" s="54">
        <f t="shared" si="16"/>
        <v>6</v>
      </c>
      <c r="G18" s="53">
        <v>1.2</v>
      </c>
      <c r="H18" s="53">
        <v>1.47</v>
      </c>
      <c r="I18" s="54">
        <f t="shared" si="17"/>
        <v>1.764</v>
      </c>
      <c r="J18" s="54">
        <f t="shared" si="18"/>
        <v>1.764</v>
      </c>
      <c r="K18" s="65">
        <f t="shared" si="19"/>
        <v>8.82</v>
      </c>
      <c r="L18" s="435">
        <f>(G18+H18*2+G19*2+H19+H19-H18)*F18</f>
        <v>52.019999999999996</v>
      </c>
      <c r="M18" s="54">
        <f>L18</f>
        <v>52.019999999999996</v>
      </c>
      <c r="N18" s="54">
        <f>(G18+H18*2+G19*2+H19+H19-H18)*D18</f>
        <v>43.35</v>
      </c>
      <c r="O18" s="122">
        <f t="shared" si="14"/>
        <v>15.605999999999998</v>
      </c>
      <c r="P18" s="54">
        <f t="shared" si="15"/>
        <v>7.8029999999999999</v>
      </c>
      <c r="Q18" s="54">
        <f>F18*G18*1.05</f>
        <v>7.56</v>
      </c>
      <c r="R18" s="54">
        <f>G18*D18</f>
        <v>6</v>
      </c>
      <c r="S18" s="54">
        <f>(G18+G19+H18+H19+H19-H18)*F18</f>
        <v>38.400000000000006</v>
      </c>
      <c r="T18" s="54">
        <f t="shared" ref="T18" si="24">S18</f>
        <v>38.400000000000006</v>
      </c>
      <c r="U18" s="54">
        <f>(G18+G19)*G18</f>
        <v>2.4</v>
      </c>
      <c r="V18" s="54">
        <f>G18*F18</f>
        <v>7.1999999999999993</v>
      </c>
      <c r="W18" s="57"/>
      <c r="X18" s="432"/>
    </row>
    <row r="19" spans="1:24" x14ac:dyDescent="0.25">
      <c r="A19" s="433"/>
      <c r="B19" s="434" t="s">
        <v>130</v>
      </c>
      <c r="C19" s="447"/>
      <c r="D19" s="53">
        <f>D18</f>
        <v>5</v>
      </c>
      <c r="E19" s="53">
        <f>E18</f>
        <v>1</v>
      </c>
      <c r="F19" s="54">
        <f t="shared" si="16"/>
        <v>6</v>
      </c>
      <c r="G19" s="53">
        <v>0.8</v>
      </c>
      <c r="H19" s="53">
        <v>2.2000000000000002</v>
      </c>
      <c r="I19" s="54">
        <f t="shared" si="17"/>
        <v>1.7600000000000002</v>
      </c>
      <c r="J19" s="54">
        <f t="shared" si="18"/>
        <v>1.7600000000000002</v>
      </c>
      <c r="K19" s="65">
        <f t="shared" si="19"/>
        <v>8.8000000000000007</v>
      </c>
      <c r="L19" s="436"/>
      <c r="M19" s="437"/>
      <c r="N19" s="437"/>
      <c r="O19" s="438"/>
      <c r="P19" s="437"/>
      <c r="Q19" s="437"/>
      <c r="R19" s="437"/>
      <c r="S19" s="437"/>
      <c r="T19" s="437"/>
      <c r="U19" s="437"/>
      <c r="V19" s="437"/>
      <c r="W19" s="439"/>
      <c r="X19" s="433"/>
    </row>
    <row r="20" spans="1:24" x14ac:dyDescent="0.25">
      <c r="A20" s="432"/>
      <c r="B20" s="405" t="s">
        <v>131</v>
      </c>
      <c r="C20" s="53">
        <f t="shared" si="11"/>
        <v>1</v>
      </c>
      <c r="D20" s="53">
        <v>1</v>
      </c>
      <c r="E20" s="53">
        <v>8</v>
      </c>
      <c r="F20" s="54">
        <f t="shared" si="12"/>
        <v>9</v>
      </c>
      <c r="G20" s="53">
        <v>1.8</v>
      </c>
      <c r="H20" s="53">
        <v>1.47</v>
      </c>
      <c r="I20" s="54">
        <f t="shared" ref="I20:I30" si="25">G20*H20</f>
        <v>2.6459999999999999</v>
      </c>
      <c r="J20" s="54">
        <f t="shared" si="1"/>
        <v>21.167999999999999</v>
      </c>
      <c r="K20" s="65">
        <f t="shared" si="2"/>
        <v>2.6459999999999999</v>
      </c>
      <c r="L20" s="435">
        <f t="shared" ref="L20:L30" si="26">(G20*2+H20*2)*F20</f>
        <v>58.86</v>
      </c>
      <c r="M20" s="54">
        <f t="shared" ref="M20:M25" si="27">(G20*2+H20*2)*F20</f>
        <v>58.86</v>
      </c>
      <c r="N20" s="54">
        <f t="shared" si="4"/>
        <v>6.54</v>
      </c>
      <c r="O20" s="122">
        <f t="shared" si="14"/>
        <v>17.657999999999998</v>
      </c>
      <c r="P20" s="54">
        <f t="shared" si="15"/>
        <v>1.1772</v>
      </c>
      <c r="Q20" s="54">
        <f t="shared" ref="Q20:Q30" si="28">F20*G20*1.05</f>
        <v>17.010000000000002</v>
      </c>
      <c r="R20" s="54">
        <f t="shared" si="6"/>
        <v>1.8</v>
      </c>
      <c r="S20" s="54">
        <f t="shared" ref="S20:S30" si="29">F20*(G20+2*H20)</f>
        <v>42.660000000000004</v>
      </c>
      <c r="T20" s="54">
        <f t="shared" ref="T20:T30" si="30">S20</f>
        <v>42.660000000000004</v>
      </c>
      <c r="U20" s="54">
        <f t="shared" ref="U20:U30" si="31">F20*G20</f>
        <v>16.2</v>
      </c>
      <c r="V20" s="54">
        <f t="shared" ref="V20:V30" si="32">U20</f>
        <v>16.2</v>
      </c>
      <c r="W20" s="57"/>
      <c r="X20" s="432"/>
    </row>
    <row r="21" spans="1:24" x14ac:dyDescent="0.25">
      <c r="A21" s="432"/>
      <c r="B21" s="405" t="s">
        <v>132</v>
      </c>
      <c r="C21" s="53">
        <f t="shared" si="11"/>
        <v>1</v>
      </c>
      <c r="D21" s="53">
        <v>1</v>
      </c>
      <c r="E21" s="53">
        <v>2</v>
      </c>
      <c r="F21" s="54">
        <f t="shared" si="12"/>
        <v>3</v>
      </c>
      <c r="G21" s="53">
        <v>0.9</v>
      </c>
      <c r="H21" s="53">
        <v>1.47</v>
      </c>
      <c r="I21" s="54">
        <f t="shared" si="25"/>
        <v>1.323</v>
      </c>
      <c r="J21" s="54">
        <f t="shared" si="1"/>
        <v>2.6459999999999999</v>
      </c>
      <c r="K21" s="65">
        <f t="shared" si="2"/>
        <v>1.323</v>
      </c>
      <c r="L21" s="435">
        <f t="shared" si="26"/>
        <v>14.22</v>
      </c>
      <c r="M21" s="54">
        <f t="shared" si="27"/>
        <v>14.22</v>
      </c>
      <c r="N21" s="54">
        <f t="shared" si="4"/>
        <v>4.74</v>
      </c>
      <c r="O21" s="122">
        <f t="shared" si="14"/>
        <v>4.266</v>
      </c>
      <c r="P21" s="54">
        <f t="shared" si="15"/>
        <v>0.85319999999999996</v>
      </c>
      <c r="Q21" s="54">
        <f t="shared" si="28"/>
        <v>2.8350000000000004</v>
      </c>
      <c r="R21" s="54">
        <f t="shared" si="6"/>
        <v>0.9</v>
      </c>
      <c r="S21" s="54">
        <f t="shared" si="29"/>
        <v>11.52</v>
      </c>
      <c r="T21" s="54">
        <f t="shared" si="30"/>
        <v>11.52</v>
      </c>
      <c r="U21" s="54">
        <f t="shared" si="31"/>
        <v>2.7</v>
      </c>
      <c r="V21" s="54">
        <f t="shared" si="32"/>
        <v>2.7</v>
      </c>
      <c r="W21" s="57"/>
      <c r="X21" s="432"/>
    </row>
    <row r="22" spans="1:24" x14ac:dyDescent="0.25">
      <c r="A22" s="432"/>
      <c r="B22" s="405" t="s">
        <v>133</v>
      </c>
      <c r="C22" s="53">
        <f t="shared" si="11"/>
        <v>1</v>
      </c>
      <c r="D22" s="53">
        <v>1</v>
      </c>
      <c r="E22" s="53">
        <v>2</v>
      </c>
      <c r="F22" s="54">
        <f t="shared" si="12"/>
        <v>3</v>
      </c>
      <c r="G22" s="53">
        <v>1.175</v>
      </c>
      <c r="H22" s="53">
        <v>1.47</v>
      </c>
      <c r="I22" s="54">
        <f t="shared" si="25"/>
        <v>1.72725</v>
      </c>
      <c r="J22" s="54">
        <f t="shared" si="1"/>
        <v>3.4544999999999999</v>
      </c>
      <c r="K22" s="65">
        <f t="shared" si="2"/>
        <v>1.72725</v>
      </c>
      <c r="L22" s="435">
        <f>(G22+H22*2+G23*2+H23+H23-H22)*F22</f>
        <v>25.934999999999999</v>
      </c>
      <c r="M22" s="54">
        <f>L22</f>
        <v>25.934999999999999</v>
      </c>
      <c r="N22" s="54">
        <f>(G22+H22*2+G23*2+H23+H23-H22)*D22</f>
        <v>8.6449999999999996</v>
      </c>
      <c r="O22" s="122">
        <f t="shared" si="14"/>
        <v>7.7804999999999991</v>
      </c>
      <c r="P22" s="54">
        <f t="shared" si="15"/>
        <v>1.5560999999999998</v>
      </c>
      <c r="Q22" s="54">
        <f>F22*G22*1.05</f>
        <v>3.7012500000000004</v>
      </c>
      <c r="R22" s="54">
        <f>G22*D22</f>
        <v>1.175</v>
      </c>
      <c r="S22" s="54">
        <f>(G22+G23+H22+H23+H23-H22)*F22</f>
        <v>19.125000000000004</v>
      </c>
      <c r="T22" s="54">
        <f t="shared" si="30"/>
        <v>19.125000000000004</v>
      </c>
      <c r="U22" s="54">
        <f>(G22+G23)*G22</f>
        <v>2.3206250000000002</v>
      </c>
      <c r="V22" s="54">
        <f>G22*F22</f>
        <v>3.5250000000000004</v>
      </c>
      <c r="W22" s="57"/>
      <c r="X22" s="432"/>
    </row>
    <row r="23" spans="1:24" x14ac:dyDescent="0.25">
      <c r="A23" s="433"/>
      <c r="B23" s="434" t="s">
        <v>134</v>
      </c>
      <c r="C23" s="447"/>
      <c r="D23" s="53">
        <f>D22</f>
        <v>1</v>
      </c>
      <c r="E23" s="53">
        <f>E22</f>
        <v>2</v>
      </c>
      <c r="F23" s="54">
        <f t="shared" si="12"/>
        <v>3</v>
      </c>
      <c r="G23" s="53">
        <v>0.8</v>
      </c>
      <c r="H23" s="53">
        <v>2.2000000000000002</v>
      </c>
      <c r="I23" s="54">
        <f t="shared" si="25"/>
        <v>1.7600000000000002</v>
      </c>
      <c r="J23" s="54">
        <f t="shared" si="1"/>
        <v>3.5200000000000005</v>
      </c>
      <c r="K23" s="65">
        <f t="shared" si="2"/>
        <v>1.7600000000000002</v>
      </c>
      <c r="L23" s="436"/>
      <c r="M23" s="437"/>
      <c r="N23" s="437"/>
      <c r="O23" s="438"/>
      <c r="P23" s="437"/>
      <c r="Q23" s="437"/>
      <c r="R23" s="437"/>
      <c r="S23" s="437"/>
      <c r="T23" s="437"/>
      <c r="U23" s="437"/>
      <c r="V23" s="437"/>
      <c r="W23" s="439"/>
      <c r="X23" s="433"/>
    </row>
    <row r="24" spans="1:24" x14ac:dyDescent="0.25">
      <c r="A24" s="432"/>
      <c r="B24" s="405" t="s">
        <v>135</v>
      </c>
      <c r="C24" s="53">
        <f t="shared" si="11"/>
        <v>0</v>
      </c>
      <c r="D24" s="53">
        <v>0</v>
      </c>
      <c r="E24" s="53">
        <v>3</v>
      </c>
      <c r="F24" s="54">
        <f>D24+E24</f>
        <v>3</v>
      </c>
      <c r="G24" s="53">
        <v>1.2</v>
      </c>
      <c r="H24" s="53">
        <v>1.47</v>
      </c>
      <c r="I24" s="54">
        <f t="shared" si="25"/>
        <v>1.764</v>
      </c>
      <c r="J24" s="54">
        <f>I24*E24</f>
        <v>5.2919999999999998</v>
      </c>
      <c r="K24" s="65">
        <f>I24*D24</f>
        <v>0</v>
      </c>
      <c r="L24" s="435">
        <f t="shared" si="26"/>
        <v>16.02</v>
      </c>
      <c r="M24" s="54">
        <f t="shared" si="27"/>
        <v>16.02</v>
      </c>
      <c r="N24" s="54">
        <f>(G24*2+H24*2)*D24</f>
        <v>0</v>
      </c>
      <c r="O24" s="122">
        <f t="shared" si="14"/>
        <v>4.806</v>
      </c>
      <c r="P24" s="54">
        <f t="shared" ref="P24:P25" si="33">N24*$P$3</f>
        <v>0</v>
      </c>
      <c r="Q24" s="54">
        <f t="shared" si="28"/>
        <v>3.78</v>
      </c>
      <c r="R24" s="54">
        <f>G24*D24</f>
        <v>0</v>
      </c>
      <c r="S24" s="54">
        <f t="shared" si="29"/>
        <v>12.419999999999998</v>
      </c>
      <c r="T24" s="54">
        <f t="shared" si="30"/>
        <v>12.419999999999998</v>
      </c>
      <c r="U24" s="54">
        <f t="shared" si="31"/>
        <v>3.5999999999999996</v>
      </c>
      <c r="V24" s="54">
        <f t="shared" si="32"/>
        <v>3.5999999999999996</v>
      </c>
      <c r="W24" s="57"/>
      <c r="X24" s="432"/>
    </row>
    <row r="25" spans="1:24" x14ac:dyDescent="0.25">
      <c r="A25" s="432"/>
      <c r="B25" s="405" t="s">
        <v>136</v>
      </c>
      <c r="C25" s="53"/>
      <c r="D25" s="53">
        <f>D24</f>
        <v>0</v>
      </c>
      <c r="E25" s="53">
        <f>E24</f>
        <v>3</v>
      </c>
      <c r="F25" s="54">
        <f>D25+E25</f>
        <v>3</v>
      </c>
      <c r="G25" s="53">
        <v>0.8</v>
      </c>
      <c r="H25" s="53">
        <v>2.2000000000000002</v>
      </c>
      <c r="I25" s="54">
        <f t="shared" si="25"/>
        <v>1.7600000000000002</v>
      </c>
      <c r="J25" s="54">
        <f>I25*E25</f>
        <v>5.2800000000000011</v>
      </c>
      <c r="K25" s="65">
        <f>I25*D25</f>
        <v>0</v>
      </c>
      <c r="L25" s="435">
        <f t="shared" si="26"/>
        <v>18</v>
      </c>
      <c r="M25" s="54">
        <f t="shared" si="27"/>
        <v>18</v>
      </c>
      <c r="N25" s="54">
        <f>(G25*2+H25*2)*D25</f>
        <v>0</v>
      </c>
      <c r="O25" s="122">
        <f t="shared" si="14"/>
        <v>5.3999999999999995</v>
      </c>
      <c r="P25" s="54">
        <f t="shared" si="33"/>
        <v>0</v>
      </c>
      <c r="Q25" s="54">
        <f t="shared" si="28"/>
        <v>2.5200000000000005</v>
      </c>
      <c r="R25" s="54">
        <f>G25*D25</f>
        <v>0</v>
      </c>
      <c r="S25" s="54">
        <f t="shared" si="29"/>
        <v>15.600000000000001</v>
      </c>
      <c r="T25" s="54">
        <f t="shared" si="30"/>
        <v>15.600000000000001</v>
      </c>
      <c r="U25" s="54">
        <f t="shared" si="31"/>
        <v>2.4000000000000004</v>
      </c>
      <c r="V25" s="54">
        <f t="shared" si="32"/>
        <v>2.4000000000000004</v>
      </c>
      <c r="W25" s="57"/>
      <c r="X25" s="432"/>
    </row>
    <row r="26" spans="1:24" x14ac:dyDescent="0.25">
      <c r="A26" s="432"/>
      <c r="B26" s="434" t="s">
        <v>430</v>
      </c>
      <c r="C26" s="447"/>
      <c r="D26" s="447">
        <v>25</v>
      </c>
      <c r="E26" s="447">
        <v>3</v>
      </c>
      <c r="F26" s="437">
        <f t="shared" si="12"/>
        <v>28</v>
      </c>
      <c r="G26" s="447">
        <v>2.915</v>
      </c>
      <c r="H26" s="447">
        <v>1.1479999999999999</v>
      </c>
      <c r="I26" s="437">
        <f t="shared" si="25"/>
        <v>3.3464199999999997</v>
      </c>
      <c r="J26" s="437">
        <f t="shared" si="1"/>
        <v>10.039259999999999</v>
      </c>
      <c r="K26" s="473">
        <f t="shared" si="2"/>
        <v>83.660499999999999</v>
      </c>
      <c r="L26" s="436">
        <f t="shared" si="26"/>
        <v>227.52799999999999</v>
      </c>
      <c r="M26" s="437"/>
      <c r="N26" s="437"/>
      <c r="O26" s="438"/>
      <c r="P26" s="437"/>
      <c r="Q26" s="437"/>
      <c r="R26" s="437"/>
      <c r="S26" s="437">
        <f t="shared" si="29"/>
        <v>145.90800000000002</v>
      </c>
      <c r="T26" s="437">
        <f t="shared" si="30"/>
        <v>145.90800000000002</v>
      </c>
      <c r="U26" s="437">
        <f t="shared" si="31"/>
        <v>81.62</v>
      </c>
      <c r="V26" s="437">
        <f t="shared" si="32"/>
        <v>81.62</v>
      </c>
      <c r="W26" s="439"/>
      <c r="X26" s="433"/>
    </row>
    <row r="27" spans="1:24" x14ac:dyDescent="0.25">
      <c r="A27" s="432"/>
      <c r="B27" s="434" t="s">
        <v>429</v>
      </c>
      <c r="C27" s="447"/>
      <c r="D27" s="447">
        <v>11</v>
      </c>
      <c r="E27" s="447">
        <v>0</v>
      </c>
      <c r="F27" s="437">
        <f>D27+E27</f>
        <v>11</v>
      </c>
      <c r="G27" s="447">
        <v>2.915</v>
      </c>
      <c r="H27" s="447">
        <v>0.9</v>
      </c>
      <c r="I27" s="437">
        <f t="shared" si="25"/>
        <v>2.6234999999999999</v>
      </c>
      <c r="J27" s="437">
        <f>I27*E27</f>
        <v>0</v>
      </c>
      <c r="K27" s="473">
        <f>I27*D27</f>
        <v>28.858499999999999</v>
      </c>
      <c r="L27" s="436">
        <f t="shared" si="26"/>
        <v>83.929999999999993</v>
      </c>
      <c r="M27" s="437"/>
      <c r="N27" s="437"/>
      <c r="O27" s="438"/>
      <c r="P27" s="437"/>
      <c r="Q27" s="437"/>
      <c r="R27" s="437"/>
      <c r="S27" s="437">
        <f t="shared" si="29"/>
        <v>51.864999999999995</v>
      </c>
      <c r="T27" s="437">
        <f t="shared" si="30"/>
        <v>51.864999999999995</v>
      </c>
      <c r="U27" s="437">
        <f t="shared" si="31"/>
        <v>32.064999999999998</v>
      </c>
      <c r="V27" s="437">
        <f t="shared" si="32"/>
        <v>32.064999999999998</v>
      </c>
      <c r="W27" s="439"/>
      <c r="X27" s="433"/>
    </row>
    <row r="28" spans="1:24" x14ac:dyDescent="0.25">
      <c r="A28" s="432"/>
      <c r="B28" s="434" t="s">
        <v>431</v>
      </c>
      <c r="C28" s="447"/>
      <c r="D28" s="447">
        <v>11</v>
      </c>
      <c r="E28" s="447">
        <v>0</v>
      </c>
      <c r="F28" s="437">
        <f t="shared" si="12"/>
        <v>11</v>
      </c>
      <c r="G28" s="447">
        <v>2.915</v>
      </c>
      <c r="H28" s="447">
        <v>1.1479999999999999</v>
      </c>
      <c r="I28" s="437">
        <f t="shared" si="25"/>
        <v>3.3464199999999997</v>
      </c>
      <c r="J28" s="437">
        <f t="shared" si="1"/>
        <v>0</v>
      </c>
      <c r="K28" s="473">
        <f t="shared" si="2"/>
        <v>36.81062</v>
      </c>
      <c r="L28" s="436">
        <f t="shared" si="26"/>
        <v>89.385999999999996</v>
      </c>
      <c r="M28" s="437"/>
      <c r="N28" s="437"/>
      <c r="O28" s="438"/>
      <c r="P28" s="437"/>
      <c r="Q28" s="437"/>
      <c r="R28" s="437"/>
      <c r="S28" s="437">
        <f t="shared" si="29"/>
        <v>57.321000000000005</v>
      </c>
      <c r="T28" s="437">
        <f t="shared" si="30"/>
        <v>57.321000000000005</v>
      </c>
      <c r="U28" s="437">
        <f t="shared" si="31"/>
        <v>32.064999999999998</v>
      </c>
      <c r="V28" s="437">
        <f t="shared" si="32"/>
        <v>32.064999999999998</v>
      </c>
      <c r="W28" s="439"/>
      <c r="X28" s="433"/>
    </row>
    <row r="29" spans="1:24" x14ac:dyDescent="0.25">
      <c r="A29" s="432"/>
      <c r="B29" s="474" t="s">
        <v>432</v>
      </c>
      <c r="C29" s="447"/>
      <c r="D29" s="447">
        <v>39</v>
      </c>
      <c r="E29" s="447">
        <v>0</v>
      </c>
      <c r="F29" s="437">
        <f t="shared" si="12"/>
        <v>39</v>
      </c>
      <c r="G29" s="447">
        <v>2.915</v>
      </c>
      <c r="H29" s="447">
        <v>1</v>
      </c>
      <c r="I29" s="437">
        <f t="shared" si="25"/>
        <v>2.915</v>
      </c>
      <c r="J29" s="437">
        <f t="shared" si="1"/>
        <v>0</v>
      </c>
      <c r="K29" s="473">
        <f t="shared" si="2"/>
        <v>113.685</v>
      </c>
      <c r="L29" s="436">
        <f t="shared" si="26"/>
        <v>305.37</v>
      </c>
      <c r="M29" s="437"/>
      <c r="N29" s="437"/>
      <c r="O29" s="438"/>
      <c r="P29" s="437"/>
      <c r="Q29" s="437"/>
      <c r="R29" s="437"/>
      <c r="S29" s="437">
        <f t="shared" si="29"/>
        <v>191.685</v>
      </c>
      <c r="T29" s="437">
        <f t="shared" si="30"/>
        <v>191.685</v>
      </c>
      <c r="U29" s="437">
        <f t="shared" si="31"/>
        <v>113.685</v>
      </c>
      <c r="V29" s="437">
        <f t="shared" si="32"/>
        <v>113.685</v>
      </c>
      <c r="W29" s="439"/>
      <c r="X29" s="433"/>
    </row>
    <row r="30" spans="1:24" x14ac:dyDescent="0.25">
      <c r="A30" s="432"/>
      <c r="B30" s="434" t="s">
        <v>145</v>
      </c>
      <c r="C30" s="53">
        <f t="shared" ref="C30" si="34">D30</f>
        <v>6</v>
      </c>
      <c r="D30" s="447">
        <v>6</v>
      </c>
      <c r="E30" s="447">
        <v>0</v>
      </c>
      <c r="F30" s="437">
        <f>D30+E30</f>
        <v>6</v>
      </c>
      <c r="G30" s="447">
        <v>1.1000000000000001</v>
      </c>
      <c r="H30" s="447">
        <v>1.1000000000000001</v>
      </c>
      <c r="I30" s="437">
        <f t="shared" si="25"/>
        <v>1.2100000000000002</v>
      </c>
      <c r="J30" s="437">
        <f>I30*E30</f>
        <v>0</v>
      </c>
      <c r="K30" s="473">
        <f>I30*D30</f>
        <v>7.2600000000000016</v>
      </c>
      <c r="L30" s="436">
        <f t="shared" si="26"/>
        <v>26.400000000000002</v>
      </c>
      <c r="M30" s="437"/>
      <c r="N30" s="437"/>
      <c r="O30" s="438"/>
      <c r="P30" s="437"/>
      <c r="Q30" s="437">
        <f t="shared" si="28"/>
        <v>6.9300000000000006</v>
      </c>
      <c r="R30" s="437"/>
      <c r="S30" s="437">
        <f t="shared" si="29"/>
        <v>19.8</v>
      </c>
      <c r="T30" s="437">
        <f t="shared" si="30"/>
        <v>19.8</v>
      </c>
      <c r="U30" s="437">
        <f t="shared" si="31"/>
        <v>6.6000000000000005</v>
      </c>
      <c r="V30" s="437">
        <f t="shared" si="32"/>
        <v>6.6000000000000005</v>
      </c>
      <c r="W30" s="439"/>
      <c r="X30" s="433"/>
    </row>
    <row r="31" spans="1:24" x14ac:dyDescent="0.25">
      <c r="B31" s="144"/>
      <c r="C31" s="448">
        <f>SUM(C4:C25)</f>
        <v>30</v>
      </c>
      <c r="D31" s="53"/>
      <c r="E31" s="54"/>
      <c r="F31" s="121">
        <f>SUM(F4:F30)</f>
        <v>190</v>
      </c>
      <c r="G31" s="53"/>
      <c r="H31" s="53"/>
      <c r="I31" s="54"/>
      <c r="J31" s="54"/>
      <c r="K31" s="65"/>
      <c r="L31" s="121">
        <f>SUM(L4:L30)</f>
        <v>1180.8389999999999</v>
      </c>
      <c r="M31" s="54"/>
      <c r="N31" s="54"/>
      <c r="O31" s="122"/>
      <c r="P31" s="54"/>
      <c r="Q31" s="54"/>
      <c r="R31" s="54"/>
      <c r="S31" s="54"/>
      <c r="T31" s="54"/>
      <c r="U31" s="54"/>
      <c r="V31" s="54"/>
      <c r="W31" s="57"/>
    </row>
    <row r="32" spans="1:24" ht="90" x14ac:dyDescent="0.25">
      <c r="B32" s="145" t="s">
        <v>137</v>
      </c>
      <c r="C32" s="53">
        <f t="shared" ref="C32:C33" si="35">D32</f>
        <v>2</v>
      </c>
      <c r="D32" s="61">
        <v>2</v>
      </c>
      <c r="E32" s="61">
        <v>2</v>
      </c>
      <c r="F32" s="54">
        <f>E32</f>
        <v>2</v>
      </c>
      <c r="G32" s="61">
        <v>1.36</v>
      </c>
      <c r="H32" s="61">
        <v>2.1</v>
      </c>
      <c r="I32" s="55">
        <f>G32*H32</f>
        <v>2.8560000000000003</v>
      </c>
      <c r="J32" s="55">
        <f>I32*D32</f>
        <v>5.7120000000000006</v>
      </c>
      <c r="K32" s="66">
        <f>I32*E32</f>
        <v>5.7120000000000006</v>
      </c>
      <c r="L32" s="70">
        <f>(G32*2+H32*2)*F32</f>
        <v>13.84</v>
      </c>
      <c r="M32" s="55">
        <f>(G32+H32*2)*F32</f>
        <v>11.120000000000001</v>
      </c>
      <c r="N32" s="55">
        <f>(G32+H32*2)*E32</f>
        <v>11.120000000000001</v>
      </c>
      <c r="O32" s="55"/>
      <c r="P32" s="55">
        <f>N32*$P$3</f>
        <v>2.0016000000000003</v>
      </c>
      <c r="Q32" s="55"/>
      <c r="R32" s="55"/>
      <c r="S32" s="55">
        <f>F32*(G32+2*H32)</f>
        <v>11.120000000000001</v>
      </c>
      <c r="T32" s="55">
        <f>S32</f>
        <v>11.120000000000001</v>
      </c>
      <c r="U32" s="55">
        <f>F32*G32</f>
        <v>2.72</v>
      </c>
      <c r="V32" s="55"/>
      <c r="W32" s="141"/>
    </row>
    <row r="33" spans="1:23" ht="78.75" x14ac:dyDescent="0.25">
      <c r="B33" s="145" t="s">
        <v>138</v>
      </c>
      <c r="C33" s="53">
        <f t="shared" si="35"/>
        <v>2</v>
      </c>
      <c r="D33" s="61">
        <v>2</v>
      </c>
      <c r="E33" s="61">
        <v>2</v>
      </c>
      <c r="F33" s="54">
        <f>E33</f>
        <v>2</v>
      </c>
      <c r="G33" s="61">
        <v>0.97</v>
      </c>
      <c r="H33" s="61">
        <v>2.1</v>
      </c>
      <c r="I33" s="55">
        <f>G33*H33</f>
        <v>2.0369999999999999</v>
      </c>
      <c r="J33" s="55">
        <f>I33*D33</f>
        <v>4.0739999999999998</v>
      </c>
      <c r="K33" s="66">
        <f>I33*E33</f>
        <v>4.0739999999999998</v>
      </c>
      <c r="L33" s="70">
        <f>(G33*2+H33*2)*F33</f>
        <v>12.280000000000001</v>
      </c>
      <c r="M33" s="55">
        <f>(G33+H33*2)*F33</f>
        <v>10.34</v>
      </c>
      <c r="N33" s="55">
        <f>(G33+H33*2)*E33</f>
        <v>10.34</v>
      </c>
      <c r="O33" s="55"/>
      <c r="P33" s="55">
        <f>N33*$P$3</f>
        <v>1.8612</v>
      </c>
      <c r="Q33" s="55"/>
      <c r="R33" s="55"/>
      <c r="S33" s="55">
        <f>F33*(G33+2*H33)</f>
        <v>10.34</v>
      </c>
      <c r="T33" s="55">
        <f>S33</f>
        <v>10.34</v>
      </c>
      <c r="U33" s="55">
        <f>F33*G33</f>
        <v>1.94</v>
      </c>
      <c r="V33" s="55"/>
      <c r="W33" s="141"/>
    </row>
    <row r="34" spans="1:23" x14ac:dyDescent="0.25">
      <c r="B34" s="146"/>
      <c r="C34" s="146"/>
      <c r="D34" s="56"/>
      <c r="E34" s="61">
        <v>0</v>
      </c>
      <c r="F34" s="54">
        <f>E34</f>
        <v>0</v>
      </c>
      <c r="G34" s="61"/>
      <c r="H34" s="61"/>
      <c r="I34" s="55"/>
      <c r="J34" s="55"/>
      <c r="K34" s="66"/>
      <c r="L34" s="71">
        <f>SUM(L32:L33)</f>
        <v>26.12</v>
      </c>
      <c r="M34" s="55"/>
      <c r="N34" s="55"/>
      <c r="O34" s="55"/>
      <c r="P34" s="55"/>
      <c r="Q34" s="55"/>
      <c r="R34" s="55"/>
      <c r="S34" s="55"/>
      <c r="T34" s="55"/>
      <c r="U34" s="55"/>
      <c r="V34" s="55"/>
      <c r="W34" s="141"/>
    </row>
    <row r="35" spans="1:23" x14ac:dyDescent="0.25">
      <c r="B35" s="144" t="s">
        <v>148</v>
      </c>
      <c r="C35" s="405"/>
      <c r="D35" s="54">
        <v>6</v>
      </c>
      <c r="E35" s="61">
        <v>0</v>
      </c>
      <c r="F35" s="54">
        <v>6</v>
      </c>
      <c r="G35" s="53">
        <v>0.35</v>
      </c>
      <c r="H35" s="53">
        <v>1.1000000000000001</v>
      </c>
      <c r="I35" s="54">
        <f>G35*H35</f>
        <v>0.38500000000000001</v>
      </c>
      <c r="J35" s="54">
        <f>I35*D35</f>
        <v>2.31</v>
      </c>
      <c r="K35" s="65">
        <f>I35*E35</f>
        <v>0</v>
      </c>
      <c r="L35" s="70">
        <f>(G35*2+H35*2)*F35</f>
        <v>17.400000000000002</v>
      </c>
      <c r="M35" s="54"/>
      <c r="N35" s="54"/>
      <c r="O35" s="54"/>
      <c r="P35" s="54">
        <f>N35*$P$3</f>
        <v>0</v>
      </c>
      <c r="Q35" s="54"/>
      <c r="R35" s="54"/>
      <c r="S35" s="54">
        <f>F35*(G35+2*H35)</f>
        <v>15.3</v>
      </c>
      <c r="T35" s="54">
        <f>S35</f>
        <v>15.3</v>
      </c>
      <c r="U35" s="54">
        <f>F35*G35</f>
        <v>2.0999999999999996</v>
      </c>
      <c r="V35" s="54"/>
      <c r="W35" s="141"/>
    </row>
    <row r="36" spans="1:23" x14ac:dyDescent="0.25">
      <c r="B36" s="144" t="s">
        <v>147</v>
      </c>
      <c r="C36" s="405"/>
      <c r="D36" s="54">
        <v>8</v>
      </c>
      <c r="E36" s="61"/>
      <c r="F36" s="54">
        <v>8</v>
      </c>
      <c r="G36" s="53"/>
      <c r="H36" s="53"/>
      <c r="I36" s="54"/>
      <c r="J36" s="54"/>
      <c r="K36" s="65"/>
      <c r="L36" s="70"/>
      <c r="M36" s="54"/>
      <c r="N36" s="54"/>
      <c r="O36" s="54"/>
      <c r="P36" s="54"/>
      <c r="Q36" s="54"/>
      <c r="R36" s="54"/>
      <c r="S36" s="54"/>
      <c r="T36" s="54"/>
      <c r="U36" s="54"/>
      <c r="V36" s="54"/>
      <c r="W36" s="141"/>
    </row>
    <row r="37" spans="1:23" x14ac:dyDescent="0.25">
      <c r="B37" s="144" t="s">
        <v>146</v>
      </c>
      <c r="C37" s="405"/>
      <c r="D37" s="54">
        <v>24</v>
      </c>
      <c r="E37" s="61">
        <v>0</v>
      </c>
      <c r="F37" s="54">
        <v>24</v>
      </c>
      <c r="G37" s="53"/>
      <c r="H37" s="53"/>
      <c r="I37" s="54">
        <f>G37*H37</f>
        <v>0</v>
      </c>
      <c r="J37" s="54">
        <f>I37*D37</f>
        <v>0</v>
      </c>
      <c r="K37" s="67">
        <f>I37*E37</f>
        <v>0</v>
      </c>
      <c r="L37" s="70">
        <f>(G37*2+H37*2)*F37</f>
        <v>0</v>
      </c>
      <c r="M37" s="54"/>
      <c r="N37" s="54"/>
      <c r="O37" s="54"/>
      <c r="P37" s="54">
        <f>N37*$P$3</f>
        <v>0</v>
      </c>
      <c r="Q37" s="54"/>
      <c r="R37" s="54"/>
      <c r="S37" s="54">
        <f>F37*(G37+2*H37)</f>
        <v>0</v>
      </c>
      <c r="T37" s="54">
        <f>S37</f>
        <v>0</v>
      </c>
      <c r="U37" s="54">
        <f>F37*G37</f>
        <v>0</v>
      </c>
      <c r="V37" s="54"/>
      <c r="W37" s="141"/>
    </row>
    <row r="38" spans="1:23" x14ac:dyDescent="0.25">
      <c r="B38" s="144" t="s">
        <v>411</v>
      </c>
      <c r="C38" s="405"/>
      <c r="D38" s="54">
        <v>1</v>
      </c>
      <c r="E38" s="61">
        <v>0</v>
      </c>
      <c r="F38" s="54">
        <v>1</v>
      </c>
      <c r="G38" s="53"/>
      <c r="H38" s="53"/>
      <c r="I38" s="54"/>
      <c r="J38" s="54"/>
      <c r="K38" s="70"/>
      <c r="L38" s="70"/>
      <c r="M38" s="54"/>
      <c r="N38" s="54"/>
      <c r="O38" s="54"/>
      <c r="P38" s="54"/>
      <c r="Q38" s="54"/>
      <c r="R38" s="54"/>
      <c r="S38" s="54"/>
      <c r="T38" s="54"/>
      <c r="U38" s="54"/>
      <c r="V38" s="54"/>
      <c r="W38" s="141"/>
    </row>
    <row r="39" spans="1:23" x14ac:dyDescent="0.25">
      <c r="B39" s="144" t="s">
        <v>149</v>
      </c>
      <c r="C39" s="405"/>
      <c r="D39" s="54">
        <v>81</v>
      </c>
      <c r="E39" s="61">
        <v>0</v>
      </c>
      <c r="F39" s="54">
        <v>81</v>
      </c>
      <c r="G39" s="53"/>
      <c r="H39" s="53"/>
      <c r="I39" s="54"/>
      <c r="J39" s="54"/>
      <c r="K39" s="70"/>
      <c r="L39" s="70"/>
      <c r="M39" s="54"/>
      <c r="N39" s="54"/>
      <c r="O39" s="54"/>
      <c r="P39" s="54"/>
      <c r="Q39" s="54"/>
      <c r="R39" s="54"/>
      <c r="S39" s="54"/>
      <c r="T39" s="54"/>
      <c r="U39" s="54"/>
      <c r="V39" s="54"/>
      <c r="W39" s="141"/>
    </row>
    <row r="40" spans="1:23" x14ac:dyDescent="0.25">
      <c r="A40" s="147"/>
      <c r="B40" s="148"/>
      <c r="C40" s="68">
        <f>C31+C32+C33</f>
        <v>34</v>
      </c>
      <c r="D40" s="68">
        <f>SUM(D4:D34)</f>
        <v>134</v>
      </c>
      <c r="E40" s="68">
        <f>SUM(E4:E34)</f>
        <v>64</v>
      </c>
      <c r="F40" s="68">
        <f>SUM(F32:F34)+F31</f>
        <v>194</v>
      </c>
      <c r="G40" s="69"/>
      <c r="H40" s="69"/>
      <c r="I40" s="68"/>
      <c r="J40" s="68">
        <f t="shared" ref="J40:V40" si="36">SUM(J4:J37)</f>
        <v>128.51576</v>
      </c>
      <c r="K40" s="68">
        <f t="shared" si="36"/>
        <v>332.55006999999995</v>
      </c>
      <c r="L40" s="68">
        <f t="shared" si="36"/>
        <v>2431.3180000000002</v>
      </c>
      <c r="M40" s="68">
        <f t="shared" si="36"/>
        <v>469.68499999999995</v>
      </c>
      <c r="N40" s="68">
        <f t="shared" si="36"/>
        <v>188.48500000000001</v>
      </c>
      <c r="O40" s="68">
        <f>SUM(O4:O37)</f>
        <v>134.4675</v>
      </c>
      <c r="P40" s="68">
        <f t="shared" si="36"/>
        <v>33.927299999999995</v>
      </c>
      <c r="Q40" s="68">
        <f t="shared" si="36"/>
        <v>97.004250000000013</v>
      </c>
      <c r="R40" s="68">
        <f t="shared" si="36"/>
        <v>33.734999999999999</v>
      </c>
      <c r="S40" s="68">
        <f t="shared" si="36"/>
        <v>841.28400000000011</v>
      </c>
      <c r="T40" s="68">
        <f t="shared" si="36"/>
        <v>841.28400000000011</v>
      </c>
      <c r="U40" s="68">
        <f t="shared" si="36"/>
        <v>347.35562500000009</v>
      </c>
      <c r="V40" s="68">
        <f t="shared" si="36"/>
        <v>351.82000000000005</v>
      </c>
      <c r="W40" s="52">
        <v>110</v>
      </c>
    </row>
    <row r="42" spans="1:23" x14ac:dyDescent="0.2">
      <c r="A42" s="632" t="s">
        <v>58</v>
      </c>
      <c r="B42" s="632"/>
      <c r="C42" s="633"/>
      <c r="D42" s="632"/>
      <c r="E42" s="632"/>
      <c r="F42" s="117"/>
      <c r="G42" s="117"/>
      <c r="H42" s="117"/>
    </row>
    <row r="43" spans="1:23" ht="21" x14ac:dyDescent="0.25">
      <c r="A43" s="149" t="s">
        <v>139</v>
      </c>
      <c r="B43" s="150" t="s">
        <v>140</v>
      </c>
      <c r="C43" s="445"/>
      <c r="D43" s="118" t="s">
        <v>141</v>
      </c>
      <c r="E43" s="250" t="s">
        <v>142</v>
      </c>
      <c r="F43" s="250" t="s">
        <v>143</v>
      </c>
      <c r="G43" s="119"/>
      <c r="H43" s="123" t="s">
        <v>144</v>
      </c>
    </row>
    <row r="44" spans="1:23" ht="78.75" x14ac:dyDescent="0.25">
      <c r="A44" s="353" t="s">
        <v>413</v>
      </c>
      <c r="B44" s="440" t="s">
        <v>414</v>
      </c>
      <c r="C44" s="440"/>
      <c r="D44" s="120" t="s">
        <v>56</v>
      </c>
      <c r="E44" s="124">
        <v>317.39</v>
      </c>
      <c r="F44" s="124"/>
      <c r="G44" s="125"/>
      <c r="H44" s="125"/>
    </row>
    <row r="45" spans="1:23" ht="74.099999999999994" customHeight="1" x14ac:dyDescent="0.25">
      <c r="A45" s="151"/>
      <c r="B45" s="441" t="s">
        <v>416</v>
      </c>
      <c r="C45" s="441"/>
      <c r="D45" s="120" t="s">
        <v>56</v>
      </c>
      <c r="E45" s="124">
        <v>208.28</v>
      </c>
      <c r="F45" s="126"/>
      <c r="G45" s="127"/>
      <c r="H45" s="128"/>
    </row>
    <row r="46" spans="1:23" ht="63" customHeight="1" x14ac:dyDescent="0.2">
      <c r="A46" s="151"/>
      <c r="B46" s="441" t="s">
        <v>503</v>
      </c>
      <c r="C46" s="441"/>
      <c r="D46" s="120" t="s">
        <v>56</v>
      </c>
      <c r="E46" s="124">
        <f>W40*1.1</f>
        <v>121.00000000000001</v>
      </c>
      <c r="F46" s="129"/>
      <c r="G46" s="129"/>
      <c r="H46" s="128">
        <v>80.81</v>
      </c>
    </row>
    <row r="47" spans="1:23" ht="101.25" x14ac:dyDescent="0.25">
      <c r="A47" s="152"/>
      <c r="B47" s="442" t="s">
        <v>530</v>
      </c>
      <c r="C47" s="442"/>
      <c r="D47" s="120" t="s">
        <v>56</v>
      </c>
      <c r="E47" s="124">
        <v>16.97</v>
      </c>
      <c r="F47" s="124"/>
      <c r="G47" s="125"/>
      <c r="H47" s="128">
        <v>11.31</v>
      </c>
    </row>
    <row r="48" spans="1:23" ht="33.4" customHeight="1" x14ac:dyDescent="0.2">
      <c r="A48" s="151"/>
      <c r="B48" s="441" t="s">
        <v>415</v>
      </c>
      <c r="C48" s="441"/>
      <c r="D48" s="120" t="s">
        <v>56</v>
      </c>
      <c r="E48" s="126"/>
      <c r="F48" s="124"/>
      <c r="G48" s="124">
        <v>128.9</v>
      </c>
      <c r="H48" s="129"/>
    </row>
    <row r="49" spans="1:8" ht="90" x14ac:dyDescent="0.25">
      <c r="A49" s="151"/>
      <c r="B49" s="441" t="s">
        <v>504</v>
      </c>
      <c r="C49" s="441"/>
      <c r="D49" s="120" t="s">
        <v>56</v>
      </c>
      <c r="E49" s="125"/>
      <c r="F49" s="124">
        <v>126.06</v>
      </c>
      <c r="H49" s="125"/>
    </row>
    <row r="50" spans="1:8" ht="63.95" customHeight="1" x14ac:dyDescent="0.2">
      <c r="A50" s="151"/>
      <c r="B50" s="441" t="s">
        <v>420</v>
      </c>
      <c r="C50" s="441"/>
      <c r="D50" s="120" t="s">
        <v>56</v>
      </c>
      <c r="E50" s="124">
        <f>6.51</f>
        <v>6.51</v>
      </c>
      <c r="G50" s="129"/>
      <c r="H50" s="129"/>
    </row>
    <row r="51" spans="1:8" ht="90" x14ac:dyDescent="0.25">
      <c r="A51" s="151"/>
      <c r="B51" s="441" t="s">
        <v>421</v>
      </c>
      <c r="C51" s="441"/>
      <c r="D51" s="120" t="s">
        <v>56</v>
      </c>
      <c r="E51" s="124">
        <f>9.08+56*0.5</f>
        <v>37.08</v>
      </c>
      <c r="F51" s="124"/>
      <c r="G51" s="125"/>
      <c r="H51" s="125"/>
    </row>
    <row r="52" spans="1:8" ht="74.650000000000006" customHeight="1" x14ac:dyDescent="0.2">
      <c r="A52" s="151"/>
      <c r="B52" s="441" t="s">
        <v>422</v>
      </c>
      <c r="C52" s="441"/>
      <c r="D52" s="120" t="s">
        <v>56</v>
      </c>
      <c r="E52" s="129"/>
      <c r="F52" s="124">
        <v>37.119999999999997</v>
      </c>
      <c r="G52" s="125"/>
      <c r="H52" s="125"/>
    </row>
    <row r="53" spans="1:8" ht="78.75" x14ac:dyDescent="0.25">
      <c r="A53" s="151"/>
      <c r="B53" s="441" t="s">
        <v>505</v>
      </c>
      <c r="C53" s="441"/>
      <c r="D53" s="120" t="s">
        <v>56</v>
      </c>
      <c r="E53" s="634">
        <v>258.81</v>
      </c>
      <c r="F53" s="635"/>
      <c r="G53" s="635"/>
      <c r="H53" s="636"/>
    </row>
    <row r="54" spans="1:8" ht="147" customHeight="1" x14ac:dyDescent="0.25">
      <c r="A54" s="151"/>
      <c r="B54" s="443" t="s">
        <v>531</v>
      </c>
      <c r="C54" s="443"/>
      <c r="D54" s="120" t="s">
        <v>56</v>
      </c>
      <c r="E54" s="634">
        <v>336.88</v>
      </c>
      <c r="F54" s="635"/>
      <c r="G54" s="635"/>
      <c r="H54" s="636"/>
    </row>
    <row r="55" spans="1:8" x14ac:dyDescent="0.2">
      <c r="A55" s="151"/>
      <c r="B55" s="153"/>
      <c r="C55" s="446"/>
    </row>
    <row r="56" spans="1:8" x14ac:dyDescent="0.2">
      <c r="A56" s="151"/>
      <c r="B56" s="153"/>
      <c r="C56" s="446"/>
    </row>
    <row r="57" spans="1:8" x14ac:dyDescent="0.2">
      <c r="A57" s="151"/>
      <c r="B57" s="153"/>
      <c r="C57" s="446"/>
    </row>
    <row r="58" spans="1:8" x14ac:dyDescent="0.2">
      <c r="A58" s="151"/>
      <c r="B58" s="153"/>
      <c r="C58" s="446"/>
    </row>
    <row r="59" spans="1:8" x14ac:dyDescent="0.2">
      <c r="A59" s="151"/>
      <c r="B59" s="153"/>
      <c r="C59" s="446"/>
    </row>
  </sheetData>
  <mergeCells count="16">
    <mergeCell ref="A42:E42"/>
    <mergeCell ref="E53:H53"/>
    <mergeCell ref="E54:H54"/>
    <mergeCell ref="T2:T3"/>
    <mergeCell ref="U2:U3"/>
    <mergeCell ref="B2:B3"/>
    <mergeCell ref="D2:F2"/>
    <mergeCell ref="G2:H2"/>
    <mergeCell ref="I2:K2"/>
    <mergeCell ref="M1:N1"/>
    <mergeCell ref="O1:P1"/>
    <mergeCell ref="S1:W1"/>
    <mergeCell ref="V2:V3"/>
    <mergeCell ref="W2:W3"/>
    <mergeCell ref="Q1:R1"/>
    <mergeCell ref="S2:S3"/>
  </mergeCells>
  <phoneticPr fontId="23" type="noConversion"/>
  <pageMargins left="0.19685039370078741" right="0.19685039370078741" top="0.75196850393700787" bottom="0.39370078740157483" header="0.51181102362204722" footer="0.51181102362204722"/>
  <pageSetup paperSize="9" scale="62" orientation="landscape" r:id="rId1"/>
  <ignoredErrors>
    <ignoredError sqref="U37 U32:U33 L32:L35 U35 L37"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MJ43"/>
  <sheetViews>
    <sheetView zoomScale="136" zoomScaleNormal="136" zoomScaleSheetLayoutView="100" workbookViewId="0">
      <selection activeCell="F30" sqref="F30"/>
    </sheetView>
  </sheetViews>
  <sheetFormatPr defaultColWidth="9.140625" defaultRowHeight="11.25" x14ac:dyDescent="0.2"/>
  <cols>
    <col min="1" max="1" width="4" style="1" customWidth="1"/>
    <col min="2" max="2" width="5.28515625" style="1" customWidth="1"/>
    <col min="3" max="3" width="28.42578125" style="1" customWidth="1"/>
    <col min="4" max="4" width="6.85546875" style="1" customWidth="1"/>
    <col min="5" max="5" width="11.85546875" style="1" customWidth="1"/>
    <col min="6" max="6" width="9.85546875" style="1" customWidth="1"/>
    <col min="7" max="7" width="10" style="1" customWidth="1"/>
    <col min="8" max="8" width="8.7109375" style="1" customWidth="1"/>
    <col min="9" max="187" width="9.140625" style="1" customWidth="1"/>
    <col min="188" max="188" width="3.7109375" style="1" customWidth="1"/>
    <col min="189" max="189" width="4.5703125" style="1" customWidth="1"/>
    <col min="190" max="190" width="5.85546875" style="1" customWidth="1"/>
    <col min="191" max="191" width="36" style="1" customWidth="1"/>
    <col min="192" max="192" width="9.7109375" style="1" customWidth="1"/>
    <col min="193" max="193" width="11.85546875" style="1" customWidth="1"/>
    <col min="194" max="194" width="9" style="1" customWidth="1"/>
    <col min="195" max="195" width="9.7109375" style="1" customWidth="1"/>
    <col min="196" max="196" width="9.28515625" style="1" customWidth="1"/>
    <col min="197" max="197" width="8.7109375" style="1" customWidth="1"/>
    <col min="198" max="198" width="6.85546875" style="1" customWidth="1"/>
    <col min="199" max="443" width="9.140625" style="1" customWidth="1"/>
    <col min="444" max="444" width="3.7109375" style="1" customWidth="1"/>
    <col min="445" max="445" width="4.5703125" style="1" customWidth="1"/>
    <col min="446" max="446" width="5.85546875" style="1" customWidth="1"/>
    <col min="447" max="447" width="36" style="1" customWidth="1"/>
    <col min="448" max="448" width="9.7109375" style="1" customWidth="1"/>
    <col min="449" max="449" width="11.85546875" style="1" customWidth="1"/>
    <col min="450" max="450" width="9" style="1" customWidth="1"/>
    <col min="451" max="451" width="9.7109375" style="1" customWidth="1"/>
    <col min="452" max="452" width="9.28515625" style="1" customWidth="1"/>
    <col min="453" max="453" width="8.7109375" style="1" customWidth="1"/>
    <col min="454" max="454" width="6.85546875" style="1" customWidth="1"/>
    <col min="455" max="699" width="9.140625" style="1" customWidth="1"/>
    <col min="700" max="700" width="3.7109375" style="1" customWidth="1"/>
    <col min="701" max="701" width="4.5703125" style="1" customWidth="1"/>
    <col min="702" max="702" width="5.85546875" style="1" customWidth="1"/>
    <col min="703" max="703" width="36" style="1" customWidth="1"/>
    <col min="704" max="704" width="9.7109375" style="1" customWidth="1"/>
    <col min="705" max="705" width="11.85546875" style="1" customWidth="1"/>
    <col min="706" max="706" width="9" style="1" customWidth="1"/>
    <col min="707" max="707" width="9.7109375" style="1" customWidth="1"/>
    <col min="708" max="708" width="9.28515625" style="1" customWidth="1"/>
    <col min="709" max="709" width="8.7109375" style="1" customWidth="1"/>
    <col min="710" max="710" width="6.85546875" style="1" customWidth="1"/>
    <col min="711" max="955" width="9.140625" style="1" customWidth="1"/>
    <col min="956" max="956" width="3.7109375" style="1" customWidth="1"/>
    <col min="957" max="957" width="4.5703125" style="1" customWidth="1"/>
    <col min="958" max="958" width="5.85546875" style="1" customWidth="1"/>
    <col min="959" max="959" width="36" style="1" customWidth="1"/>
    <col min="960" max="960" width="9.7109375" style="1" customWidth="1"/>
    <col min="961" max="961" width="11.85546875" style="1" customWidth="1"/>
    <col min="962" max="962" width="9" style="1" customWidth="1"/>
    <col min="963" max="963" width="9.7109375" style="1" customWidth="1"/>
    <col min="964" max="964" width="9.28515625" style="1" customWidth="1"/>
    <col min="965" max="965" width="8.7109375" style="1" customWidth="1"/>
    <col min="966" max="966" width="6.85546875" style="1" customWidth="1"/>
    <col min="967" max="1024" width="9.140625" style="1" customWidth="1"/>
    <col min="1025" max="16384" width="9.140625" style="477"/>
  </cols>
  <sheetData>
    <row r="1" spans="1:9" x14ac:dyDescent="0.2">
      <c r="C1" s="4"/>
      <c r="G1" s="567"/>
      <c r="H1" s="567"/>
    </row>
    <row r="2" spans="1:9" x14ac:dyDescent="0.2">
      <c r="A2" s="571" t="s">
        <v>17</v>
      </c>
      <c r="B2" s="571"/>
      <c r="C2" s="571"/>
      <c r="D2" s="571"/>
      <c r="E2" s="571"/>
      <c r="F2" s="571"/>
      <c r="G2" s="571"/>
      <c r="H2" s="571"/>
    </row>
    <row r="3" spans="1:9" x14ac:dyDescent="0.2">
      <c r="A3" s="2"/>
      <c r="B3" s="2"/>
      <c r="C3" s="2"/>
      <c r="D3" s="2"/>
      <c r="E3" s="2"/>
      <c r="F3" s="2"/>
      <c r="G3" s="2"/>
      <c r="H3" s="2"/>
    </row>
    <row r="4" spans="1:9" x14ac:dyDescent="0.2">
      <c r="A4" s="2"/>
      <c r="B4" s="2"/>
      <c r="C4" s="572" t="s">
        <v>18</v>
      </c>
      <c r="D4" s="572"/>
      <c r="E4" s="572"/>
      <c r="F4" s="572"/>
      <c r="G4" s="572"/>
      <c r="H4" s="572"/>
    </row>
    <row r="5" spans="1:9" x14ac:dyDescent="0.2">
      <c r="A5" s="14"/>
      <c r="B5" s="14"/>
      <c r="C5" s="573" t="s">
        <v>4</v>
      </c>
      <c r="D5" s="573"/>
      <c r="E5" s="573"/>
      <c r="F5" s="573"/>
      <c r="G5" s="573"/>
      <c r="H5" s="573"/>
    </row>
    <row r="6" spans="1:9" x14ac:dyDescent="0.2">
      <c r="A6" s="574" t="s">
        <v>19</v>
      </c>
      <c r="B6" s="574"/>
      <c r="C6" s="574"/>
      <c r="D6" s="575" t="str">
        <f>'Kopt a'!B13</f>
        <v>Daudzīvokļu dzīvojamā māja</v>
      </c>
      <c r="E6" s="575"/>
      <c r="F6" s="575"/>
      <c r="G6" s="575"/>
      <c r="H6" s="575"/>
    </row>
    <row r="7" spans="1:9" x14ac:dyDescent="0.2">
      <c r="A7" s="574" t="s">
        <v>6</v>
      </c>
      <c r="B7" s="574"/>
      <c r="C7" s="574"/>
      <c r="D7" s="577" t="str">
        <f>'Kopt a'!B14</f>
        <v>fasādes vienkāršotā atjaunošana</v>
      </c>
      <c r="E7" s="577"/>
      <c r="F7" s="577"/>
      <c r="G7" s="577"/>
      <c r="H7" s="577"/>
    </row>
    <row r="8" spans="1:9" x14ac:dyDescent="0.2">
      <c r="A8" s="578" t="s">
        <v>20</v>
      </c>
      <c r="B8" s="578"/>
      <c r="C8" s="578"/>
      <c r="D8" s="577" t="str">
        <f>adrese</f>
        <v>Dzīvojamā ēka Nr.17000310131 002
Zvejnieku alejā 7, Liepājā.</v>
      </c>
      <c r="E8" s="577"/>
      <c r="F8" s="577"/>
      <c r="G8" s="577"/>
      <c r="H8" s="577"/>
    </row>
    <row r="9" spans="1:9" x14ac:dyDescent="0.2">
      <c r="A9" s="578" t="s">
        <v>21</v>
      </c>
      <c r="B9" s="578"/>
      <c r="C9" s="578"/>
      <c r="D9" s="577" t="str">
        <f>līgums</f>
        <v>WS-61-17</v>
      </c>
      <c r="E9" s="577"/>
      <c r="F9" s="577"/>
      <c r="G9" s="577"/>
      <c r="H9" s="577"/>
    </row>
    <row r="10" spans="1:9" x14ac:dyDescent="0.2">
      <c r="C10" s="4" t="s">
        <v>22</v>
      </c>
      <c r="D10" s="579">
        <f>I30</f>
        <v>0</v>
      </c>
      <c r="E10" s="579"/>
      <c r="F10" s="15"/>
      <c r="G10" s="15"/>
      <c r="H10" s="15"/>
    </row>
    <row r="11" spans="1:9" x14ac:dyDescent="0.2">
      <c r="C11" s="4" t="s">
        <v>23</v>
      </c>
      <c r="D11" s="579">
        <f>E26</f>
        <v>0</v>
      </c>
      <c r="E11" s="579"/>
      <c r="F11" s="15"/>
      <c r="G11" s="15"/>
      <c r="H11" s="15"/>
    </row>
    <row r="12" spans="1:9" ht="12" thickBot="1" x14ac:dyDescent="0.25">
      <c r="F12" s="16"/>
      <c r="G12" s="16"/>
      <c r="H12" s="16"/>
    </row>
    <row r="13" spans="1:9" ht="12" thickBot="1" x14ac:dyDescent="0.25">
      <c r="A13" s="580" t="s">
        <v>24</v>
      </c>
      <c r="B13" s="581" t="s">
        <v>25</v>
      </c>
      <c r="C13" s="582" t="s">
        <v>26</v>
      </c>
      <c r="D13" s="582"/>
      <c r="E13" s="582" t="s">
        <v>29</v>
      </c>
      <c r="F13" s="583" t="s">
        <v>28</v>
      </c>
      <c r="G13" s="583"/>
      <c r="H13" s="583"/>
      <c r="I13" s="576" t="s">
        <v>27</v>
      </c>
    </row>
    <row r="14" spans="1:9" ht="23.25" thickBot="1" x14ac:dyDescent="0.25">
      <c r="A14" s="580"/>
      <c r="B14" s="581"/>
      <c r="C14" s="582"/>
      <c r="D14" s="582"/>
      <c r="E14" s="582"/>
      <c r="F14" s="17" t="s">
        <v>30</v>
      </c>
      <c r="G14" s="18" t="s">
        <v>31</v>
      </c>
      <c r="H14" s="18" t="s">
        <v>32</v>
      </c>
      <c r="I14" s="576"/>
    </row>
    <row r="15" spans="1:9" x14ac:dyDescent="0.2">
      <c r="A15" s="19">
        <v>1</v>
      </c>
      <c r="B15" s="59">
        <f t="shared" ref="B15:B24" si="0">A15</f>
        <v>1</v>
      </c>
      <c r="C15" s="584" t="str">
        <f>'1a'!C2:I2</f>
        <v>Fasādes atjaunošanas darbi</v>
      </c>
      <c r="D15" s="585"/>
      <c r="E15" s="284">
        <f>'1a'!L75</f>
        <v>0</v>
      </c>
      <c r="F15" s="284">
        <f>'1a'!M75</f>
        <v>0</v>
      </c>
      <c r="G15" s="284">
        <f>'1a'!N75</f>
        <v>0</v>
      </c>
      <c r="H15" s="284">
        <f>'1a'!O75</f>
        <v>0</v>
      </c>
      <c r="I15" s="284">
        <f>'1a'!P75</f>
        <v>0</v>
      </c>
    </row>
    <row r="16" spans="1:9" x14ac:dyDescent="0.2">
      <c r="A16" s="20">
        <f>A15+1</f>
        <v>2</v>
      </c>
      <c r="B16" s="60">
        <f t="shared" si="0"/>
        <v>2</v>
      </c>
      <c r="C16" s="586" t="str">
        <f>'2a'!C2:I2</f>
        <v>Logu nomaiņa</v>
      </c>
      <c r="D16" s="587"/>
      <c r="E16" s="284">
        <f>'2a'!L75</f>
        <v>0</v>
      </c>
      <c r="F16" s="284">
        <f>'2a'!M75</f>
        <v>0</v>
      </c>
      <c r="G16" s="284">
        <f>'2a'!N75</f>
        <v>0</v>
      </c>
      <c r="H16" s="284">
        <f>'2a'!O75</f>
        <v>0</v>
      </c>
      <c r="I16" s="284">
        <f>'2a'!P75</f>
        <v>0</v>
      </c>
    </row>
    <row r="17" spans="1:9" x14ac:dyDescent="0.2">
      <c r="A17" s="20">
        <f t="shared" ref="A17:A25" si="1">A16+1</f>
        <v>3</v>
      </c>
      <c r="B17" s="60">
        <f t="shared" si="0"/>
        <v>3</v>
      </c>
      <c r="C17" s="586" t="str">
        <f>'3a'!C2:I2</f>
        <v>Cokola atjaunošanas darbi</v>
      </c>
      <c r="D17" s="587"/>
      <c r="E17" s="284">
        <f>'3a'!L54</f>
        <v>0</v>
      </c>
      <c r="F17" s="284">
        <f>'3a'!M54</f>
        <v>0</v>
      </c>
      <c r="G17" s="284">
        <f>'3a'!N54</f>
        <v>0</v>
      </c>
      <c r="H17" s="284">
        <f>'3a'!O54</f>
        <v>0</v>
      </c>
      <c r="I17" s="284">
        <f>'3a'!P54</f>
        <v>0</v>
      </c>
    </row>
    <row r="18" spans="1:9" x14ac:dyDescent="0.2">
      <c r="A18" s="20">
        <f t="shared" si="1"/>
        <v>4</v>
      </c>
      <c r="B18" s="60">
        <f t="shared" si="0"/>
        <v>4</v>
      </c>
      <c r="C18" s="586" t="str">
        <f>'4a'!C2:I2</f>
        <v>Pagraba siltināšana</v>
      </c>
      <c r="D18" s="587"/>
      <c r="E18" s="284">
        <f>'4a'!L25</f>
        <v>0</v>
      </c>
      <c r="F18" s="284">
        <f>'4a'!M25</f>
        <v>0</v>
      </c>
      <c r="G18" s="284">
        <f>'4a'!N25</f>
        <v>0</v>
      </c>
      <c r="H18" s="284">
        <f>'4a'!O25</f>
        <v>0</v>
      </c>
      <c r="I18" s="284">
        <f>'4a'!P25</f>
        <v>0</v>
      </c>
    </row>
    <row r="19" spans="1:9" x14ac:dyDescent="0.2">
      <c r="A19" s="20">
        <f t="shared" si="1"/>
        <v>5</v>
      </c>
      <c r="B19" s="60">
        <f t="shared" si="0"/>
        <v>5</v>
      </c>
      <c r="C19" s="586" t="str">
        <f>'5a'!C2:I2</f>
        <v>Jumta siltināšana</v>
      </c>
      <c r="D19" s="587"/>
      <c r="E19" s="284">
        <f>'5a'!L156</f>
        <v>0</v>
      </c>
      <c r="F19" s="284">
        <f>'5a'!M156</f>
        <v>0</v>
      </c>
      <c r="G19" s="284">
        <f>'5a'!N156</f>
        <v>0</v>
      </c>
      <c r="H19" s="284">
        <f>'5a'!O156</f>
        <v>0</v>
      </c>
      <c r="I19" s="284">
        <f>'5a'!P156</f>
        <v>0</v>
      </c>
    </row>
    <row r="20" spans="1:9" x14ac:dyDescent="0.2">
      <c r="A20" s="20">
        <f t="shared" si="1"/>
        <v>6</v>
      </c>
      <c r="B20" s="60">
        <f t="shared" si="0"/>
        <v>6</v>
      </c>
      <c r="C20" s="587" t="str">
        <f>'6a'!C2:J2</f>
        <v>Apkures risinājumi</v>
      </c>
      <c r="D20" s="591"/>
      <c r="E20" s="284">
        <f>'6a'!K39</f>
        <v>0</v>
      </c>
      <c r="F20" s="284">
        <f>'6a'!L39</f>
        <v>0</v>
      </c>
      <c r="G20" s="284">
        <f>'6a'!M39</f>
        <v>0</v>
      </c>
      <c r="H20" s="284">
        <f>'6a'!N39</f>
        <v>0</v>
      </c>
      <c r="I20" s="284">
        <f>'6a'!O39</f>
        <v>0</v>
      </c>
    </row>
    <row r="21" spans="1:9" x14ac:dyDescent="0.2">
      <c r="A21" s="20">
        <f t="shared" si="1"/>
        <v>7</v>
      </c>
      <c r="B21" s="60">
        <f t="shared" si="0"/>
        <v>7</v>
      </c>
      <c r="C21" s="586" t="str">
        <f>'7a'!C2</f>
        <v>Ieeju atjaunošana</v>
      </c>
      <c r="D21" s="587"/>
      <c r="E21" s="285">
        <f>'7a'!L35</f>
        <v>0</v>
      </c>
      <c r="F21" s="285">
        <f>'7a'!M35</f>
        <v>0</v>
      </c>
      <c r="G21" s="285">
        <f>'7a'!N35</f>
        <v>0</v>
      </c>
      <c r="H21" s="285">
        <f>'7a'!O35</f>
        <v>0</v>
      </c>
      <c r="I21" s="285">
        <f>'7a'!P35</f>
        <v>0</v>
      </c>
    </row>
    <row r="22" spans="1:9" x14ac:dyDescent="0.2">
      <c r="A22" s="20">
        <f t="shared" si="1"/>
        <v>8</v>
      </c>
      <c r="B22" s="60">
        <f t="shared" si="0"/>
        <v>8</v>
      </c>
      <c r="C22" s="586" t="str">
        <f>'8a'!C2:I2</f>
        <v>Ievadmezglu pārbūve.SGRP pārbūve.</v>
      </c>
      <c r="D22" s="587"/>
      <c r="E22" s="285">
        <f>'8a'!L41</f>
        <v>0</v>
      </c>
      <c r="F22" s="285">
        <f>'8a'!M41</f>
        <v>0</v>
      </c>
      <c r="G22" s="285">
        <f>'8a'!N41</f>
        <v>0</v>
      </c>
      <c r="H22" s="285">
        <f>'8a'!O41</f>
        <v>0</v>
      </c>
      <c r="I22" s="285">
        <f>'8a'!P41</f>
        <v>0</v>
      </c>
    </row>
    <row r="23" spans="1:9" x14ac:dyDescent="0.2">
      <c r="A23" s="20">
        <f t="shared" si="1"/>
        <v>9</v>
      </c>
      <c r="B23" s="60">
        <f t="shared" si="0"/>
        <v>9</v>
      </c>
      <c r="C23" s="586" t="str">
        <f>'9a'!C2:I2</f>
        <v>Sadzīves kanalizācija.</v>
      </c>
      <c r="D23" s="587"/>
      <c r="E23" s="285">
        <f>'9a'!L46</f>
        <v>0</v>
      </c>
      <c r="F23" s="285">
        <f>'9a'!M46</f>
        <v>0</v>
      </c>
      <c r="G23" s="285">
        <f>'9a'!N46</f>
        <v>0</v>
      </c>
      <c r="H23" s="285">
        <f>'9a'!O46</f>
        <v>0</v>
      </c>
      <c r="I23" s="285">
        <f>'9a'!P46</f>
        <v>0</v>
      </c>
    </row>
    <row r="24" spans="1:9" x14ac:dyDescent="0.2">
      <c r="A24" s="20">
        <f t="shared" si="1"/>
        <v>10</v>
      </c>
      <c r="B24" s="60">
        <f t="shared" si="0"/>
        <v>10</v>
      </c>
      <c r="C24" s="586" t="str">
        <f>'10a'!C2:I2</f>
        <v>Ūdensapgāde</v>
      </c>
      <c r="D24" s="587"/>
      <c r="E24" s="284">
        <f>'10a'!L45</f>
        <v>0</v>
      </c>
      <c r="F24" s="284">
        <f>'10a'!M45</f>
        <v>0</v>
      </c>
      <c r="G24" s="284">
        <f>'10a'!N45</f>
        <v>0</v>
      </c>
      <c r="H24" s="284">
        <f>'10a'!O45</f>
        <v>0</v>
      </c>
      <c r="I24" s="284">
        <f>'10a'!P45</f>
        <v>0</v>
      </c>
    </row>
    <row r="25" spans="1:9" x14ac:dyDescent="0.2">
      <c r="A25" s="20">
        <f t="shared" si="1"/>
        <v>11</v>
      </c>
      <c r="B25" s="60">
        <f t="shared" ref="B25" si="2">A25</f>
        <v>11</v>
      </c>
      <c r="C25" s="586" t="str">
        <f>'11a'!C2:I2</f>
        <v>Zibensaizsardzība</v>
      </c>
      <c r="D25" s="587"/>
      <c r="E25" s="284">
        <f>'11a'!L43</f>
        <v>0</v>
      </c>
      <c r="F25" s="284">
        <f>'11a'!M43</f>
        <v>0</v>
      </c>
      <c r="G25" s="284">
        <f>'11a'!N43</f>
        <v>0</v>
      </c>
      <c r="H25" s="284">
        <f>'11a'!O43</f>
        <v>0</v>
      </c>
      <c r="I25" s="284">
        <f>'11a'!P43</f>
        <v>0</v>
      </c>
    </row>
    <row r="26" spans="1:9" ht="12" thickBot="1" x14ac:dyDescent="0.25">
      <c r="A26" s="588" t="s">
        <v>33</v>
      </c>
      <c r="B26" s="588"/>
      <c r="C26" s="588"/>
      <c r="D26" s="588"/>
      <c r="E26" s="286">
        <f>SUM(E15:E25)</f>
        <v>0</v>
      </c>
      <c r="F26" s="286">
        <f t="shared" ref="F26:I26" si="3">SUM(F15:F25)</f>
        <v>0</v>
      </c>
      <c r="G26" s="286">
        <f t="shared" si="3"/>
        <v>0</v>
      </c>
      <c r="H26" s="286">
        <f t="shared" si="3"/>
        <v>0</v>
      </c>
      <c r="I26" s="286">
        <f t="shared" si="3"/>
        <v>0</v>
      </c>
    </row>
    <row r="27" spans="1:9" x14ac:dyDescent="0.2">
      <c r="A27" s="589" t="s">
        <v>34</v>
      </c>
      <c r="B27" s="589"/>
      <c r="C27" s="589"/>
      <c r="D27" s="21"/>
      <c r="E27" s="477"/>
      <c r="F27" s="22"/>
      <c r="G27" s="22"/>
      <c r="H27" s="22"/>
      <c r="I27" s="283">
        <f>ROUND(I26*$D27,2)</f>
        <v>0</v>
      </c>
    </row>
    <row r="28" spans="1:9" x14ac:dyDescent="0.2">
      <c r="A28" s="590" t="s">
        <v>35</v>
      </c>
      <c r="B28" s="590"/>
      <c r="C28" s="590"/>
      <c r="D28" s="23"/>
      <c r="E28" s="477"/>
      <c r="F28" s="22"/>
      <c r="G28" s="22"/>
      <c r="H28" s="22"/>
      <c r="I28" s="24">
        <f>ROUND(I27*$D28,2)</f>
        <v>0</v>
      </c>
    </row>
    <row r="29" spans="1:9" x14ac:dyDescent="0.2">
      <c r="A29" s="592" t="s">
        <v>36</v>
      </c>
      <c r="B29" s="592"/>
      <c r="C29" s="592"/>
      <c r="D29" s="25"/>
      <c r="E29" s="477"/>
      <c r="F29" s="22"/>
      <c r="H29" s="22"/>
      <c r="I29" s="24">
        <f>ROUND(I26*$D29,2)</f>
        <v>0</v>
      </c>
    </row>
    <row r="30" spans="1:9" ht="12" thickBot="1" x14ac:dyDescent="0.25">
      <c r="A30" s="593" t="s">
        <v>37</v>
      </c>
      <c r="B30" s="593"/>
      <c r="C30" s="593"/>
      <c r="D30" s="26"/>
      <c r="E30" s="477"/>
      <c r="F30" s="22"/>
      <c r="G30" s="22"/>
      <c r="H30" s="22"/>
      <c r="I30" s="27">
        <f>SUM(I26:I29)-I28</f>
        <v>0</v>
      </c>
    </row>
    <row r="31" spans="1:9" x14ac:dyDescent="0.2">
      <c r="C31" s="638" t="s">
        <v>518</v>
      </c>
      <c r="D31" s="638">
        <f>ROUND(D30*0.02,2)</f>
        <v>0</v>
      </c>
    </row>
    <row r="32" spans="1:9" x14ac:dyDescent="0.2">
      <c r="C32" s="639" t="s">
        <v>33</v>
      </c>
      <c r="D32" s="639">
        <f>D31+D30</f>
        <v>0</v>
      </c>
      <c r="E32" s="14"/>
      <c r="F32" s="28"/>
      <c r="G32" s="28"/>
      <c r="H32" s="28"/>
    </row>
    <row r="35" spans="1:8" x14ac:dyDescent="0.2">
      <c r="A35" s="1" t="s">
        <v>14</v>
      </c>
      <c r="B35" s="14"/>
      <c r="C35" s="569">
        <f>sas</f>
        <v>0</v>
      </c>
      <c r="D35" s="569"/>
      <c r="E35" s="569"/>
      <c r="F35" s="569"/>
      <c r="G35" s="569"/>
      <c r="H35" s="569"/>
    </row>
    <row r="36" spans="1:8" x14ac:dyDescent="0.2">
      <c r="A36" s="14"/>
      <c r="B36" s="14"/>
      <c r="C36" s="570" t="s">
        <v>15</v>
      </c>
      <c r="D36" s="570"/>
      <c r="E36" s="570"/>
      <c r="F36" s="570"/>
      <c r="G36" s="570"/>
      <c r="H36" s="570"/>
    </row>
    <row r="37" spans="1:8" x14ac:dyDescent="0.2">
      <c r="A37" s="14"/>
      <c r="B37" s="14"/>
      <c r="C37" s="14"/>
      <c r="D37" s="14"/>
      <c r="E37" s="14"/>
      <c r="F37" s="14"/>
      <c r="G37" s="14"/>
      <c r="H37" s="14"/>
    </row>
    <row r="38" spans="1:8" x14ac:dyDescent="0.2">
      <c r="A38" s="29" t="str">
        <f>'Kopt a'!A30</f>
        <v>Tāme sastādīta 2021. gada</v>
      </c>
      <c r="B38" s="30"/>
      <c r="C38" s="30"/>
      <c r="D38" s="30"/>
      <c r="F38" s="14"/>
      <c r="G38" s="14"/>
      <c r="H38" s="14"/>
    </row>
    <row r="39" spans="1:8" x14ac:dyDescent="0.2">
      <c r="A39" s="14"/>
      <c r="B39" s="14"/>
      <c r="C39" s="14"/>
      <c r="D39" s="14"/>
      <c r="E39" s="14"/>
      <c r="F39" s="14"/>
      <c r="G39" s="14"/>
      <c r="H39" s="14"/>
    </row>
    <row r="40" spans="1:8" x14ac:dyDescent="0.2">
      <c r="A40" s="1" t="s">
        <v>38</v>
      </c>
      <c r="B40" s="14"/>
      <c r="C40" s="569">
        <f>C35</f>
        <v>0</v>
      </c>
      <c r="D40" s="569"/>
      <c r="E40" s="569"/>
      <c r="F40" s="569"/>
      <c r="G40" s="569"/>
      <c r="H40" s="569"/>
    </row>
    <row r="41" spans="1:8" x14ac:dyDescent="0.2">
      <c r="A41" s="14"/>
      <c r="B41" s="14"/>
      <c r="C41" s="570" t="s">
        <v>15</v>
      </c>
      <c r="D41" s="570"/>
      <c r="E41" s="570"/>
      <c r="F41" s="570"/>
      <c r="G41" s="570"/>
      <c r="H41" s="570"/>
    </row>
    <row r="42" spans="1:8" x14ac:dyDescent="0.2">
      <c r="A42" s="14"/>
      <c r="B42" s="14"/>
      <c r="C42" s="14"/>
      <c r="D42" s="14"/>
      <c r="E42" s="14"/>
      <c r="F42" s="14"/>
      <c r="G42" s="14"/>
      <c r="H42" s="14"/>
    </row>
    <row r="43" spans="1:8" x14ac:dyDescent="0.2">
      <c r="A43" s="29" t="s">
        <v>16</v>
      </c>
      <c r="B43" s="30"/>
      <c r="C43" s="31">
        <f>sert.nr</f>
        <v>0</v>
      </c>
      <c r="D43" s="30"/>
      <c r="F43" s="14"/>
      <c r="G43" s="14"/>
      <c r="H43" s="14"/>
    </row>
  </sheetData>
  <mergeCells count="40">
    <mergeCell ref="C41:H41"/>
    <mergeCell ref="A29:C29"/>
    <mergeCell ref="A30:C30"/>
    <mergeCell ref="C35:H35"/>
    <mergeCell ref="C36:H36"/>
    <mergeCell ref="C40:H40"/>
    <mergeCell ref="A28:C28"/>
    <mergeCell ref="C18:D18"/>
    <mergeCell ref="C19:D19"/>
    <mergeCell ref="C24:D24"/>
    <mergeCell ref="C25:D25"/>
    <mergeCell ref="C21:D21"/>
    <mergeCell ref="C20:D20"/>
    <mergeCell ref="C22:D22"/>
    <mergeCell ref="C23:D23"/>
    <mergeCell ref="C15:D15"/>
    <mergeCell ref="C16:D16"/>
    <mergeCell ref="C17:D17"/>
    <mergeCell ref="A26:D26"/>
    <mergeCell ref="A27:C27"/>
    <mergeCell ref="I13:I14"/>
    <mergeCell ref="A7:C7"/>
    <mergeCell ref="D7:H7"/>
    <mergeCell ref="A8:C8"/>
    <mergeCell ref="D8:H8"/>
    <mergeCell ref="A9:C9"/>
    <mergeCell ref="D9:H9"/>
    <mergeCell ref="D10:E10"/>
    <mergeCell ref="D11:E11"/>
    <mergeCell ref="A13:A14"/>
    <mergeCell ref="B13:B14"/>
    <mergeCell ref="C13:D14"/>
    <mergeCell ref="F13:H13"/>
    <mergeCell ref="E13:E14"/>
    <mergeCell ref="G1:H1"/>
    <mergeCell ref="A2:H2"/>
    <mergeCell ref="C4:H4"/>
    <mergeCell ref="C5:H5"/>
    <mergeCell ref="A6:C6"/>
    <mergeCell ref="D6:H6"/>
  </mergeCells>
  <conditionalFormatting sqref="E15:I26">
    <cfRule type="cellIs" dxfId="220" priority="2" operator="equal">
      <formula>0</formula>
    </cfRule>
  </conditionalFormatting>
  <conditionalFormatting sqref="D10:E11 C21:D24 E15:I24 C25:I25">
    <cfRule type="cellIs" dxfId="219" priority="3" operator="equal">
      <formula>0</formula>
    </cfRule>
  </conditionalFormatting>
  <conditionalFormatting sqref="I27:I30 C15:D19 C20">
    <cfRule type="cellIs" dxfId="218" priority="4" operator="equal">
      <formula>0</formula>
    </cfRule>
  </conditionalFormatting>
  <conditionalFormatting sqref="D27:D29">
    <cfRule type="cellIs" dxfId="217" priority="5" operator="equal">
      <formula>0</formula>
    </cfRule>
  </conditionalFormatting>
  <conditionalFormatting sqref="C40:H40">
    <cfRule type="cellIs" dxfId="216" priority="6" operator="equal">
      <formula>0</formula>
    </cfRule>
  </conditionalFormatting>
  <conditionalFormatting sqref="C35:H35">
    <cfRule type="cellIs" dxfId="215" priority="7" operator="equal">
      <formula>0</formula>
    </cfRule>
  </conditionalFormatting>
  <conditionalFormatting sqref="D6:H9">
    <cfRule type="cellIs" dxfId="214" priority="10" operator="equal">
      <formula>0</formula>
    </cfRule>
  </conditionalFormatting>
  <conditionalFormatting sqref="C43">
    <cfRule type="cellIs" dxfId="213" priority="11" operator="equal">
      <formula>0</formula>
    </cfRule>
  </conditionalFormatting>
  <conditionalFormatting sqref="B15:B25">
    <cfRule type="cellIs" dxfId="212" priority="12" operator="equal">
      <formula>0</formula>
    </cfRule>
  </conditionalFormatting>
  <conditionalFormatting sqref="A15:A25">
    <cfRule type="cellIs" dxfId="211" priority="13" operator="equal">
      <formula>0</formula>
    </cfRule>
  </conditionalFormatting>
  <pageMargins left="0.19685039370078741" right="0.19685039370078741" top="0.75196850393700787" bottom="0.39370078740157483" header="0.51181102362204722" footer="0.51181102362204722"/>
  <pageSetup paperSize="9" scale="73" firstPageNumber="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LP90"/>
  <sheetViews>
    <sheetView topLeftCell="A77" zoomScale="130" zoomScaleNormal="130" zoomScaleSheetLayoutView="100" workbookViewId="0">
      <selection activeCell="A88" sqref="A88:A90"/>
    </sheetView>
  </sheetViews>
  <sheetFormatPr defaultColWidth="9.140625" defaultRowHeight="11.25" x14ac:dyDescent="0.2"/>
  <cols>
    <col min="1" max="1" width="9.140625" style="1"/>
    <col min="2" max="2" width="4.42578125" style="1" bestFit="1" customWidth="1"/>
    <col min="3" max="3" width="55.85546875" style="1" customWidth="1"/>
    <col min="4" max="4" width="6.5703125" style="1" customWidth="1"/>
    <col min="5" max="5" width="7.7109375" style="1" customWidth="1"/>
    <col min="6" max="16" width="6.5703125" style="1" customWidth="1"/>
    <col min="17" max="1004" width="9.140625" style="1"/>
    <col min="1005" max="16384" width="9.140625" style="477"/>
  </cols>
  <sheetData>
    <row r="1" spans="1:1003" s="156" customFormat="1" ht="15" x14ac:dyDescent="0.25">
      <c r="A1" s="28"/>
      <c r="B1" s="28"/>
      <c r="C1" s="32" t="s">
        <v>39</v>
      </c>
      <c r="D1" s="33">
        <v>1</v>
      </c>
      <c r="E1" s="28"/>
      <c r="F1" s="28"/>
      <c r="G1" s="28"/>
      <c r="H1" s="28"/>
      <c r="I1" s="28"/>
      <c r="J1" s="28"/>
      <c r="K1" s="1"/>
      <c r="L1" s="1"/>
      <c r="M1" s="1"/>
      <c r="N1" s="34"/>
      <c r="O1" s="32"/>
      <c r="P1" s="35"/>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row>
    <row r="2" spans="1:1003" s="156" customFormat="1" ht="15" x14ac:dyDescent="0.25">
      <c r="A2" s="36"/>
      <c r="B2" s="36"/>
      <c r="C2" s="595" t="s">
        <v>177</v>
      </c>
      <c r="D2" s="595"/>
      <c r="E2" s="595"/>
      <c r="F2" s="595"/>
      <c r="G2" s="595"/>
      <c r="H2" s="595"/>
      <c r="I2" s="595"/>
      <c r="J2" s="36"/>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row>
    <row r="3" spans="1:1003" s="156" customFormat="1" ht="15" x14ac:dyDescent="0.25">
      <c r="A3" s="37"/>
      <c r="B3" s="37"/>
      <c r="C3" s="572" t="s">
        <v>18</v>
      </c>
      <c r="D3" s="572"/>
      <c r="E3" s="572"/>
      <c r="F3" s="572"/>
      <c r="G3" s="572"/>
      <c r="H3" s="572"/>
      <c r="I3" s="572"/>
      <c r="J3" s="3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row>
    <row r="4" spans="1:1003" s="156" customFormat="1" ht="15" x14ac:dyDescent="0.25">
      <c r="A4" s="37"/>
      <c r="B4" s="37"/>
      <c r="C4" s="596" t="s">
        <v>4</v>
      </c>
      <c r="D4" s="596"/>
      <c r="E4" s="596"/>
      <c r="F4" s="596"/>
      <c r="G4" s="596"/>
      <c r="H4" s="596"/>
      <c r="I4" s="596"/>
      <c r="J4" s="3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row>
    <row r="5" spans="1:1003" s="156" customFormat="1" ht="15" x14ac:dyDescent="0.25">
      <c r="A5" s="28"/>
      <c r="B5" s="28"/>
      <c r="C5" s="32" t="s">
        <v>5</v>
      </c>
      <c r="D5" s="594" t="s">
        <v>54</v>
      </c>
      <c r="E5" s="594"/>
      <c r="F5" s="594"/>
      <c r="G5" s="594"/>
      <c r="H5" s="594"/>
      <c r="I5" s="594"/>
      <c r="J5" s="594"/>
      <c r="K5" s="594"/>
      <c r="L5" s="594"/>
      <c r="M5" s="14"/>
      <c r="N5" s="14"/>
      <c r="O5" s="14"/>
      <c r="P5" s="14"/>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row>
    <row r="6" spans="1:1003" s="156" customFormat="1" ht="15" x14ac:dyDescent="0.25">
      <c r="A6" s="28"/>
      <c r="B6" s="28"/>
      <c r="C6" s="32" t="s">
        <v>6</v>
      </c>
      <c r="D6" s="594" t="s">
        <v>55</v>
      </c>
      <c r="E6" s="594"/>
      <c r="F6" s="594"/>
      <c r="G6" s="594"/>
      <c r="H6" s="594"/>
      <c r="I6" s="594"/>
      <c r="J6" s="594"/>
      <c r="K6" s="594"/>
      <c r="L6" s="594"/>
      <c r="M6" s="14"/>
      <c r="N6" s="14"/>
      <c r="O6" s="14"/>
      <c r="P6" s="14"/>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row>
    <row r="7" spans="1:1003" s="156" customFormat="1" ht="30" customHeight="1" x14ac:dyDescent="0.25">
      <c r="A7" s="28"/>
      <c r="B7" s="28"/>
      <c r="C7" s="32" t="s">
        <v>7</v>
      </c>
      <c r="D7" s="594" t="str">
        <f>adrese</f>
        <v>Dzīvojamā ēka Nr.17000310131 002
Zvejnieku alejā 7, Liepājā.</v>
      </c>
      <c r="E7" s="594"/>
      <c r="F7" s="594"/>
      <c r="G7" s="594"/>
      <c r="H7" s="594"/>
      <c r="I7" s="594"/>
      <c r="J7" s="594"/>
      <c r="K7" s="594"/>
      <c r="L7" s="594"/>
      <c r="M7" s="14"/>
      <c r="N7" s="14"/>
      <c r="O7" s="14"/>
      <c r="P7" s="14"/>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row>
    <row r="8" spans="1:1003" s="156" customFormat="1" ht="15" x14ac:dyDescent="0.25">
      <c r="A8" s="28"/>
      <c r="B8" s="28"/>
      <c r="C8" s="4" t="s">
        <v>21</v>
      </c>
      <c r="D8" s="594" t="str">
        <f>līgums</f>
        <v>WS-61-17</v>
      </c>
      <c r="E8" s="594"/>
      <c r="F8" s="594"/>
      <c r="G8" s="594"/>
      <c r="H8" s="594"/>
      <c r="I8" s="594"/>
      <c r="J8" s="594"/>
      <c r="K8" s="594"/>
      <c r="L8" s="594"/>
      <c r="M8" s="14"/>
      <c r="N8" s="14"/>
      <c r="O8" s="14"/>
      <c r="P8" s="14"/>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row>
    <row r="9" spans="1:1003" s="156" customFormat="1" ht="15" x14ac:dyDescent="0.25">
      <c r="A9" s="597" t="s">
        <v>519</v>
      </c>
      <c r="B9" s="597"/>
      <c r="C9" s="597"/>
      <c r="D9" s="597"/>
      <c r="E9" s="597"/>
      <c r="F9" s="597"/>
      <c r="G9" s="38"/>
      <c r="H9" s="38"/>
      <c r="I9" s="38"/>
      <c r="J9" s="598" t="s">
        <v>40</v>
      </c>
      <c r="K9" s="598"/>
      <c r="L9" s="598"/>
      <c r="M9" s="598"/>
      <c r="N9" s="599">
        <f>P75</f>
        <v>0</v>
      </c>
      <c r="O9" s="599"/>
      <c r="P9" s="38"/>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row>
    <row r="10" spans="1:1003" s="156" customFormat="1" ht="15" x14ac:dyDescent="0.25">
      <c r="A10" s="39"/>
      <c r="B10" s="40"/>
      <c r="C10" s="4"/>
      <c r="D10" s="28"/>
      <c r="E10" s="28"/>
      <c r="F10" s="28"/>
      <c r="G10" s="28"/>
      <c r="H10" s="28"/>
      <c r="I10" s="28"/>
      <c r="J10" s="28"/>
      <c r="K10" s="28"/>
      <c r="L10" s="36"/>
      <c r="M10" s="36"/>
      <c r="N10" s="1"/>
      <c r="O10" s="157"/>
      <c r="P10" s="41" t="str">
        <f>A81</f>
        <v>Tāme sastādīta 2021. gada</v>
      </c>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row>
    <row r="11" spans="1:1003" s="156" customFormat="1" ht="15.75" thickBot="1" x14ac:dyDescent="0.3">
      <c r="A11" s="39"/>
      <c r="B11" s="40"/>
      <c r="C11" s="4"/>
      <c r="D11" s="28"/>
      <c r="E11" s="28"/>
      <c r="F11" s="28"/>
      <c r="G11" s="28"/>
      <c r="H11" s="28"/>
      <c r="I11" s="28"/>
      <c r="J11" s="28"/>
      <c r="K11" s="28"/>
      <c r="L11" s="42"/>
      <c r="M11" s="42"/>
      <c r="N11" s="43"/>
      <c r="O11" s="34"/>
      <c r="P11" s="28"/>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row>
    <row r="12" spans="1:1003" s="156" customFormat="1" ht="15.75" thickBot="1" x14ac:dyDescent="0.3">
      <c r="A12" s="600" t="s">
        <v>24</v>
      </c>
      <c r="B12" s="601" t="s">
        <v>41</v>
      </c>
      <c r="C12" s="602" t="s">
        <v>42</v>
      </c>
      <c r="D12" s="603" t="s">
        <v>43</v>
      </c>
      <c r="E12" s="604" t="s">
        <v>44</v>
      </c>
      <c r="F12" s="605" t="s">
        <v>45</v>
      </c>
      <c r="G12" s="605"/>
      <c r="H12" s="605"/>
      <c r="I12" s="605"/>
      <c r="J12" s="605"/>
      <c r="K12" s="605"/>
      <c r="L12" s="605" t="s">
        <v>46</v>
      </c>
      <c r="M12" s="605"/>
      <c r="N12" s="605"/>
      <c r="O12" s="605"/>
      <c r="P12" s="605"/>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row>
    <row r="13" spans="1:1003" s="156" customFormat="1" ht="66.75" thickBot="1" x14ac:dyDescent="0.3">
      <c r="A13" s="600"/>
      <c r="B13" s="601"/>
      <c r="C13" s="602"/>
      <c r="D13" s="603"/>
      <c r="E13" s="604"/>
      <c r="F13" s="44" t="s">
        <v>47</v>
      </c>
      <c r="G13" s="45" t="s">
        <v>48</v>
      </c>
      <c r="H13" s="45" t="s">
        <v>49</v>
      </c>
      <c r="I13" s="45" t="s">
        <v>50</v>
      </c>
      <c r="J13" s="45" t="s">
        <v>51</v>
      </c>
      <c r="K13" s="46" t="s">
        <v>52</v>
      </c>
      <c r="L13" s="44" t="s">
        <v>47</v>
      </c>
      <c r="M13" s="45" t="s">
        <v>49</v>
      </c>
      <c r="N13" s="45" t="s">
        <v>50</v>
      </c>
      <c r="O13" s="45" t="s">
        <v>51</v>
      </c>
      <c r="P13" s="46" t="s">
        <v>52</v>
      </c>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row>
    <row r="14" spans="1:1003" s="156" customFormat="1" ht="15" x14ac:dyDescent="0.25">
      <c r="A14" s="158">
        <f>IF(COUNTBLANK(B14)=1," ",COUNTA($B$13:B14))</f>
        <v>1</v>
      </c>
      <c r="B14" s="159" t="s">
        <v>79</v>
      </c>
      <c r="C14" s="160" t="s">
        <v>178</v>
      </c>
      <c r="D14" s="161" t="s">
        <v>80</v>
      </c>
      <c r="E14" s="162">
        <v>122</v>
      </c>
      <c r="F14" s="184"/>
      <c r="G14" s="185"/>
      <c r="H14" s="186">
        <f>F14*G14</f>
        <v>0</v>
      </c>
      <c r="I14" s="187"/>
      <c r="J14" s="187"/>
      <c r="K14" s="188">
        <f>ROUND(I14+H14+J14,2)</f>
        <v>0</v>
      </c>
      <c r="L14" s="188">
        <f>ROUND(E14*F14,2)</f>
        <v>0</v>
      </c>
      <c r="M14" s="188">
        <f>ROUND(E14*H14,2)</f>
        <v>0</v>
      </c>
      <c r="N14" s="188">
        <f>ROUND(E14*I14,2)</f>
        <v>0</v>
      </c>
      <c r="O14" s="188">
        <f>ROUND(E14*J14,2)</f>
        <v>0</v>
      </c>
      <c r="P14" s="188">
        <f>SUM(M14:O14)</f>
        <v>0</v>
      </c>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row>
    <row r="15" spans="1:1003" s="156" customFormat="1" ht="15" x14ac:dyDescent="0.25">
      <c r="A15" s="158" t="str">
        <f>IF(COUNTBLANK(B15)=1," ",COUNTA($B$13:B15))</f>
        <v xml:space="preserve"> </v>
      </c>
      <c r="B15" s="163"/>
      <c r="C15" s="164" t="s">
        <v>179</v>
      </c>
      <c r="D15" s="158" t="s">
        <v>57</v>
      </c>
      <c r="E15" s="165">
        <f>ROUNDUP(E14/3.5,0)</f>
        <v>35</v>
      </c>
      <c r="F15" s="184"/>
      <c r="G15" s="185"/>
      <c r="H15" s="186">
        <f>F15*G15</f>
        <v>0</v>
      </c>
      <c r="I15" s="187"/>
      <c r="J15" s="187"/>
      <c r="K15" s="188">
        <f>ROUND(I15+H15+J15,2)</f>
        <v>0</v>
      </c>
      <c r="L15" s="188">
        <f>ROUND(E15*F15,2)</f>
        <v>0</v>
      </c>
      <c r="M15" s="188">
        <f>ROUND(E15*H15,2)</f>
        <v>0</v>
      </c>
      <c r="N15" s="188">
        <f>ROUND(E15*I15,2)</f>
        <v>0</v>
      </c>
      <c r="O15" s="188">
        <f>ROUND(E15*J15,2)</f>
        <v>0</v>
      </c>
      <c r="P15" s="188">
        <f>SUM(M15:O15)</f>
        <v>0</v>
      </c>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row>
    <row r="16" spans="1:1003" s="156" customFormat="1" ht="15" x14ac:dyDescent="0.25">
      <c r="A16" s="158" t="str">
        <f>IF(COUNTBLANK(B16)=1," ",COUNTA($B$13:B16))</f>
        <v xml:space="preserve"> </v>
      </c>
      <c r="B16" s="163"/>
      <c r="C16" s="164" t="s">
        <v>180</v>
      </c>
      <c r="D16" s="158" t="s">
        <v>57</v>
      </c>
      <c r="E16" s="165">
        <f>E15+1</f>
        <v>36</v>
      </c>
      <c r="F16" s="184"/>
      <c r="G16" s="185"/>
      <c r="H16" s="186">
        <f t="shared" ref="H16:H20" si="0">F16*G16</f>
        <v>0</v>
      </c>
      <c r="I16" s="187"/>
      <c r="J16" s="187"/>
      <c r="K16" s="188">
        <f t="shared" ref="K16:K20" si="1">ROUND(I16+H16+J16,2)</f>
        <v>0</v>
      </c>
      <c r="L16" s="188">
        <f t="shared" ref="L16:L20" si="2">ROUND(E16*F16,2)</f>
        <v>0</v>
      </c>
      <c r="M16" s="188">
        <f t="shared" ref="M16:M20" si="3">ROUND(E16*H16,2)</f>
        <v>0</v>
      </c>
      <c r="N16" s="188">
        <f t="shared" ref="N16:N20" si="4">ROUND(E16*I16,2)</f>
        <v>0</v>
      </c>
      <c r="O16" s="188">
        <f t="shared" ref="O16:O20" si="5">ROUND(E16*J16,2)</f>
        <v>0</v>
      </c>
      <c r="P16" s="188">
        <f t="shared" ref="P16:P20" si="6">SUM(M16:O16)</f>
        <v>0</v>
      </c>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row>
    <row r="17" spans="1:1003" s="156" customFormat="1" ht="15" x14ac:dyDescent="0.25">
      <c r="A17" s="158">
        <f>IF(COUNTBLANK(B17)=1," ",COUNTA($B$13:B17))</f>
        <v>2</v>
      </c>
      <c r="B17" s="163" t="s">
        <v>79</v>
      </c>
      <c r="C17" s="164" t="s">
        <v>181</v>
      </c>
      <c r="D17" s="158" t="s">
        <v>56</v>
      </c>
      <c r="E17" s="168">
        <f>105*10</f>
        <v>1050</v>
      </c>
      <c r="F17" s="184"/>
      <c r="G17" s="185"/>
      <c r="H17" s="186">
        <f t="shared" si="0"/>
        <v>0</v>
      </c>
      <c r="I17" s="187"/>
      <c r="J17" s="187"/>
      <c r="K17" s="188">
        <f t="shared" si="1"/>
        <v>0</v>
      </c>
      <c r="L17" s="188">
        <f t="shared" si="2"/>
        <v>0</v>
      </c>
      <c r="M17" s="188">
        <f t="shared" si="3"/>
        <v>0</v>
      </c>
      <c r="N17" s="188">
        <f t="shared" si="4"/>
        <v>0</v>
      </c>
      <c r="O17" s="188">
        <f t="shared" si="5"/>
        <v>0</v>
      </c>
      <c r="P17" s="188">
        <f t="shared" si="6"/>
        <v>0</v>
      </c>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row>
    <row r="18" spans="1:1003" s="156" customFormat="1" ht="15" x14ac:dyDescent="0.25">
      <c r="A18" s="158" t="str">
        <f>IF(COUNTBLANK(B18)=1," ",COUNTA($B$13:B18))</f>
        <v xml:space="preserve"> </v>
      </c>
      <c r="B18" s="163"/>
      <c r="C18" s="164" t="s">
        <v>182</v>
      </c>
      <c r="D18" s="158" t="s">
        <v>56</v>
      </c>
      <c r="E18" s="168">
        <f>E17</f>
        <v>1050</v>
      </c>
      <c r="F18" s="184"/>
      <c r="G18" s="185"/>
      <c r="H18" s="186">
        <f t="shared" si="0"/>
        <v>0</v>
      </c>
      <c r="I18" s="187"/>
      <c r="J18" s="187"/>
      <c r="K18" s="188">
        <f t="shared" si="1"/>
        <v>0</v>
      </c>
      <c r="L18" s="188">
        <f t="shared" si="2"/>
        <v>0</v>
      </c>
      <c r="M18" s="188">
        <f t="shared" si="3"/>
        <v>0</v>
      </c>
      <c r="N18" s="188">
        <f t="shared" si="4"/>
        <v>0</v>
      </c>
      <c r="O18" s="188">
        <f t="shared" si="5"/>
        <v>0</v>
      </c>
      <c r="P18" s="188">
        <f t="shared" si="6"/>
        <v>0</v>
      </c>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row>
    <row r="19" spans="1:1003" s="156" customFormat="1" ht="15" x14ac:dyDescent="0.25">
      <c r="A19" s="158">
        <f>IF(COUNTBLANK(B19)=1," ",COUNTA($B$13:B19))</f>
        <v>3</v>
      </c>
      <c r="B19" s="163" t="s">
        <v>79</v>
      </c>
      <c r="C19" s="164" t="s">
        <v>183</v>
      </c>
      <c r="D19" s="158" t="s">
        <v>91</v>
      </c>
      <c r="E19" s="168">
        <v>1</v>
      </c>
      <c r="F19" s="184"/>
      <c r="G19" s="185"/>
      <c r="H19" s="186">
        <f t="shared" si="0"/>
        <v>0</v>
      </c>
      <c r="I19" s="187"/>
      <c r="J19" s="187"/>
      <c r="K19" s="188">
        <f t="shared" si="1"/>
        <v>0</v>
      </c>
      <c r="L19" s="188">
        <f t="shared" si="2"/>
        <v>0</v>
      </c>
      <c r="M19" s="188">
        <f t="shared" si="3"/>
        <v>0</v>
      </c>
      <c r="N19" s="188">
        <f t="shared" si="4"/>
        <v>0</v>
      </c>
      <c r="O19" s="188">
        <f t="shared" si="5"/>
        <v>0</v>
      </c>
      <c r="P19" s="188">
        <f t="shared" si="6"/>
        <v>0</v>
      </c>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row>
    <row r="20" spans="1:1003" s="156" customFormat="1" ht="15" x14ac:dyDescent="0.25">
      <c r="A20" s="158" t="str">
        <f>IF(COUNTBLANK(B20)=1," ",COUNTA($B$13:B20))</f>
        <v xml:space="preserve"> </v>
      </c>
      <c r="B20" s="163"/>
      <c r="C20" s="164" t="s">
        <v>184</v>
      </c>
      <c r="D20" s="158" t="s">
        <v>91</v>
      </c>
      <c r="E20" s="168">
        <v>1</v>
      </c>
      <c r="F20" s="184"/>
      <c r="G20" s="185"/>
      <c r="H20" s="186">
        <f t="shared" si="0"/>
        <v>0</v>
      </c>
      <c r="I20" s="187"/>
      <c r="J20" s="187"/>
      <c r="K20" s="188">
        <f t="shared" si="1"/>
        <v>0</v>
      </c>
      <c r="L20" s="188">
        <f t="shared" si="2"/>
        <v>0</v>
      </c>
      <c r="M20" s="188">
        <f t="shared" si="3"/>
        <v>0</v>
      </c>
      <c r="N20" s="188">
        <f t="shared" si="4"/>
        <v>0</v>
      </c>
      <c r="O20" s="188">
        <f t="shared" si="5"/>
        <v>0</v>
      </c>
      <c r="P20" s="188">
        <f t="shared" si="6"/>
        <v>0</v>
      </c>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row>
    <row r="21" spans="1:1003" s="156" customFormat="1" ht="15" x14ac:dyDescent="0.25">
      <c r="A21" s="158">
        <f>IF(COUNTBLANK(B21)=1," ",COUNTA($B$13:B21))</f>
        <v>4</v>
      </c>
      <c r="B21" s="163" t="s">
        <v>79</v>
      </c>
      <c r="C21" s="359" t="s">
        <v>412</v>
      </c>
      <c r="D21" s="158" t="s">
        <v>91</v>
      </c>
      <c r="E21" s="168">
        <v>1</v>
      </c>
      <c r="F21" s="184"/>
      <c r="G21" s="185"/>
      <c r="H21" s="186">
        <f t="shared" ref="H21:H66" si="7">F21*G21</f>
        <v>0</v>
      </c>
      <c r="I21" s="187"/>
      <c r="J21" s="187"/>
      <c r="K21" s="188">
        <f t="shared" ref="K21:K66" si="8">ROUND(I21+H21+J21,2)</f>
        <v>0</v>
      </c>
      <c r="L21" s="188">
        <f t="shared" ref="L21:L66" si="9">ROUND(E21*F21,2)</f>
        <v>0</v>
      </c>
      <c r="M21" s="188">
        <f t="shared" ref="M21:M66" si="10">ROUND(E21*H21,2)</f>
        <v>0</v>
      </c>
      <c r="N21" s="188">
        <f t="shared" ref="N21:N66" si="11">ROUND(E21*I21,2)</f>
        <v>0</v>
      </c>
      <c r="O21" s="188">
        <f t="shared" ref="O21:O66" si="12">ROUND(E21*J21,2)</f>
        <v>0</v>
      </c>
      <c r="P21" s="188">
        <f t="shared" ref="P21:P66" si="13">SUM(M21:O21)</f>
        <v>0</v>
      </c>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row>
    <row r="22" spans="1:1003" s="156" customFormat="1" ht="15" x14ac:dyDescent="0.25">
      <c r="A22" s="158">
        <f>IF(COUNTBLANK(B22)=1," ",COUNTA($B$13:B22))</f>
        <v>5</v>
      </c>
      <c r="B22" s="163" t="s">
        <v>79</v>
      </c>
      <c r="C22" s="164" t="s">
        <v>185</v>
      </c>
      <c r="D22" s="158" t="s">
        <v>91</v>
      </c>
      <c r="E22" s="168">
        <v>1</v>
      </c>
      <c r="F22" s="184"/>
      <c r="G22" s="185"/>
      <c r="H22" s="186">
        <f t="shared" si="7"/>
        <v>0</v>
      </c>
      <c r="I22" s="187"/>
      <c r="J22" s="187"/>
      <c r="K22" s="188">
        <f t="shared" si="8"/>
        <v>0</v>
      </c>
      <c r="L22" s="188">
        <f t="shared" si="9"/>
        <v>0</v>
      </c>
      <c r="M22" s="188">
        <f t="shared" si="10"/>
        <v>0</v>
      </c>
      <c r="N22" s="188">
        <f t="shared" si="11"/>
        <v>0</v>
      </c>
      <c r="O22" s="188">
        <f t="shared" si="12"/>
        <v>0</v>
      </c>
      <c r="P22" s="188">
        <f t="shared" si="13"/>
        <v>0</v>
      </c>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row>
    <row r="23" spans="1:1003" s="156" customFormat="1" ht="15" x14ac:dyDescent="0.25">
      <c r="A23" s="158">
        <f>IF(COUNTBLANK(B23)=1," ",COUNTA($B$13:B23))</f>
        <v>6</v>
      </c>
      <c r="B23" s="163" t="s">
        <v>79</v>
      </c>
      <c r="C23" s="169" t="s">
        <v>186</v>
      </c>
      <c r="D23" s="170" t="s">
        <v>57</v>
      </c>
      <c r="E23" s="171">
        <v>1</v>
      </c>
      <c r="F23" s="184"/>
      <c r="G23" s="185"/>
      <c r="H23" s="186">
        <f t="shared" si="7"/>
        <v>0</v>
      </c>
      <c r="I23" s="187"/>
      <c r="J23" s="187"/>
      <c r="K23" s="188">
        <f t="shared" si="8"/>
        <v>0</v>
      </c>
      <c r="L23" s="188">
        <f t="shared" si="9"/>
        <v>0</v>
      </c>
      <c r="M23" s="188">
        <f t="shared" si="10"/>
        <v>0</v>
      </c>
      <c r="N23" s="188">
        <f t="shared" si="11"/>
        <v>0</v>
      </c>
      <c r="O23" s="188">
        <f t="shared" si="12"/>
        <v>0</v>
      </c>
      <c r="P23" s="188">
        <f t="shared" si="13"/>
        <v>0</v>
      </c>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row>
    <row r="24" spans="1:1003" s="156" customFormat="1" ht="33.75" x14ac:dyDescent="0.25">
      <c r="A24" s="158">
        <f>IF(COUNTBLANK(B24)=1," ",COUNTA($B$13:B24))</f>
        <v>7</v>
      </c>
      <c r="B24" s="163" t="s">
        <v>79</v>
      </c>
      <c r="C24" s="172" t="s">
        <v>267</v>
      </c>
      <c r="D24" s="173" t="s">
        <v>56</v>
      </c>
      <c r="E24" s="174">
        <f>SUM(E28:E34)/1.1</f>
        <v>749.41000000000008</v>
      </c>
      <c r="F24" s="184"/>
      <c r="G24" s="185"/>
      <c r="H24" s="186">
        <f t="shared" si="7"/>
        <v>0</v>
      </c>
      <c r="I24" s="187"/>
      <c r="J24" s="187"/>
      <c r="K24" s="188">
        <f t="shared" si="8"/>
        <v>0</v>
      </c>
      <c r="L24" s="188">
        <f t="shared" si="9"/>
        <v>0</v>
      </c>
      <c r="M24" s="188">
        <f t="shared" si="10"/>
        <v>0</v>
      </c>
      <c r="N24" s="188">
        <f t="shared" si="11"/>
        <v>0</v>
      </c>
      <c r="O24" s="188">
        <f t="shared" si="12"/>
        <v>0</v>
      </c>
      <c r="P24" s="188">
        <f t="shared" si="13"/>
        <v>0</v>
      </c>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row>
    <row r="25" spans="1:1003" s="156" customFormat="1" ht="15" x14ac:dyDescent="0.25">
      <c r="A25" s="158" t="str">
        <f>IF(COUNTBLANK(B25)=1," ",COUNTA($B$13:B25))</f>
        <v xml:space="preserve"> </v>
      </c>
      <c r="B25" s="158"/>
      <c r="C25" s="175" t="s">
        <v>187</v>
      </c>
      <c r="D25" s="176" t="s">
        <v>81</v>
      </c>
      <c r="E25" s="166">
        <f>ROUNDUP(E24*0.25,2)</f>
        <v>187.35999999999999</v>
      </c>
      <c r="F25" s="184"/>
      <c r="G25" s="185"/>
      <c r="H25" s="186">
        <f t="shared" si="7"/>
        <v>0</v>
      </c>
      <c r="I25" s="187"/>
      <c r="J25" s="187"/>
      <c r="K25" s="188">
        <f t="shared" si="8"/>
        <v>0</v>
      </c>
      <c r="L25" s="188">
        <f t="shared" si="9"/>
        <v>0</v>
      </c>
      <c r="M25" s="188">
        <f t="shared" si="10"/>
        <v>0</v>
      </c>
      <c r="N25" s="188">
        <f t="shared" si="11"/>
        <v>0</v>
      </c>
      <c r="O25" s="188">
        <f t="shared" si="12"/>
        <v>0</v>
      </c>
      <c r="P25" s="188">
        <f t="shared" si="13"/>
        <v>0</v>
      </c>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row>
    <row r="26" spans="1:1003" s="156" customFormat="1" ht="15" x14ac:dyDescent="0.25">
      <c r="A26" s="158" t="str">
        <f>IF(COUNTBLANK(B26)=1," ",COUNTA($B$13:B26))</f>
        <v xml:space="preserve"> </v>
      </c>
      <c r="B26" s="158"/>
      <c r="C26" s="175" t="s">
        <v>188</v>
      </c>
      <c r="D26" s="176" t="s">
        <v>81</v>
      </c>
      <c r="E26" s="166">
        <f>ROUNDUP(E24*5,2)</f>
        <v>3747.05</v>
      </c>
      <c r="F26" s="184"/>
      <c r="G26" s="185"/>
      <c r="H26" s="186">
        <f t="shared" si="7"/>
        <v>0</v>
      </c>
      <c r="I26" s="187"/>
      <c r="J26" s="187"/>
      <c r="K26" s="188">
        <f t="shared" si="8"/>
        <v>0</v>
      </c>
      <c r="L26" s="188">
        <f t="shared" si="9"/>
        <v>0</v>
      </c>
      <c r="M26" s="188">
        <f t="shared" si="10"/>
        <v>0</v>
      </c>
      <c r="N26" s="188">
        <f t="shared" si="11"/>
        <v>0</v>
      </c>
      <c r="O26" s="188">
        <f t="shared" si="12"/>
        <v>0</v>
      </c>
      <c r="P26" s="188">
        <f t="shared" si="13"/>
        <v>0</v>
      </c>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row>
    <row r="27" spans="1:1003" s="156" customFormat="1" ht="15" x14ac:dyDescent="0.25">
      <c r="A27" s="251"/>
      <c r="B27" s="251"/>
      <c r="C27" s="172" t="s">
        <v>268</v>
      </c>
      <c r="D27" s="360"/>
      <c r="E27" s="361"/>
      <c r="F27" s="252"/>
      <c r="G27" s="253"/>
      <c r="H27" s="186"/>
      <c r="I27" s="254"/>
      <c r="J27" s="254"/>
      <c r="K27" s="255"/>
      <c r="L27" s="255"/>
      <c r="M27" s="255"/>
      <c r="N27" s="255"/>
      <c r="O27" s="255"/>
      <c r="P27" s="255"/>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row>
    <row r="28" spans="1:1003" s="156" customFormat="1" ht="30.95" customHeight="1" x14ac:dyDescent="0.25">
      <c r="A28" s="158">
        <f>IF(COUNTBLANK(B28)=1," ",COUNTA($B$13:B28))</f>
        <v>8</v>
      </c>
      <c r="B28" s="364" t="str">
        <f>apjomi!A44</f>
        <v xml:space="preserve">
</v>
      </c>
      <c r="C28" s="354" t="str">
        <f>apjomi!B44</f>
        <v xml:space="preserve">S1 Paneļu ārsienas siltinājums. Apmetuma sistēma virs siltinājuma (AS-1 vai AS-2), b= 7mm; Siltinājums - akmensvate (PAROC Linio 10 vai ekviv.)  λ=0,036W/m²K, b=150mm; Līmjava; Grunts; Esošā siena - gāzbetona panelis, b=250  </v>
      </c>
      <c r="D28" s="158" t="str">
        <f>apjomi!D44</f>
        <v>m²</v>
      </c>
      <c r="E28" s="166">
        <f>apjomi!E44*1.1</f>
        <v>349.12900000000002</v>
      </c>
      <c r="F28" s="184"/>
      <c r="G28" s="185"/>
      <c r="H28" s="186">
        <f t="shared" si="7"/>
        <v>0</v>
      </c>
      <c r="I28" s="187"/>
      <c r="J28" s="187"/>
      <c r="K28" s="188">
        <f t="shared" si="8"/>
        <v>0</v>
      </c>
      <c r="L28" s="188">
        <f t="shared" si="9"/>
        <v>0</v>
      </c>
      <c r="M28" s="188">
        <f t="shared" si="10"/>
        <v>0</v>
      </c>
      <c r="N28" s="188">
        <f t="shared" si="11"/>
        <v>0</v>
      </c>
      <c r="O28" s="188">
        <f t="shared" si="12"/>
        <v>0</v>
      </c>
      <c r="P28" s="188">
        <f t="shared" si="13"/>
        <v>0</v>
      </c>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row>
    <row r="29" spans="1:1003" s="156" customFormat="1" ht="39" x14ac:dyDescent="0.25">
      <c r="A29" s="158">
        <f>IF(COUNTBLANK(B29)=1," ",COUNTA($B$13:B29))</f>
        <v>9</v>
      </c>
      <c r="B29" s="363">
        <f>apjomi!A45</f>
        <v>0</v>
      </c>
      <c r="C29" s="354" t="str">
        <f>apjomi!B45</f>
        <v>S2 Gala ārsienas siltinājums, kāpņu telpu sienas. Apmetuma sistēma virs siltinājuma (AS-1 vai AS-2), b=7mm: Siltinājums - akmensvate (PAROC Linio 10 vai ekvivalents λ=0,036W/mK) b=150mm; Līmjava;Gruntējums
Esošā siena - ķieģeļu mūris b=510mm</v>
      </c>
      <c r="D29" s="158" t="str">
        <f>apjomi!D45</f>
        <v>m²</v>
      </c>
      <c r="E29" s="166">
        <f>apjomi!E45*1.1</f>
        <v>229.10800000000003</v>
      </c>
      <c r="F29" s="184"/>
      <c r="G29" s="185"/>
      <c r="H29" s="186">
        <f t="shared" si="7"/>
        <v>0</v>
      </c>
      <c r="I29" s="187"/>
      <c r="J29" s="187"/>
      <c r="K29" s="188">
        <f t="shared" si="8"/>
        <v>0</v>
      </c>
      <c r="L29" s="188">
        <f t="shared" si="9"/>
        <v>0</v>
      </c>
      <c r="M29" s="188">
        <f t="shared" si="10"/>
        <v>0</v>
      </c>
      <c r="N29" s="188">
        <f t="shared" si="11"/>
        <v>0</v>
      </c>
      <c r="O29" s="188">
        <f t="shared" si="12"/>
        <v>0</v>
      </c>
      <c r="P29" s="188">
        <f t="shared" si="13"/>
        <v>0</v>
      </c>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row>
    <row r="30" spans="1:1003" s="156" customFormat="1" ht="48.75" x14ac:dyDescent="0.25">
      <c r="A30" s="158">
        <f>IF(COUNTBLANK(B30)=1," ",COUNTA($B$13:B30))</f>
        <v>10</v>
      </c>
      <c r="B30" s="321">
        <f>apjomi!A47</f>
        <v>0</v>
      </c>
      <c r="C30" s="362" t="str">
        <f>apjomi!B47</f>
        <v xml:space="preserve">S3* Lodžiju cokola daļas pilastru virszemes 
siltinājums. Apmetuma sistēma virs siltinājuma (AS-1)   
Ekstrudētā putupolistirola plāksne (Tenapors NEO EPS100 vai ekvivalents;λ=0,031W/mK)                                                   b=30mm;Lîmjava;Vertikālā hidroizolācija
Gruntējums; Esošâ  ārsiena                        </v>
      </c>
      <c r="D30" s="365" t="str">
        <f>apjomi!D47</f>
        <v>m²</v>
      </c>
      <c r="E30" s="366">
        <f>apjomi!E47*1.1</f>
        <v>18.667000000000002</v>
      </c>
      <c r="F30" s="184"/>
      <c r="G30" s="185"/>
      <c r="H30" s="186">
        <f t="shared" si="7"/>
        <v>0</v>
      </c>
      <c r="I30" s="187"/>
      <c r="J30" s="187"/>
      <c r="K30" s="188">
        <f t="shared" si="8"/>
        <v>0</v>
      </c>
      <c r="L30" s="188">
        <f t="shared" si="9"/>
        <v>0</v>
      </c>
      <c r="M30" s="188">
        <f t="shared" si="10"/>
        <v>0</v>
      </c>
      <c r="N30" s="188">
        <f t="shared" si="11"/>
        <v>0</v>
      </c>
      <c r="O30" s="188">
        <f t="shared" si="12"/>
        <v>0</v>
      </c>
      <c r="P30" s="188">
        <f t="shared" si="13"/>
        <v>0</v>
      </c>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row>
    <row r="31" spans="1:1003" s="156" customFormat="1" ht="39" x14ac:dyDescent="0.25">
      <c r="A31" s="158">
        <f>IF(COUNTBLANK(B31)=1," ",COUNTA($B$13:B31))</f>
        <v>11</v>
      </c>
      <c r="B31" s="321">
        <f>apjomi!A49</f>
        <v>0</v>
      </c>
      <c r="C31" s="362" t="str">
        <f>apjomi!B49</f>
        <v>S5 Lodžiju starpsienu siltinājums. Apmetuma sistēma virs siltinājuma (AS-2)   
Siltinājums - akmensvate (Paroc Linio 15 
vai ekvivalents) λ=0,037W/mK b=50mm
Līmjava;Gruntējums; Līmjava Gruntējums; Esoša ķieģeļa mūra starpsiena b=380mm;</v>
      </c>
      <c r="D31" s="365" t="str">
        <f>apjomi!D49</f>
        <v>m²</v>
      </c>
      <c r="E31" s="366">
        <f>apjomi!F49*1.1</f>
        <v>138.66600000000003</v>
      </c>
      <c r="F31" s="184"/>
      <c r="G31" s="185"/>
      <c r="H31" s="186">
        <f t="shared" si="7"/>
        <v>0</v>
      </c>
      <c r="I31" s="187"/>
      <c r="J31" s="187"/>
      <c r="K31" s="188">
        <f t="shared" si="8"/>
        <v>0</v>
      </c>
      <c r="L31" s="188">
        <f t="shared" si="9"/>
        <v>0</v>
      </c>
      <c r="M31" s="188">
        <f t="shared" si="10"/>
        <v>0</v>
      </c>
      <c r="N31" s="188">
        <f t="shared" si="11"/>
        <v>0</v>
      </c>
      <c r="O31" s="188">
        <f t="shared" si="12"/>
        <v>0</v>
      </c>
      <c r="P31" s="188">
        <f t="shared" si="13"/>
        <v>0</v>
      </c>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row>
    <row r="32" spans="1:1003" s="156" customFormat="1" ht="39" x14ac:dyDescent="0.25">
      <c r="A32" s="158">
        <f>IF(COUNTBLANK(B32)=1," ",COUNTA($B$13:B32))</f>
        <v>12</v>
      </c>
      <c r="B32" s="321">
        <f>apjomi!A50</f>
        <v>0</v>
      </c>
      <c r="C32" s="256" t="str">
        <f>apjomi!B50</f>
        <v xml:space="preserve">S6 Siltinājums pie ieejas durvīm. Apmetuma sistēma virs siltinājuma (AS-1)    
SPU materiāls (Kooltherm K5 vai ekvivalents); λ=0,021W/mK b=50mm
Līmjava;Gruntējums;Esošā siena - ķieģeļu mūris b=510mm
 </v>
      </c>
      <c r="D32" s="158" t="str">
        <f>apjomi!D50</f>
        <v>m²</v>
      </c>
      <c r="E32" s="166">
        <f>apjomi!E50*1.1</f>
        <v>7.1610000000000005</v>
      </c>
      <c r="F32" s="184"/>
      <c r="G32" s="185"/>
      <c r="H32" s="186">
        <f t="shared" si="7"/>
        <v>0</v>
      </c>
      <c r="I32" s="187"/>
      <c r="J32" s="187"/>
      <c r="K32" s="188">
        <f t="shared" si="8"/>
        <v>0</v>
      </c>
      <c r="L32" s="188">
        <f t="shared" si="9"/>
        <v>0</v>
      </c>
      <c r="M32" s="188">
        <f t="shared" si="10"/>
        <v>0</v>
      </c>
      <c r="N32" s="188">
        <f t="shared" si="11"/>
        <v>0</v>
      </c>
      <c r="O32" s="188">
        <f t="shared" si="12"/>
        <v>0</v>
      </c>
      <c r="P32" s="188">
        <f t="shared" si="13"/>
        <v>0</v>
      </c>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row>
    <row r="33" spans="1:1003" s="156" customFormat="1" ht="39" x14ac:dyDescent="0.25">
      <c r="A33" s="158">
        <f>IF(COUNTBLANK(B33)=1," ",COUNTA($B$13:B33))</f>
        <v>13</v>
      </c>
      <c r="B33" s="321">
        <f>apjomi!A51</f>
        <v>0</v>
      </c>
      <c r="C33" s="354" t="str">
        <f>apjomi!B51</f>
        <v xml:space="preserve">S7 Lodžijas starpsienu galu siltinājuma mezgls un jumta dzegas horizontālās daļa. Apmetuma sistēma virs siltinājuma (AS-1)    
SPU materiāls (Kooltherm K5 vai ekvivalents); λ=0,021W/mK b=50mm
Līmjava;Gruntējums;Esošā siena - ķieģeļu mūris b=510mm </v>
      </c>
      <c r="D33" s="158" t="str">
        <f>apjomi!D51</f>
        <v>m²</v>
      </c>
      <c r="E33" s="166">
        <f>apjomi!E51*1.1</f>
        <v>40.788000000000004</v>
      </c>
      <c r="F33" s="252"/>
      <c r="G33" s="253"/>
      <c r="H33" s="186"/>
      <c r="I33" s="254"/>
      <c r="J33" s="254"/>
      <c r="K33" s="255"/>
      <c r="L33" s="255"/>
      <c r="M33" s="255"/>
      <c r="N33" s="255"/>
      <c r="O33" s="255"/>
      <c r="P33" s="255"/>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row>
    <row r="34" spans="1:1003" s="156" customFormat="1" ht="48.75" x14ac:dyDescent="0.25">
      <c r="A34" s="158">
        <f>IF(COUNTBLANK(B34)=1," ",COUNTA($B$13:B34))</f>
        <v>14</v>
      </c>
      <c r="B34" s="321">
        <f>apjomi!A52</f>
        <v>0</v>
      </c>
      <c r="C34" s="256" t="str">
        <f>apjomi!B52</f>
        <v>P6 Lodžijas pārseguma siltinājums(pamatu līmenī). Esošais dz-betona pārsegums b=220mm
Līmjava;Siltinājums Tenapors  Neo EPS 100 vai ekvivalents λ=0,031W/mK b=100mm                        
Līmjava uz stiklšķiedras sieta b=10mm
Ārējā apdare(krāsots struktūrapmetums)AS-1</v>
      </c>
      <c r="D34" s="158" t="str">
        <f>apjomi!D52</f>
        <v>m²</v>
      </c>
      <c r="E34" s="166">
        <f>apjomi!F52*1.1</f>
        <v>40.832000000000001</v>
      </c>
      <c r="F34" s="252"/>
      <c r="G34" s="253"/>
      <c r="H34" s="186"/>
      <c r="I34" s="254"/>
      <c r="J34" s="254"/>
      <c r="K34" s="255"/>
      <c r="L34" s="255"/>
      <c r="M34" s="255"/>
      <c r="N34" s="255"/>
      <c r="O34" s="255"/>
      <c r="P34" s="255"/>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row>
    <row r="35" spans="1:1003" s="156" customFormat="1" ht="15" x14ac:dyDescent="0.25">
      <c r="A35" s="158" t="str">
        <f>IF(COUNTBLANK(B35)=1," ",COUNTA($B$13:B35))</f>
        <v xml:space="preserve"> </v>
      </c>
      <c r="B35" s="158"/>
      <c r="C35" s="164" t="s">
        <v>271</v>
      </c>
      <c r="D35" s="158" t="s">
        <v>57</v>
      </c>
      <c r="E35" s="166">
        <f>ROUNDUP(E24*8,0)</f>
        <v>5996</v>
      </c>
      <c r="F35" s="184"/>
      <c r="G35" s="185"/>
      <c r="H35" s="186">
        <f t="shared" si="7"/>
        <v>0</v>
      </c>
      <c r="I35" s="187"/>
      <c r="J35" s="187"/>
      <c r="K35" s="188">
        <f t="shared" si="8"/>
        <v>0</v>
      </c>
      <c r="L35" s="188">
        <f t="shared" si="9"/>
        <v>0</v>
      </c>
      <c r="M35" s="188">
        <f t="shared" si="10"/>
        <v>0</v>
      </c>
      <c r="N35" s="188">
        <f t="shared" si="11"/>
        <v>0</v>
      </c>
      <c r="O35" s="188">
        <f t="shared" si="12"/>
        <v>0</v>
      </c>
      <c r="P35" s="188">
        <f t="shared" si="13"/>
        <v>0</v>
      </c>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row>
    <row r="36" spans="1:1003" s="156" customFormat="1" ht="45" x14ac:dyDescent="0.25">
      <c r="A36" s="158">
        <f>IF(COUNTBLANK(B36)=1," ",COUNTA($B$13:B36))</f>
        <v>15</v>
      </c>
      <c r="B36" s="163" t="s">
        <v>79</v>
      </c>
      <c r="C36" s="175" t="s">
        <v>532</v>
      </c>
      <c r="D36" s="158" t="s">
        <v>56</v>
      </c>
      <c r="E36" s="166">
        <f>E24</f>
        <v>749.41000000000008</v>
      </c>
      <c r="F36" s="184"/>
      <c r="G36" s="185"/>
      <c r="H36" s="186">
        <f t="shared" si="7"/>
        <v>0</v>
      </c>
      <c r="I36" s="187"/>
      <c r="J36" s="187"/>
      <c r="K36" s="188">
        <f t="shared" si="8"/>
        <v>0</v>
      </c>
      <c r="L36" s="188">
        <f t="shared" si="9"/>
        <v>0</v>
      </c>
      <c r="M36" s="188">
        <f t="shared" si="10"/>
        <v>0</v>
      </c>
      <c r="N36" s="188">
        <f t="shared" si="11"/>
        <v>0</v>
      </c>
      <c r="O36" s="188">
        <f t="shared" si="12"/>
        <v>0</v>
      </c>
      <c r="P36" s="188">
        <f t="shared" si="13"/>
        <v>0</v>
      </c>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row>
    <row r="37" spans="1:1003" s="156" customFormat="1" ht="15" x14ac:dyDescent="0.25">
      <c r="A37" s="158" t="str">
        <f>IF(COUNTBLANK(B37)=1," ",COUNTA($B$13:B37))</f>
        <v xml:space="preserve"> </v>
      </c>
      <c r="B37" s="163"/>
      <c r="C37" s="175" t="s">
        <v>191</v>
      </c>
      <c r="D37" s="176" t="s">
        <v>81</v>
      </c>
      <c r="E37" s="166">
        <f>ROUNDUP(E36*5,2)</f>
        <v>3747.05</v>
      </c>
      <c r="F37" s="184"/>
      <c r="G37" s="185"/>
      <c r="H37" s="186">
        <f t="shared" si="7"/>
        <v>0</v>
      </c>
      <c r="I37" s="187"/>
      <c r="J37" s="187"/>
      <c r="K37" s="188">
        <f t="shared" si="8"/>
        <v>0</v>
      </c>
      <c r="L37" s="188">
        <f t="shared" si="9"/>
        <v>0</v>
      </c>
      <c r="M37" s="188">
        <f t="shared" si="10"/>
        <v>0</v>
      </c>
      <c r="N37" s="188">
        <f t="shared" si="11"/>
        <v>0</v>
      </c>
      <c r="O37" s="188">
        <f t="shared" si="12"/>
        <v>0</v>
      </c>
      <c r="P37" s="188">
        <f t="shared" si="13"/>
        <v>0</v>
      </c>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row>
    <row r="38" spans="1:1003" s="156" customFormat="1" ht="15" x14ac:dyDescent="0.25">
      <c r="A38" s="158" t="str">
        <f>IF(COUNTBLANK(B38)=1," ",COUNTA($B$13:B38))</f>
        <v xml:space="preserve"> </v>
      </c>
      <c r="B38" s="163"/>
      <c r="C38" s="175" t="s">
        <v>269</v>
      </c>
      <c r="D38" s="177" t="s">
        <v>56</v>
      </c>
      <c r="E38" s="166">
        <f>ROUNDUP(E36*1.1,2)</f>
        <v>824.36</v>
      </c>
      <c r="F38" s="184"/>
      <c r="G38" s="185"/>
      <c r="H38" s="186">
        <f t="shared" si="7"/>
        <v>0</v>
      </c>
      <c r="I38" s="187"/>
      <c r="J38" s="187"/>
      <c r="K38" s="188">
        <f t="shared" si="8"/>
        <v>0</v>
      </c>
      <c r="L38" s="188">
        <f t="shared" si="9"/>
        <v>0</v>
      </c>
      <c r="M38" s="188">
        <f t="shared" si="10"/>
        <v>0</v>
      </c>
      <c r="N38" s="188">
        <f t="shared" si="11"/>
        <v>0</v>
      </c>
      <c r="O38" s="188">
        <f t="shared" si="12"/>
        <v>0</v>
      </c>
      <c r="P38" s="188">
        <f t="shared" si="13"/>
        <v>0</v>
      </c>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row>
    <row r="39" spans="1:1003" s="156" customFormat="1" ht="15" x14ac:dyDescent="0.25">
      <c r="A39" s="251"/>
      <c r="B39" s="257"/>
      <c r="C39" s="175" t="s">
        <v>270</v>
      </c>
      <c r="D39" s="177" t="s">
        <v>56</v>
      </c>
      <c r="E39" s="166">
        <f>(E31+E34)/1.1</f>
        <v>163.18</v>
      </c>
      <c r="F39" s="252"/>
      <c r="G39" s="253"/>
      <c r="H39" s="186"/>
      <c r="I39" s="254"/>
      <c r="J39" s="254"/>
      <c r="K39" s="255"/>
      <c r="L39" s="255"/>
      <c r="M39" s="255"/>
      <c r="N39" s="255"/>
      <c r="O39" s="255"/>
      <c r="P39" s="255"/>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row>
    <row r="40" spans="1:1003" s="156" customFormat="1" ht="15" x14ac:dyDescent="0.25">
      <c r="A40" s="158" t="str">
        <f>IF(COUNTBLANK(B40)=1," ",COUNTA($B$13:B40))</f>
        <v xml:space="preserve"> </v>
      </c>
      <c r="B40" s="178"/>
      <c r="C40" s="175" t="s">
        <v>190</v>
      </c>
      <c r="D40" s="176" t="s">
        <v>81</v>
      </c>
      <c r="E40" s="166">
        <f>ROUNDUP(E36*0.3,2)</f>
        <v>224.82999999999998</v>
      </c>
      <c r="F40" s="184"/>
      <c r="G40" s="185"/>
      <c r="H40" s="186">
        <f t="shared" si="7"/>
        <v>0</v>
      </c>
      <c r="I40" s="187"/>
      <c r="J40" s="187"/>
      <c r="K40" s="188">
        <f t="shared" si="8"/>
        <v>0</v>
      </c>
      <c r="L40" s="255"/>
      <c r="M40" s="255"/>
      <c r="N40" s="255"/>
      <c r="O40" s="255"/>
      <c r="P40" s="255"/>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row>
    <row r="41" spans="1:1003" s="156" customFormat="1" ht="15" x14ac:dyDescent="0.25">
      <c r="A41" s="158" t="str">
        <f>IF(COUNTBLANK(B41)=1," ",COUNTA($B$13:B41))</f>
        <v xml:space="preserve"> </v>
      </c>
      <c r="B41" s="178"/>
      <c r="C41" s="175" t="s">
        <v>191</v>
      </c>
      <c r="D41" s="176" t="s">
        <v>81</v>
      </c>
      <c r="E41" s="166">
        <f>ROUNDUP(E36*5,2)</f>
        <v>3747.05</v>
      </c>
      <c r="F41" s="252"/>
      <c r="G41" s="253"/>
      <c r="H41" s="186"/>
      <c r="I41" s="254"/>
      <c r="J41" s="254"/>
      <c r="K41" s="255"/>
      <c r="L41" s="255"/>
      <c r="M41" s="255"/>
      <c r="N41" s="255"/>
      <c r="O41" s="255"/>
      <c r="P41" s="255"/>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row>
    <row r="42" spans="1:1003" s="156" customFormat="1" ht="22.5" x14ac:dyDescent="0.25">
      <c r="A42" s="158" t="str">
        <f>IF(COUNTBLANK(B42)=1," ",COUNTA($B$13:B42))</f>
        <v xml:space="preserve"> </v>
      </c>
      <c r="B42" s="178"/>
      <c r="C42" s="175" t="s">
        <v>192</v>
      </c>
      <c r="D42" s="176" t="s">
        <v>81</v>
      </c>
      <c r="E42" s="166">
        <f>ROUNDUP(E36*3.7,2)</f>
        <v>2772.82</v>
      </c>
      <c r="F42" s="184"/>
      <c r="G42" s="185"/>
      <c r="H42" s="186">
        <f t="shared" ref="H42" si="14">F42*G42</f>
        <v>0</v>
      </c>
      <c r="I42" s="187"/>
      <c r="J42" s="187"/>
      <c r="K42" s="188">
        <f t="shared" ref="K42" si="15">ROUND(I42+H42+J42,2)</f>
        <v>0</v>
      </c>
      <c r="L42" s="255"/>
      <c r="M42" s="255"/>
      <c r="N42" s="255"/>
      <c r="O42" s="255"/>
      <c r="P42" s="255"/>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c r="ALO42" s="1"/>
    </row>
    <row r="43" spans="1:1003" s="156" customFormat="1" ht="22.5" x14ac:dyDescent="0.25">
      <c r="A43" s="158">
        <f>IF(COUNTBLANK(B43)=1," ",COUNTA($B$13:B43))</f>
        <v>16</v>
      </c>
      <c r="B43" s="564">
        <f>apjomi!A48</f>
        <v>0</v>
      </c>
      <c r="C43" s="164" t="str">
        <f>apjomi!B48</f>
        <v>S4 Lodžiju ārsienas plakņu apdare. Homogēnā struktūrapmetuma uzklāšana graudu lielums b=2mm;Gruntējums;Esošā ārsiena b=510mm</v>
      </c>
      <c r="D43" s="158" t="str">
        <f>apjomi!D48</f>
        <v>m²</v>
      </c>
      <c r="E43" s="158">
        <f>apjomi!G48</f>
        <v>128.9</v>
      </c>
      <c r="F43" s="252"/>
      <c r="G43" s="253"/>
      <c r="H43" s="186"/>
      <c r="I43" s="254"/>
      <c r="J43" s="254"/>
      <c r="K43" s="255"/>
      <c r="L43" s="255"/>
      <c r="M43" s="255"/>
      <c r="N43" s="255"/>
      <c r="O43" s="255"/>
      <c r="P43" s="255"/>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c r="ZT43" s="1"/>
      <c r="ZU43" s="1"/>
      <c r="ZV43" s="1"/>
      <c r="ZW43" s="1"/>
      <c r="ZX43" s="1"/>
      <c r="ZY43" s="1"/>
      <c r="ZZ43" s="1"/>
      <c r="AAA43" s="1"/>
      <c r="AAB43" s="1"/>
      <c r="AAC43" s="1"/>
      <c r="AAD43" s="1"/>
      <c r="AAE43" s="1"/>
      <c r="AAF43" s="1"/>
      <c r="AAG43" s="1"/>
      <c r="AAH43" s="1"/>
      <c r="AAI43" s="1"/>
      <c r="AAJ43" s="1"/>
      <c r="AAK43" s="1"/>
      <c r="AAL43" s="1"/>
      <c r="AAM43" s="1"/>
      <c r="AAN43" s="1"/>
      <c r="AAO43" s="1"/>
      <c r="AAP43" s="1"/>
      <c r="AAQ43" s="1"/>
      <c r="AAR43" s="1"/>
      <c r="AAS43" s="1"/>
      <c r="AAT43" s="1"/>
      <c r="AAU43" s="1"/>
      <c r="AAV43" s="1"/>
      <c r="AAW43" s="1"/>
      <c r="AAX43" s="1"/>
      <c r="AAY43" s="1"/>
      <c r="AAZ43" s="1"/>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c r="AEH43" s="1"/>
      <c r="AEI43" s="1"/>
      <c r="AEJ43" s="1"/>
      <c r="AEK43" s="1"/>
      <c r="AEL43" s="1"/>
      <c r="AEM43" s="1"/>
      <c r="AEN43" s="1"/>
      <c r="AEO43" s="1"/>
      <c r="AEP43" s="1"/>
      <c r="AEQ43" s="1"/>
      <c r="AER43" s="1"/>
      <c r="AES43" s="1"/>
      <c r="AET43" s="1"/>
      <c r="AEU43" s="1"/>
      <c r="AEV43" s="1"/>
      <c r="AEW43" s="1"/>
      <c r="AEX43" s="1"/>
      <c r="AEY43" s="1"/>
      <c r="AEZ43" s="1"/>
      <c r="AFA43" s="1"/>
      <c r="AFB43" s="1"/>
      <c r="AFC43" s="1"/>
      <c r="AFD43" s="1"/>
      <c r="AFE43" s="1"/>
      <c r="AFF43" s="1"/>
      <c r="AFG43" s="1"/>
      <c r="AFH43" s="1"/>
      <c r="AFI43" s="1"/>
      <c r="AFJ43" s="1"/>
      <c r="AFK43" s="1"/>
      <c r="AFL43" s="1"/>
      <c r="AFM43" s="1"/>
      <c r="AFN43" s="1"/>
      <c r="AFO43" s="1"/>
      <c r="AFP43" s="1"/>
      <c r="AFQ43" s="1"/>
      <c r="AFR43" s="1"/>
      <c r="AFS43" s="1"/>
      <c r="AFT43" s="1"/>
      <c r="AFU43" s="1"/>
      <c r="AFV43" s="1"/>
      <c r="AFW43" s="1"/>
      <c r="AFX43" s="1"/>
      <c r="AFY43" s="1"/>
      <c r="AFZ43" s="1"/>
      <c r="AGA43" s="1"/>
      <c r="AGB43" s="1"/>
      <c r="AGC43" s="1"/>
      <c r="AGD43" s="1"/>
      <c r="AGE43" s="1"/>
      <c r="AGF43" s="1"/>
      <c r="AGG43" s="1"/>
      <c r="AGH43" s="1"/>
      <c r="AGI43" s="1"/>
      <c r="AGJ43" s="1"/>
      <c r="AGK43" s="1"/>
      <c r="AGL43" s="1"/>
      <c r="AGM43" s="1"/>
      <c r="AGN43" s="1"/>
      <c r="AGO43" s="1"/>
      <c r="AGP43" s="1"/>
      <c r="AGQ43" s="1"/>
      <c r="AGR43" s="1"/>
      <c r="AGS43" s="1"/>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c r="ALL43" s="1"/>
      <c r="ALM43" s="1"/>
      <c r="ALN43" s="1"/>
      <c r="ALO43" s="1"/>
    </row>
    <row r="44" spans="1:1003" s="156" customFormat="1" ht="15" x14ac:dyDescent="0.25">
      <c r="A44" s="251"/>
      <c r="B44" s="565"/>
      <c r="C44" s="175" t="s">
        <v>190</v>
      </c>
      <c r="D44" s="176" t="s">
        <v>81</v>
      </c>
      <c r="E44" s="166">
        <f>ROUNDUP(E43*0.3,2)</f>
        <v>38.67</v>
      </c>
      <c r="F44" s="184"/>
      <c r="G44" s="185"/>
      <c r="H44" s="186">
        <f t="shared" ref="H44" si="16">F44*G44</f>
        <v>0</v>
      </c>
      <c r="I44" s="187"/>
      <c r="J44" s="187"/>
      <c r="K44" s="188">
        <f t="shared" ref="K44" si="17">ROUND(I44+H44+J44,2)</f>
        <v>0</v>
      </c>
      <c r="L44" s="255"/>
      <c r="M44" s="255"/>
      <c r="N44" s="255"/>
      <c r="O44" s="255"/>
      <c r="P44" s="255"/>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c r="ALO44" s="1"/>
    </row>
    <row r="45" spans="1:1003" s="156" customFormat="1" ht="15" x14ac:dyDescent="0.25">
      <c r="A45" s="158" t="str">
        <f>IF(COUNTBLANK(B45)=1," ",COUNTA($B$13:B45))</f>
        <v xml:space="preserve"> </v>
      </c>
      <c r="B45" s="163"/>
      <c r="C45" s="175" t="s">
        <v>191</v>
      </c>
      <c r="D45" s="176" t="s">
        <v>81</v>
      </c>
      <c r="E45" s="166">
        <f>ROUNDUP(E43*5,2)</f>
        <v>644.5</v>
      </c>
      <c r="F45" s="252"/>
      <c r="G45" s="253"/>
      <c r="H45" s="186"/>
      <c r="I45" s="254"/>
      <c r="J45" s="254"/>
      <c r="K45" s="255"/>
      <c r="L45" s="255"/>
      <c r="M45" s="255"/>
      <c r="N45" s="255"/>
      <c r="O45" s="255"/>
      <c r="P45" s="255"/>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row>
    <row r="46" spans="1:1003" s="156" customFormat="1" ht="15" x14ac:dyDescent="0.25">
      <c r="A46" s="158" t="str">
        <f>IF(COUNTBLANK(B46)=1," ",COUNTA($B$13:B46))</f>
        <v xml:space="preserve"> </v>
      </c>
      <c r="B46" s="163"/>
      <c r="C46" s="175" t="s">
        <v>189</v>
      </c>
      <c r="D46" s="177" t="s">
        <v>56</v>
      </c>
      <c r="E46" s="166">
        <f>ROUNDUP(E43*1.1,2)</f>
        <v>141.79</v>
      </c>
      <c r="F46" s="184"/>
      <c r="G46" s="185"/>
      <c r="H46" s="186">
        <f t="shared" ref="H46" si="18">F46*G46</f>
        <v>0</v>
      </c>
      <c r="I46" s="187"/>
      <c r="J46" s="187"/>
      <c r="K46" s="188">
        <f t="shared" ref="K46" si="19">ROUND(I46+H46+J46,2)</f>
        <v>0</v>
      </c>
      <c r="L46" s="255"/>
      <c r="M46" s="255"/>
      <c r="N46" s="255"/>
      <c r="O46" s="255"/>
      <c r="P46" s="255"/>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1"/>
      <c r="VB46" s="1"/>
      <c r="VC46" s="1"/>
      <c r="VD46" s="1"/>
      <c r="VE46" s="1"/>
      <c r="VF46" s="1"/>
      <c r="VG46" s="1"/>
      <c r="VH46" s="1"/>
      <c r="VI46" s="1"/>
      <c r="VJ46" s="1"/>
      <c r="VK46" s="1"/>
      <c r="VL46" s="1"/>
      <c r="VM46" s="1"/>
      <c r="VN46" s="1"/>
      <c r="VO46" s="1"/>
      <c r="VP46" s="1"/>
      <c r="VQ46" s="1"/>
      <c r="VR46" s="1"/>
      <c r="VS46" s="1"/>
      <c r="VT46" s="1"/>
      <c r="VU46" s="1"/>
      <c r="VV46" s="1"/>
      <c r="VW46" s="1"/>
      <c r="VX46" s="1"/>
      <c r="VY46" s="1"/>
      <c r="VZ46" s="1"/>
      <c r="WA46" s="1"/>
      <c r="WB46" s="1"/>
      <c r="WC46" s="1"/>
      <c r="WD46" s="1"/>
      <c r="WE46" s="1"/>
      <c r="WF46" s="1"/>
      <c r="WG46" s="1"/>
      <c r="WH46" s="1"/>
      <c r="WI46" s="1"/>
      <c r="WJ46" s="1"/>
      <c r="WK46" s="1"/>
      <c r="WL46" s="1"/>
      <c r="WM46" s="1"/>
      <c r="WN46" s="1"/>
      <c r="WO46" s="1"/>
      <c r="WP46" s="1"/>
      <c r="WQ46" s="1"/>
      <c r="WR46" s="1"/>
      <c r="WS46" s="1"/>
      <c r="WT46" s="1"/>
      <c r="WU46" s="1"/>
      <c r="WV46" s="1"/>
      <c r="WW46" s="1"/>
      <c r="WX46" s="1"/>
      <c r="WY46" s="1"/>
      <c r="WZ46" s="1"/>
      <c r="XA46" s="1"/>
      <c r="XB46" s="1"/>
      <c r="XC46" s="1"/>
      <c r="XD46" s="1"/>
      <c r="XE46" s="1"/>
      <c r="XF46" s="1"/>
      <c r="XG46" s="1"/>
      <c r="XH46" s="1"/>
      <c r="XI46" s="1"/>
      <c r="XJ46" s="1"/>
      <c r="XK46" s="1"/>
      <c r="XL46" s="1"/>
      <c r="XM46" s="1"/>
      <c r="XN46" s="1"/>
      <c r="XO46" s="1"/>
      <c r="XP46" s="1"/>
      <c r="XQ46" s="1"/>
      <c r="XR46" s="1"/>
      <c r="XS46" s="1"/>
      <c r="XT46" s="1"/>
      <c r="XU46" s="1"/>
      <c r="XV46" s="1"/>
      <c r="XW46" s="1"/>
      <c r="XX46" s="1"/>
      <c r="XY46" s="1"/>
      <c r="XZ46" s="1"/>
      <c r="YA46" s="1"/>
      <c r="YB46" s="1"/>
      <c r="YC46" s="1"/>
      <c r="YD46" s="1"/>
      <c r="YE46" s="1"/>
      <c r="YF46" s="1"/>
      <c r="YG46" s="1"/>
      <c r="YH46" s="1"/>
      <c r="YI46" s="1"/>
      <c r="YJ46" s="1"/>
      <c r="YK46" s="1"/>
      <c r="YL46" s="1"/>
      <c r="YM46" s="1"/>
      <c r="YN46" s="1"/>
      <c r="YO46" s="1"/>
      <c r="YP46" s="1"/>
      <c r="YQ46" s="1"/>
      <c r="YR46" s="1"/>
      <c r="YS46" s="1"/>
      <c r="YT46" s="1"/>
      <c r="YU46" s="1"/>
      <c r="YV46" s="1"/>
      <c r="YW46" s="1"/>
      <c r="YX46" s="1"/>
      <c r="YY46" s="1"/>
      <c r="YZ46" s="1"/>
      <c r="ZA46" s="1"/>
      <c r="ZB46" s="1"/>
      <c r="ZC46" s="1"/>
      <c r="ZD46" s="1"/>
      <c r="ZE46" s="1"/>
      <c r="ZF46" s="1"/>
      <c r="ZG46" s="1"/>
      <c r="ZH46" s="1"/>
      <c r="ZI46" s="1"/>
      <c r="ZJ46" s="1"/>
      <c r="ZK46" s="1"/>
      <c r="ZL46" s="1"/>
      <c r="ZM46" s="1"/>
      <c r="ZN46" s="1"/>
      <c r="ZO46" s="1"/>
      <c r="ZP46" s="1"/>
      <c r="ZQ46" s="1"/>
      <c r="ZR46" s="1"/>
      <c r="ZS46" s="1"/>
      <c r="ZT46" s="1"/>
      <c r="ZU46" s="1"/>
      <c r="ZV46" s="1"/>
      <c r="ZW46" s="1"/>
      <c r="ZX46" s="1"/>
      <c r="ZY46" s="1"/>
      <c r="ZZ46" s="1"/>
      <c r="AAA46" s="1"/>
      <c r="AAB46" s="1"/>
      <c r="AAC46" s="1"/>
      <c r="AAD46" s="1"/>
      <c r="AAE46" s="1"/>
      <c r="AAF46" s="1"/>
      <c r="AAG46" s="1"/>
      <c r="AAH46" s="1"/>
      <c r="AAI46" s="1"/>
      <c r="AAJ46" s="1"/>
      <c r="AAK46" s="1"/>
      <c r="AAL46" s="1"/>
      <c r="AAM46" s="1"/>
      <c r="AAN46" s="1"/>
      <c r="AAO46" s="1"/>
      <c r="AAP46" s="1"/>
      <c r="AAQ46" s="1"/>
      <c r="AAR46" s="1"/>
      <c r="AAS46" s="1"/>
      <c r="AAT46" s="1"/>
      <c r="AAU46" s="1"/>
      <c r="AAV46" s="1"/>
      <c r="AAW46" s="1"/>
      <c r="AAX46" s="1"/>
      <c r="AAY46" s="1"/>
      <c r="AAZ46" s="1"/>
      <c r="ABA46" s="1"/>
      <c r="ABB46" s="1"/>
      <c r="ABC46" s="1"/>
      <c r="ABD46" s="1"/>
      <c r="ABE46" s="1"/>
      <c r="ABF46" s="1"/>
      <c r="ABG46" s="1"/>
      <c r="ABH46" s="1"/>
      <c r="ABI46" s="1"/>
      <c r="ABJ46" s="1"/>
      <c r="ABK46" s="1"/>
      <c r="ABL46" s="1"/>
      <c r="ABM46" s="1"/>
      <c r="ABN46" s="1"/>
      <c r="ABO46" s="1"/>
      <c r="ABP46" s="1"/>
      <c r="ABQ46" s="1"/>
      <c r="ABR46" s="1"/>
      <c r="ABS46" s="1"/>
      <c r="ABT46" s="1"/>
      <c r="ABU46" s="1"/>
      <c r="ABV46" s="1"/>
      <c r="ABW46" s="1"/>
      <c r="ABX46" s="1"/>
      <c r="ABY46" s="1"/>
      <c r="ABZ46" s="1"/>
      <c r="ACA46" s="1"/>
      <c r="ACB46" s="1"/>
      <c r="ACC46" s="1"/>
      <c r="ACD46" s="1"/>
      <c r="ACE46" s="1"/>
      <c r="ACF46" s="1"/>
      <c r="ACG46" s="1"/>
      <c r="ACH46" s="1"/>
      <c r="ACI46" s="1"/>
      <c r="ACJ46" s="1"/>
      <c r="ACK46" s="1"/>
      <c r="ACL46" s="1"/>
      <c r="ACM46" s="1"/>
      <c r="ACN46" s="1"/>
      <c r="ACO46" s="1"/>
      <c r="ACP46" s="1"/>
      <c r="ACQ46" s="1"/>
      <c r="ACR46" s="1"/>
      <c r="ACS46" s="1"/>
      <c r="ACT46" s="1"/>
      <c r="ACU46" s="1"/>
      <c r="ACV46" s="1"/>
      <c r="ACW46" s="1"/>
      <c r="ACX46" s="1"/>
      <c r="ACY46" s="1"/>
      <c r="ACZ46" s="1"/>
      <c r="ADA46" s="1"/>
      <c r="ADB46" s="1"/>
      <c r="ADC46" s="1"/>
      <c r="ADD46" s="1"/>
      <c r="ADE46" s="1"/>
      <c r="ADF46" s="1"/>
      <c r="ADG46" s="1"/>
      <c r="ADH46" s="1"/>
      <c r="ADI46" s="1"/>
      <c r="ADJ46" s="1"/>
      <c r="ADK46" s="1"/>
      <c r="ADL46" s="1"/>
      <c r="ADM46" s="1"/>
      <c r="ADN46" s="1"/>
      <c r="ADO46" s="1"/>
      <c r="ADP46" s="1"/>
      <c r="ADQ46" s="1"/>
      <c r="ADR46" s="1"/>
      <c r="ADS46" s="1"/>
      <c r="ADT46" s="1"/>
      <c r="ADU46" s="1"/>
      <c r="ADV46" s="1"/>
      <c r="ADW46" s="1"/>
      <c r="ADX46" s="1"/>
      <c r="ADY46" s="1"/>
      <c r="ADZ46" s="1"/>
      <c r="AEA46" s="1"/>
      <c r="AEB46" s="1"/>
      <c r="AEC46" s="1"/>
      <c r="AED46" s="1"/>
      <c r="AEE46" s="1"/>
      <c r="AEF46" s="1"/>
      <c r="AEG46" s="1"/>
      <c r="AEH46" s="1"/>
      <c r="AEI46" s="1"/>
      <c r="AEJ46" s="1"/>
      <c r="AEK46" s="1"/>
      <c r="AEL46" s="1"/>
      <c r="AEM46" s="1"/>
      <c r="AEN46" s="1"/>
      <c r="AEO46" s="1"/>
      <c r="AEP46" s="1"/>
      <c r="AEQ46" s="1"/>
      <c r="AER46" s="1"/>
      <c r="AES46" s="1"/>
      <c r="AET46" s="1"/>
      <c r="AEU46" s="1"/>
      <c r="AEV46" s="1"/>
      <c r="AEW46" s="1"/>
      <c r="AEX46" s="1"/>
      <c r="AEY46" s="1"/>
      <c r="AEZ46" s="1"/>
      <c r="AFA46" s="1"/>
      <c r="AFB46" s="1"/>
      <c r="AFC46" s="1"/>
      <c r="AFD46" s="1"/>
      <c r="AFE46" s="1"/>
      <c r="AFF46" s="1"/>
      <c r="AFG46" s="1"/>
      <c r="AFH46" s="1"/>
      <c r="AFI46" s="1"/>
      <c r="AFJ46" s="1"/>
      <c r="AFK46" s="1"/>
      <c r="AFL46" s="1"/>
      <c r="AFM46" s="1"/>
      <c r="AFN46" s="1"/>
      <c r="AFO46" s="1"/>
      <c r="AFP46" s="1"/>
      <c r="AFQ46" s="1"/>
      <c r="AFR46" s="1"/>
      <c r="AFS46" s="1"/>
      <c r="AFT46" s="1"/>
      <c r="AFU46" s="1"/>
      <c r="AFV46" s="1"/>
      <c r="AFW46" s="1"/>
      <c r="AFX46" s="1"/>
      <c r="AFY46" s="1"/>
      <c r="AFZ46" s="1"/>
      <c r="AGA46" s="1"/>
      <c r="AGB46" s="1"/>
      <c r="AGC46" s="1"/>
      <c r="AGD46" s="1"/>
      <c r="AGE46" s="1"/>
      <c r="AGF46" s="1"/>
      <c r="AGG46" s="1"/>
      <c r="AGH46" s="1"/>
      <c r="AGI46" s="1"/>
      <c r="AGJ46" s="1"/>
      <c r="AGK46" s="1"/>
      <c r="AGL46" s="1"/>
      <c r="AGM46" s="1"/>
      <c r="AGN46" s="1"/>
      <c r="AGO46" s="1"/>
      <c r="AGP46" s="1"/>
      <c r="AGQ46" s="1"/>
      <c r="AGR46" s="1"/>
      <c r="AGS46" s="1"/>
      <c r="AGT46" s="1"/>
      <c r="AGU46" s="1"/>
      <c r="AGV46" s="1"/>
      <c r="AGW46" s="1"/>
      <c r="AGX46" s="1"/>
      <c r="AGY46" s="1"/>
      <c r="AGZ46" s="1"/>
      <c r="AHA46" s="1"/>
      <c r="AHB46" s="1"/>
      <c r="AHC46" s="1"/>
      <c r="AHD46" s="1"/>
      <c r="AHE46" s="1"/>
      <c r="AHF46" s="1"/>
      <c r="AHG46" s="1"/>
      <c r="AHH46" s="1"/>
      <c r="AHI46" s="1"/>
      <c r="AHJ46" s="1"/>
      <c r="AHK46" s="1"/>
      <c r="AHL46" s="1"/>
      <c r="AHM46" s="1"/>
      <c r="AHN46" s="1"/>
      <c r="AHO46" s="1"/>
      <c r="AHP46" s="1"/>
      <c r="AHQ46" s="1"/>
      <c r="AHR46" s="1"/>
      <c r="AHS46" s="1"/>
      <c r="AHT46" s="1"/>
      <c r="AHU46" s="1"/>
      <c r="AHV46" s="1"/>
      <c r="AHW46" s="1"/>
      <c r="AHX46" s="1"/>
      <c r="AHY46" s="1"/>
      <c r="AHZ46" s="1"/>
      <c r="AIA46" s="1"/>
      <c r="AIB46" s="1"/>
      <c r="AIC46" s="1"/>
      <c r="AID46" s="1"/>
      <c r="AIE46" s="1"/>
      <c r="AIF46" s="1"/>
      <c r="AIG46" s="1"/>
      <c r="AIH46" s="1"/>
      <c r="AII46" s="1"/>
      <c r="AIJ46" s="1"/>
      <c r="AIK46" s="1"/>
      <c r="AIL46" s="1"/>
      <c r="AIM46" s="1"/>
      <c r="AIN46" s="1"/>
      <c r="AIO46" s="1"/>
      <c r="AIP46" s="1"/>
      <c r="AIQ46" s="1"/>
      <c r="AIR46" s="1"/>
      <c r="AIS46" s="1"/>
      <c r="AIT46" s="1"/>
      <c r="AIU46" s="1"/>
      <c r="AIV46" s="1"/>
      <c r="AIW46" s="1"/>
      <c r="AIX46" s="1"/>
      <c r="AIY46" s="1"/>
      <c r="AIZ46" s="1"/>
      <c r="AJA46" s="1"/>
      <c r="AJB46" s="1"/>
      <c r="AJC46" s="1"/>
      <c r="AJD46" s="1"/>
      <c r="AJE46" s="1"/>
      <c r="AJF46" s="1"/>
      <c r="AJG46" s="1"/>
      <c r="AJH46" s="1"/>
      <c r="AJI46" s="1"/>
      <c r="AJJ46" s="1"/>
      <c r="AJK46" s="1"/>
      <c r="AJL46" s="1"/>
      <c r="AJM46" s="1"/>
      <c r="AJN46" s="1"/>
      <c r="AJO46" s="1"/>
      <c r="AJP46" s="1"/>
      <c r="AJQ46" s="1"/>
      <c r="AJR46" s="1"/>
      <c r="AJS46" s="1"/>
      <c r="AJT46" s="1"/>
      <c r="AJU46" s="1"/>
      <c r="AJV46" s="1"/>
      <c r="AJW46" s="1"/>
      <c r="AJX46" s="1"/>
      <c r="AJY46" s="1"/>
      <c r="AJZ46" s="1"/>
      <c r="AKA46" s="1"/>
      <c r="AKB46" s="1"/>
      <c r="AKC46" s="1"/>
      <c r="AKD46" s="1"/>
      <c r="AKE46" s="1"/>
      <c r="AKF46" s="1"/>
      <c r="AKG46" s="1"/>
      <c r="AKH46" s="1"/>
      <c r="AKI46" s="1"/>
      <c r="AKJ46" s="1"/>
      <c r="AKK46" s="1"/>
      <c r="AKL46" s="1"/>
      <c r="AKM46" s="1"/>
      <c r="AKN46" s="1"/>
      <c r="AKO46" s="1"/>
      <c r="AKP46" s="1"/>
      <c r="AKQ46" s="1"/>
      <c r="AKR46" s="1"/>
      <c r="AKS46" s="1"/>
      <c r="AKT46" s="1"/>
      <c r="AKU46" s="1"/>
      <c r="AKV46" s="1"/>
      <c r="AKW46" s="1"/>
      <c r="AKX46" s="1"/>
      <c r="AKY46" s="1"/>
      <c r="AKZ46" s="1"/>
      <c r="ALA46" s="1"/>
      <c r="ALB46" s="1"/>
      <c r="ALC46" s="1"/>
      <c r="ALD46" s="1"/>
      <c r="ALE46" s="1"/>
      <c r="ALF46" s="1"/>
      <c r="ALG46" s="1"/>
      <c r="ALH46" s="1"/>
      <c r="ALI46" s="1"/>
      <c r="ALJ46" s="1"/>
      <c r="ALK46" s="1"/>
      <c r="ALL46" s="1"/>
      <c r="ALM46" s="1"/>
      <c r="ALN46" s="1"/>
      <c r="ALO46" s="1"/>
    </row>
    <row r="47" spans="1:1003" s="156" customFormat="1" ht="15" x14ac:dyDescent="0.25">
      <c r="A47" s="158" t="str">
        <f>IF(COUNTBLANK(B47)=1," ",COUNTA($B$13:B47))</f>
        <v xml:space="preserve"> </v>
      </c>
      <c r="B47" s="178"/>
      <c r="C47" s="175" t="s">
        <v>191</v>
      </c>
      <c r="D47" s="176" t="s">
        <v>81</v>
      </c>
      <c r="E47" s="166">
        <f>ROUNDUP(E43*5,2)</f>
        <v>644.5</v>
      </c>
      <c r="F47" s="252"/>
      <c r="G47" s="253"/>
      <c r="H47" s="186"/>
      <c r="I47" s="254"/>
      <c r="J47" s="254"/>
      <c r="K47" s="255"/>
      <c r="L47" s="255"/>
      <c r="M47" s="255"/>
      <c r="N47" s="255"/>
      <c r="O47" s="255"/>
      <c r="P47" s="255"/>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row>
    <row r="48" spans="1:1003" s="156" customFormat="1" ht="22.5" x14ac:dyDescent="0.25">
      <c r="A48" s="158" t="str">
        <f>IF(COUNTBLANK(B48)=1," ",COUNTA($B$13:B48))</f>
        <v xml:space="preserve"> </v>
      </c>
      <c r="B48" s="178"/>
      <c r="C48" s="175" t="s">
        <v>192</v>
      </c>
      <c r="D48" s="176" t="s">
        <v>81</v>
      </c>
      <c r="E48" s="166">
        <f>ROUNDUP(E43*3.7,2)</f>
        <v>476.93</v>
      </c>
      <c r="F48" s="184"/>
      <c r="G48" s="185"/>
      <c r="H48" s="186">
        <f t="shared" ref="H48" si="20">F48*G48</f>
        <v>0</v>
      </c>
      <c r="I48" s="187"/>
      <c r="J48" s="187"/>
      <c r="K48" s="188">
        <f t="shared" ref="K48" si="21">ROUND(I48+H48+J48,2)</f>
        <v>0</v>
      </c>
      <c r="L48" s="255"/>
      <c r="M48" s="255"/>
      <c r="N48" s="255"/>
      <c r="O48" s="255"/>
      <c r="P48" s="255"/>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c r="ALO48" s="1"/>
    </row>
    <row r="49" spans="1:1003" s="156" customFormat="1" ht="22.5" x14ac:dyDescent="0.25">
      <c r="A49" s="158">
        <f>IF(COUNTBLANK(B49)=1," ",COUNTA($B$13:B49))</f>
        <v>17</v>
      </c>
      <c r="B49" s="163" t="s">
        <v>79</v>
      </c>
      <c r="C49" s="367" t="s">
        <v>533</v>
      </c>
      <c r="D49" s="177" t="s">
        <v>56</v>
      </c>
      <c r="E49" s="368">
        <f>apjomi!O40</f>
        <v>134.4675</v>
      </c>
      <c r="F49" s="252"/>
      <c r="G49" s="253"/>
      <c r="H49" s="186"/>
      <c r="I49" s="254"/>
      <c r="J49" s="254"/>
      <c r="K49" s="255"/>
      <c r="L49" s="255"/>
      <c r="M49" s="255"/>
      <c r="N49" s="255"/>
      <c r="O49" s="255"/>
      <c r="P49" s="255"/>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c r="ALO49" s="1"/>
    </row>
    <row r="50" spans="1:1003" s="156" customFormat="1" ht="15" x14ac:dyDescent="0.25">
      <c r="A50" s="158" t="str">
        <f>IF(COUNTBLANK(B50)=1," ",COUNTA($B$13:B50))</f>
        <v xml:space="preserve"> </v>
      </c>
      <c r="B50" s="178"/>
      <c r="C50" s="175" t="s">
        <v>187</v>
      </c>
      <c r="D50" s="178" t="s">
        <v>82</v>
      </c>
      <c r="E50" s="369">
        <f>E49*0.3</f>
        <v>40.340249999999997</v>
      </c>
      <c r="F50" s="184"/>
      <c r="G50" s="185"/>
      <c r="H50" s="186">
        <f t="shared" ref="H50" si="22">F50*G50</f>
        <v>0</v>
      </c>
      <c r="I50" s="187"/>
      <c r="J50" s="187"/>
      <c r="K50" s="188">
        <f t="shared" ref="K50" si="23">ROUND(I50+H50+J50,2)</f>
        <v>0</v>
      </c>
      <c r="L50" s="255"/>
      <c r="M50" s="255"/>
      <c r="N50" s="255"/>
      <c r="O50" s="255"/>
      <c r="P50" s="255"/>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c r="ALO50" s="1"/>
    </row>
    <row r="51" spans="1:1003" s="156" customFormat="1" ht="15" x14ac:dyDescent="0.25">
      <c r="A51" s="158" t="str">
        <f>IF(COUNTBLANK(B51)=1," ",COUNTA($B$13:B51))</f>
        <v xml:space="preserve"> </v>
      </c>
      <c r="B51" s="178"/>
      <c r="C51" s="175" t="s">
        <v>433</v>
      </c>
      <c r="D51" s="178" t="s">
        <v>56</v>
      </c>
      <c r="E51" s="369">
        <f>E49*1.1</f>
        <v>147.91425000000001</v>
      </c>
      <c r="F51" s="252"/>
      <c r="G51" s="253"/>
      <c r="H51" s="186"/>
      <c r="I51" s="254"/>
      <c r="J51" s="254"/>
      <c r="K51" s="255"/>
      <c r="L51" s="255"/>
      <c r="M51" s="255"/>
      <c r="N51" s="255"/>
      <c r="O51" s="255"/>
      <c r="P51" s="255"/>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c r="AAH51" s="1"/>
      <c r="AAI51" s="1"/>
      <c r="AAJ51" s="1"/>
      <c r="AAK51" s="1"/>
      <c r="AAL51" s="1"/>
      <c r="AAM51" s="1"/>
      <c r="AAN51" s="1"/>
      <c r="AAO51" s="1"/>
      <c r="AAP51" s="1"/>
      <c r="AAQ51" s="1"/>
      <c r="AAR51" s="1"/>
      <c r="AAS51" s="1"/>
      <c r="AAT51" s="1"/>
      <c r="AAU51" s="1"/>
      <c r="AAV51" s="1"/>
      <c r="AAW51" s="1"/>
      <c r="AAX51" s="1"/>
      <c r="AAY51" s="1"/>
      <c r="AAZ51" s="1"/>
      <c r="ABA51" s="1"/>
      <c r="ABB51" s="1"/>
      <c r="ABC51" s="1"/>
      <c r="ABD51" s="1"/>
      <c r="ABE51" s="1"/>
      <c r="ABF51" s="1"/>
      <c r="ABG51" s="1"/>
      <c r="ABH51" s="1"/>
      <c r="ABI51" s="1"/>
      <c r="ABJ51" s="1"/>
      <c r="ABK51" s="1"/>
      <c r="ABL51" s="1"/>
      <c r="ABM51" s="1"/>
      <c r="ABN51" s="1"/>
      <c r="ABO51" s="1"/>
      <c r="ABP51" s="1"/>
      <c r="ABQ51" s="1"/>
      <c r="ABR51" s="1"/>
      <c r="ABS51" s="1"/>
      <c r="ABT51" s="1"/>
      <c r="ABU51" s="1"/>
      <c r="ABV51" s="1"/>
      <c r="ABW51" s="1"/>
      <c r="ABX51" s="1"/>
      <c r="ABY51" s="1"/>
      <c r="ABZ51" s="1"/>
      <c r="ACA51" s="1"/>
      <c r="ACB51" s="1"/>
      <c r="ACC51" s="1"/>
      <c r="ACD51" s="1"/>
      <c r="ACE51" s="1"/>
      <c r="ACF51" s="1"/>
      <c r="ACG51" s="1"/>
      <c r="ACH51" s="1"/>
      <c r="ACI51" s="1"/>
      <c r="ACJ51" s="1"/>
      <c r="ACK51" s="1"/>
      <c r="ACL51" s="1"/>
      <c r="ACM51" s="1"/>
      <c r="ACN51" s="1"/>
      <c r="ACO51" s="1"/>
      <c r="ACP51" s="1"/>
      <c r="ACQ51" s="1"/>
      <c r="ACR51" s="1"/>
      <c r="ACS51" s="1"/>
      <c r="ACT51" s="1"/>
      <c r="ACU51" s="1"/>
      <c r="ACV51" s="1"/>
      <c r="ACW51" s="1"/>
      <c r="ACX51" s="1"/>
      <c r="ACY51" s="1"/>
      <c r="ACZ51" s="1"/>
      <c r="ADA51" s="1"/>
      <c r="ADB51" s="1"/>
      <c r="ADC51" s="1"/>
      <c r="ADD51" s="1"/>
      <c r="ADE51" s="1"/>
      <c r="ADF51" s="1"/>
      <c r="ADG51" s="1"/>
      <c r="ADH51" s="1"/>
      <c r="ADI51" s="1"/>
      <c r="ADJ51" s="1"/>
      <c r="ADK51" s="1"/>
      <c r="ADL51" s="1"/>
      <c r="ADM51" s="1"/>
      <c r="ADN51" s="1"/>
      <c r="ADO51" s="1"/>
      <c r="ADP51" s="1"/>
      <c r="ADQ51" s="1"/>
      <c r="ADR51" s="1"/>
      <c r="ADS51" s="1"/>
      <c r="ADT51" s="1"/>
      <c r="ADU51" s="1"/>
      <c r="ADV51" s="1"/>
      <c r="ADW51" s="1"/>
      <c r="ADX51" s="1"/>
      <c r="ADY51" s="1"/>
      <c r="ADZ51" s="1"/>
      <c r="AEA51" s="1"/>
      <c r="AEB51" s="1"/>
      <c r="AEC51" s="1"/>
      <c r="AED51" s="1"/>
      <c r="AEE51" s="1"/>
      <c r="AEF51" s="1"/>
      <c r="AEG51" s="1"/>
      <c r="AEH51" s="1"/>
      <c r="AEI51" s="1"/>
      <c r="AEJ51" s="1"/>
      <c r="AEK51" s="1"/>
      <c r="AEL51" s="1"/>
      <c r="AEM51" s="1"/>
      <c r="AEN51" s="1"/>
      <c r="AEO51" s="1"/>
      <c r="AEP51" s="1"/>
      <c r="AEQ51" s="1"/>
      <c r="AER51" s="1"/>
      <c r="AES51" s="1"/>
      <c r="AET51" s="1"/>
      <c r="AEU51" s="1"/>
      <c r="AEV51" s="1"/>
      <c r="AEW51" s="1"/>
      <c r="AEX51" s="1"/>
      <c r="AEY51" s="1"/>
      <c r="AEZ51" s="1"/>
      <c r="AFA51" s="1"/>
      <c r="AFB51" s="1"/>
      <c r="AFC51" s="1"/>
      <c r="AFD51" s="1"/>
      <c r="AFE51" s="1"/>
      <c r="AFF51" s="1"/>
      <c r="AFG51" s="1"/>
      <c r="AFH51" s="1"/>
      <c r="AFI51" s="1"/>
      <c r="AFJ51" s="1"/>
      <c r="AFK51" s="1"/>
      <c r="AFL51" s="1"/>
      <c r="AFM51" s="1"/>
      <c r="AFN51" s="1"/>
      <c r="AFO51" s="1"/>
      <c r="AFP51" s="1"/>
      <c r="AFQ51" s="1"/>
      <c r="AFR51" s="1"/>
      <c r="AFS51" s="1"/>
      <c r="AFT51" s="1"/>
      <c r="AFU51" s="1"/>
      <c r="AFV51" s="1"/>
      <c r="AFW51" s="1"/>
      <c r="AFX51" s="1"/>
      <c r="AFY51" s="1"/>
      <c r="AFZ51" s="1"/>
      <c r="AGA51" s="1"/>
      <c r="AGB51" s="1"/>
      <c r="AGC51" s="1"/>
      <c r="AGD51" s="1"/>
      <c r="AGE51" s="1"/>
      <c r="AGF51" s="1"/>
      <c r="AGG51" s="1"/>
      <c r="AGH51" s="1"/>
      <c r="AGI51" s="1"/>
      <c r="AGJ51" s="1"/>
      <c r="AGK51" s="1"/>
      <c r="AGL51" s="1"/>
      <c r="AGM51" s="1"/>
      <c r="AGN51" s="1"/>
      <c r="AGO51" s="1"/>
      <c r="AGP51" s="1"/>
      <c r="AGQ51" s="1"/>
      <c r="AGR51" s="1"/>
      <c r="AGS51" s="1"/>
      <c r="AGT51" s="1"/>
      <c r="AGU51" s="1"/>
      <c r="AGV51" s="1"/>
      <c r="AGW51" s="1"/>
      <c r="AGX51" s="1"/>
      <c r="AGY51" s="1"/>
      <c r="AGZ51" s="1"/>
      <c r="AHA51" s="1"/>
      <c r="AHB51" s="1"/>
      <c r="AHC51" s="1"/>
      <c r="AHD51" s="1"/>
      <c r="AHE51" s="1"/>
      <c r="AHF51" s="1"/>
      <c r="AHG51" s="1"/>
      <c r="AHH51" s="1"/>
      <c r="AHI51" s="1"/>
      <c r="AHJ51" s="1"/>
      <c r="AHK51" s="1"/>
      <c r="AHL51" s="1"/>
      <c r="AHM51" s="1"/>
      <c r="AHN51" s="1"/>
      <c r="AHO51" s="1"/>
      <c r="AHP51" s="1"/>
      <c r="AHQ51" s="1"/>
      <c r="AHR51" s="1"/>
      <c r="AHS51" s="1"/>
      <c r="AHT51" s="1"/>
      <c r="AHU51" s="1"/>
      <c r="AHV51" s="1"/>
      <c r="AHW51" s="1"/>
      <c r="AHX51" s="1"/>
      <c r="AHY51" s="1"/>
      <c r="AHZ51" s="1"/>
      <c r="AIA51" s="1"/>
      <c r="AIB51" s="1"/>
      <c r="AIC51" s="1"/>
      <c r="AID51" s="1"/>
      <c r="AIE51" s="1"/>
      <c r="AIF51" s="1"/>
      <c r="AIG51" s="1"/>
      <c r="AIH51" s="1"/>
      <c r="AII51" s="1"/>
      <c r="AIJ51" s="1"/>
      <c r="AIK51" s="1"/>
      <c r="AIL51" s="1"/>
      <c r="AIM51" s="1"/>
      <c r="AIN51" s="1"/>
      <c r="AIO51" s="1"/>
      <c r="AIP51" s="1"/>
      <c r="AIQ51" s="1"/>
      <c r="AIR51" s="1"/>
      <c r="AIS51" s="1"/>
      <c r="AIT51" s="1"/>
      <c r="AIU51" s="1"/>
      <c r="AIV51" s="1"/>
      <c r="AIW51" s="1"/>
      <c r="AIX51" s="1"/>
      <c r="AIY51" s="1"/>
      <c r="AIZ51" s="1"/>
      <c r="AJA51" s="1"/>
      <c r="AJB51" s="1"/>
      <c r="AJC51" s="1"/>
      <c r="AJD51" s="1"/>
      <c r="AJE51" s="1"/>
      <c r="AJF51" s="1"/>
      <c r="AJG51" s="1"/>
      <c r="AJH51" s="1"/>
      <c r="AJI51" s="1"/>
      <c r="AJJ51" s="1"/>
      <c r="AJK51" s="1"/>
      <c r="AJL51" s="1"/>
      <c r="AJM51" s="1"/>
      <c r="AJN51" s="1"/>
      <c r="AJO51" s="1"/>
      <c r="AJP51" s="1"/>
      <c r="AJQ51" s="1"/>
      <c r="AJR51" s="1"/>
      <c r="AJS51" s="1"/>
      <c r="AJT51" s="1"/>
      <c r="AJU51" s="1"/>
      <c r="AJV51" s="1"/>
      <c r="AJW51" s="1"/>
      <c r="AJX51" s="1"/>
      <c r="AJY51" s="1"/>
      <c r="AJZ51" s="1"/>
      <c r="AKA51" s="1"/>
      <c r="AKB51" s="1"/>
      <c r="AKC51" s="1"/>
      <c r="AKD51" s="1"/>
      <c r="AKE51" s="1"/>
      <c r="AKF51" s="1"/>
      <c r="AKG51" s="1"/>
      <c r="AKH51" s="1"/>
      <c r="AKI51" s="1"/>
      <c r="AKJ51" s="1"/>
      <c r="AKK51" s="1"/>
      <c r="AKL51" s="1"/>
      <c r="AKM51" s="1"/>
      <c r="AKN51" s="1"/>
      <c r="AKO51" s="1"/>
      <c r="AKP51" s="1"/>
      <c r="AKQ51" s="1"/>
      <c r="AKR51" s="1"/>
      <c r="AKS51" s="1"/>
      <c r="AKT51" s="1"/>
      <c r="AKU51" s="1"/>
      <c r="AKV51" s="1"/>
      <c r="AKW51" s="1"/>
      <c r="AKX51" s="1"/>
      <c r="AKY51" s="1"/>
      <c r="AKZ51" s="1"/>
      <c r="ALA51" s="1"/>
      <c r="ALB51" s="1"/>
      <c r="ALC51" s="1"/>
      <c r="ALD51" s="1"/>
      <c r="ALE51" s="1"/>
      <c r="ALF51" s="1"/>
      <c r="ALG51" s="1"/>
      <c r="ALH51" s="1"/>
      <c r="ALI51" s="1"/>
      <c r="ALJ51" s="1"/>
      <c r="ALK51" s="1"/>
      <c r="ALL51" s="1"/>
      <c r="ALM51" s="1"/>
      <c r="ALN51" s="1"/>
      <c r="ALO51" s="1"/>
    </row>
    <row r="52" spans="1:1003" s="156" customFormat="1" ht="15" x14ac:dyDescent="0.25">
      <c r="A52" s="158" t="str">
        <f>IF(COUNTBLANK(B52)=1," ",COUNTA($B$13:B52))</f>
        <v xml:space="preserve"> </v>
      </c>
      <c r="B52" s="178"/>
      <c r="C52" s="175" t="s">
        <v>197</v>
      </c>
      <c r="D52" s="178" t="s">
        <v>81</v>
      </c>
      <c r="E52" s="369">
        <f>E49*5</f>
        <v>672.33749999999998</v>
      </c>
      <c r="F52" s="184"/>
      <c r="G52" s="185"/>
      <c r="H52" s="186">
        <f t="shared" ref="H52" si="24">F52*G52</f>
        <v>0</v>
      </c>
      <c r="I52" s="187"/>
      <c r="J52" s="187"/>
      <c r="K52" s="188">
        <f t="shared" ref="K52" si="25">ROUND(I52+H52+J52,2)</f>
        <v>0</v>
      </c>
      <c r="L52" s="255"/>
      <c r="M52" s="255"/>
      <c r="N52" s="255"/>
      <c r="O52" s="255"/>
      <c r="P52" s="255"/>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1"/>
      <c r="VB52" s="1"/>
      <c r="VC52" s="1"/>
      <c r="VD52" s="1"/>
      <c r="VE52" s="1"/>
      <c r="VF52" s="1"/>
      <c r="VG52" s="1"/>
      <c r="VH52" s="1"/>
      <c r="VI52" s="1"/>
      <c r="VJ52" s="1"/>
      <c r="VK52" s="1"/>
      <c r="VL52" s="1"/>
      <c r="VM52" s="1"/>
      <c r="VN52" s="1"/>
      <c r="VO52" s="1"/>
      <c r="VP52" s="1"/>
      <c r="VQ52" s="1"/>
      <c r="VR52" s="1"/>
      <c r="VS52" s="1"/>
      <c r="VT52" s="1"/>
      <c r="VU52" s="1"/>
      <c r="VV52" s="1"/>
      <c r="VW52" s="1"/>
      <c r="VX52" s="1"/>
      <c r="VY52" s="1"/>
      <c r="VZ52" s="1"/>
      <c r="WA52" s="1"/>
      <c r="WB52" s="1"/>
      <c r="WC52" s="1"/>
      <c r="WD52" s="1"/>
      <c r="WE52" s="1"/>
      <c r="WF52" s="1"/>
      <c r="WG52" s="1"/>
      <c r="WH52" s="1"/>
      <c r="WI52" s="1"/>
      <c r="WJ52" s="1"/>
      <c r="WK52" s="1"/>
      <c r="WL52" s="1"/>
      <c r="WM52" s="1"/>
      <c r="WN52" s="1"/>
      <c r="WO52" s="1"/>
      <c r="WP52" s="1"/>
      <c r="WQ52" s="1"/>
      <c r="WR52" s="1"/>
      <c r="WS52" s="1"/>
      <c r="WT52" s="1"/>
      <c r="WU52" s="1"/>
      <c r="WV52" s="1"/>
      <c r="WW52" s="1"/>
      <c r="WX52" s="1"/>
      <c r="WY52" s="1"/>
      <c r="WZ52" s="1"/>
      <c r="XA52" s="1"/>
      <c r="XB52" s="1"/>
      <c r="XC52" s="1"/>
      <c r="XD52" s="1"/>
      <c r="XE52" s="1"/>
      <c r="XF52" s="1"/>
      <c r="XG52" s="1"/>
      <c r="XH52" s="1"/>
      <c r="XI52" s="1"/>
      <c r="XJ52" s="1"/>
      <c r="XK52" s="1"/>
      <c r="XL52" s="1"/>
      <c r="XM52" s="1"/>
      <c r="XN52" s="1"/>
      <c r="XO52" s="1"/>
      <c r="XP52" s="1"/>
      <c r="XQ52" s="1"/>
      <c r="XR52" s="1"/>
      <c r="XS52" s="1"/>
      <c r="XT52" s="1"/>
      <c r="XU52" s="1"/>
      <c r="XV52" s="1"/>
      <c r="XW52" s="1"/>
      <c r="XX52" s="1"/>
      <c r="XY52" s="1"/>
      <c r="XZ52" s="1"/>
      <c r="YA52" s="1"/>
      <c r="YB52" s="1"/>
      <c r="YC52" s="1"/>
      <c r="YD52" s="1"/>
      <c r="YE52" s="1"/>
      <c r="YF52" s="1"/>
      <c r="YG52" s="1"/>
      <c r="YH52" s="1"/>
      <c r="YI52" s="1"/>
      <c r="YJ52" s="1"/>
      <c r="YK52" s="1"/>
      <c r="YL52" s="1"/>
      <c r="YM52" s="1"/>
      <c r="YN52" s="1"/>
      <c r="YO52" s="1"/>
      <c r="YP52" s="1"/>
      <c r="YQ52" s="1"/>
      <c r="YR52" s="1"/>
      <c r="YS52" s="1"/>
      <c r="YT52" s="1"/>
      <c r="YU52" s="1"/>
      <c r="YV52" s="1"/>
      <c r="YW52" s="1"/>
      <c r="YX52" s="1"/>
      <c r="YY52" s="1"/>
      <c r="YZ52" s="1"/>
      <c r="ZA52" s="1"/>
      <c r="ZB52" s="1"/>
      <c r="ZC52" s="1"/>
      <c r="ZD52" s="1"/>
      <c r="ZE52" s="1"/>
      <c r="ZF52" s="1"/>
      <c r="ZG52" s="1"/>
      <c r="ZH52" s="1"/>
      <c r="ZI52" s="1"/>
      <c r="ZJ52" s="1"/>
      <c r="ZK52" s="1"/>
      <c r="ZL52" s="1"/>
      <c r="ZM52" s="1"/>
      <c r="ZN52" s="1"/>
      <c r="ZO52" s="1"/>
      <c r="ZP52" s="1"/>
      <c r="ZQ52" s="1"/>
      <c r="ZR52" s="1"/>
      <c r="ZS52" s="1"/>
      <c r="ZT52" s="1"/>
      <c r="ZU52" s="1"/>
      <c r="ZV52" s="1"/>
      <c r="ZW52" s="1"/>
      <c r="ZX52" s="1"/>
      <c r="ZY52" s="1"/>
      <c r="ZZ52" s="1"/>
      <c r="AAA52" s="1"/>
      <c r="AAB52" s="1"/>
      <c r="AAC52" s="1"/>
      <c r="AAD52" s="1"/>
      <c r="AAE52" s="1"/>
      <c r="AAF52" s="1"/>
      <c r="AAG52" s="1"/>
      <c r="AAH52" s="1"/>
      <c r="AAI52" s="1"/>
      <c r="AAJ52" s="1"/>
      <c r="AAK52" s="1"/>
      <c r="AAL52" s="1"/>
      <c r="AAM52" s="1"/>
      <c r="AAN52" s="1"/>
      <c r="AAO52" s="1"/>
      <c r="AAP52" s="1"/>
      <c r="AAQ52" s="1"/>
      <c r="AAR52" s="1"/>
      <c r="AAS52" s="1"/>
      <c r="AAT52" s="1"/>
      <c r="AAU52" s="1"/>
      <c r="AAV52" s="1"/>
      <c r="AAW52" s="1"/>
      <c r="AAX52" s="1"/>
      <c r="AAY52" s="1"/>
      <c r="AAZ52" s="1"/>
      <c r="ABA52" s="1"/>
      <c r="ABB52" s="1"/>
      <c r="ABC52" s="1"/>
      <c r="ABD52" s="1"/>
      <c r="ABE52" s="1"/>
      <c r="ABF52" s="1"/>
      <c r="ABG52" s="1"/>
      <c r="ABH52" s="1"/>
      <c r="ABI52" s="1"/>
      <c r="ABJ52" s="1"/>
      <c r="ABK52" s="1"/>
      <c r="ABL52" s="1"/>
      <c r="ABM52" s="1"/>
      <c r="ABN52" s="1"/>
      <c r="ABO52" s="1"/>
      <c r="ABP52" s="1"/>
      <c r="ABQ52" s="1"/>
      <c r="ABR52" s="1"/>
      <c r="ABS52" s="1"/>
      <c r="ABT52" s="1"/>
      <c r="ABU52" s="1"/>
      <c r="ABV52" s="1"/>
      <c r="ABW52" s="1"/>
      <c r="ABX52" s="1"/>
      <c r="ABY52" s="1"/>
      <c r="ABZ52" s="1"/>
      <c r="ACA52" s="1"/>
      <c r="ACB52" s="1"/>
      <c r="ACC52" s="1"/>
      <c r="ACD52" s="1"/>
      <c r="ACE52" s="1"/>
      <c r="ACF52" s="1"/>
      <c r="ACG52" s="1"/>
      <c r="ACH52" s="1"/>
      <c r="ACI52" s="1"/>
      <c r="ACJ52" s="1"/>
      <c r="ACK52" s="1"/>
      <c r="ACL52" s="1"/>
      <c r="ACM52" s="1"/>
      <c r="ACN52" s="1"/>
      <c r="ACO52" s="1"/>
      <c r="ACP52" s="1"/>
      <c r="ACQ52" s="1"/>
      <c r="ACR52" s="1"/>
      <c r="ACS52" s="1"/>
      <c r="ACT52" s="1"/>
      <c r="ACU52" s="1"/>
      <c r="ACV52" s="1"/>
      <c r="ACW52" s="1"/>
      <c r="ACX52" s="1"/>
      <c r="ACY52" s="1"/>
      <c r="ACZ52" s="1"/>
      <c r="ADA52" s="1"/>
      <c r="ADB52" s="1"/>
      <c r="ADC52" s="1"/>
      <c r="ADD52" s="1"/>
      <c r="ADE52" s="1"/>
      <c r="ADF52" s="1"/>
      <c r="ADG52" s="1"/>
      <c r="ADH52" s="1"/>
      <c r="ADI52" s="1"/>
      <c r="ADJ52" s="1"/>
      <c r="ADK52" s="1"/>
      <c r="ADL52" s="1"/>
      <c r="ADM52" s="1"/>
      <c r="ADN52" s="1"/>
      <c r="ADO52" s="1"/>
      <c r="ADP52" s="1"/>
      <c r="ADQ52" s="1"/>
      <c r="ADR52" s="1"/>
      <c r="ADS52" s="1"/>
      <c r="ADT52" s="1"/>
      <c r="ADU52" s="1"/>
      <c r="ADV52" s="1"/>
      <c r="ADW52" s="1"/>
      <c r="ADX52" s="1"/>
      <c r="ADY52" s="1"/>
      <c r="ADZ52" s="1"/>
      <c r="AEA52" s="1"/>
      <c r="AEB52" s="1"/>
      <c r="AEC52" s="1"/>
      <c r="AED52" s="1"/>
      <c r="AEE52" s="1"/>
      <c r="AEF52" s="1"/>
      <c r="AEG52" s="1"/>
      <c r="AEH52" s="1"/>
      <c r="AEI52" s="1"/>
      <c r="AEJ52" s="1"/>
      <c r="AEK52" s="1"/>
      <c r="AEL52" s="1"/>
      <c r="AEM52" s="1"/>
      <c r="AEN52" s="1"/>
      <c r="AEO52" s="1"/>
      <c r="AEP52" s="1"/>
      <c r="AEQ52" s="1"/>
      <c r="AER52" s="1"/>
      <c r="AES52" s="1"/>
      <c r="AET52" s="1"/>
      <c r="AEU52" s="1"/>
      <c r="AEV52" s="1"/>
      <c r="AEW52" s="1"/>
      <c r="AEX52" s="1"/>
      <c r="AEY52" s="1"/>
      <c r="AEZ52" s="1"/>
      <c r="AFA52" s="1"/>
      <c r="AFB52" s="1"/>
      <c r="AFC52" s="1"/>
      <c r="AFD52" s="1"/>
      <c r="AFE52" s="1"/>
      <c r="AFF52" s="1"/>
      <c r="AFG52" s="1"/>
      <c r="AFH52" s="1"/>
      <c r="AFI52" s="1"/>
      <c r="AFJ52" s="1"/>
      <c r="AFK52" s="1"/>
      <c r="AFL52" s="1"/>
      <c r="AFM52" s="1"/>
      <c r="AFN52" s="1"/>
      <c r="AFO52" s="1"/>
      <c r="AFP52" s="1"/>
      <c r="AFQ52" s="1"/>
      <c r="AFR52" s="1"/>
      <c r="AFS52" s="1"/>
      <c r="AFT52" s="1"/>
      <c r="AFU52" s="1"/>
      <c r="AFV52" s="1"/>
      <c r="AFW52" s="1"/>
      <c r="AFX52" s="1"/>
      <c r="AFY52" s="1"/>
      <c r="AFZ52" s="1"/>
      <c r="AGA52" s="1"/>
      <c r="AGB52" s="1"/>
      <c r="AGC52" s="1"/>
      <c r="AGD52" s="1"/>
      <c r="AGE52" s="1"/>
      <c r="AGF52" s="1"/>
      <c r="AGG52" s="1"/>
      <c r="AGH52" s="1"/>
      <c r="AGI52" s="1"/>
      <c r="AGJ52" s="1"/>
      <c r="AGK52" s="1"/>
      <c r="AGL52" s="1"/>
      <c r="AGM52" s="1"/>
      <c r="AGN52" s="1"/>
      <c r="AGO52" s="1"/>
      <c r="AGP52" s="1"/>
      <c r="AGQ52" s="1"/>
      <c r="AGR52" s="1"/>
      <c r="AGS52" s="1"/>
      <c r="AGT52" s="1"/>
      <c r="AGU52" s="1"/>
      <c r="AGV52" s="1"/>
      <c r="AGW52" s="1"/>
      <c r="AGX52" s="1"/>
      <c r="AGY52" s="1"/>
      <c r="AGZ52" s="1"/>
      <c r="AHA52" s="1"/>
      <c r="AHB52" s="1"/>
      <c r="AHC52" s="1"/>
      <c r="AHD52" s="1"/>
      <c r="AHE52" s="1"/>
      <c r="AHF52" s="1"/>
      <c r="AHG52" s="1"/>
      <c r="AHH52" s="1"/>
      <c r="AHI52" s="1"/>
      <c r="AHJ52" s="1"/>
      <c r="AHK52" s="1"/>
      <c r="AHL52" s="1"/>
      <c r="AHM52" s="1"/>
      <c r="AHN52" s="1"/>
      <c r="AHO52" s="1"/>
      <c r="AHP52" s="1"/>
      <c r="AHQ52" s="1"/>
      <c r="AHR52" s="1"/>
      <c r="AHS52" s="1"/>
      <c r="AHT52" s="1"/>
      <c r="AHU52" s="1"/>
      <c r="AHV52" s="1"/>
      <c r="AHW52" s="1"/>
      <c r="AHX52" s="1"/>
      <c r="AHY52" s="1"/>
      <c r="AHZ52" s="1"/>
      <c r="AIA52" s="1"/>
      <c r="AIB52" s="1"/>
      <c r="AIC52" s="1"/>
      <c r="AID52" s="1"/>
      <c r="AIE52" s="1"/>
      <c r="AIF52" s="1"/>
      <c r="AIG52" s="1"/>
      <c r="AIH52" s="1"/>
      <c r="AII52" s="1"/>
      <c r="AIJ52" s="1"/>
      <c r="AIK52" s="1"/>
      <c r="AIL52" s="1"/>
      <c r="AIM52" s="1"/>
      <c r="AIN52" s="1"/>
      <c r="AIO52" s="1"/>
      <c r="AIP52" s="1"/>
      <c r="AIQ52" s="1"/>
      <c r="AIR52" s="1"/>
      <c r="AIS52" s="1"/>
      <c r="AIT52" s="1"/>
      <c r="AIU52" s="1"/>
      <c r="AIV52" s="1"/>
      <c r="AIW52" s="1"/>
      <c r="AIX52" s="1"/>
      <c r="AIY52" s="1"/>
      <c r="AIZ52" s="1"/>
      <c r="AJA52" s="1"/>
      <c r="AJB52" s="1"/>
      <c r="AJC52" s="1"/>
      <c r="AJD52" s="1"/>
      <c r="AJE52" s="1"/>
      <c r="AJF52" s="1"/>
      <c r="AJG52" s="1"/>
      <c r="AJH52" s="1"/>
      <c r="AJI52" s="1"/>
      <c r="AJJ52" s="1"/>
      <c r="AJK52" s="1"/>
      <c r="AJL52" s="1"/>
      <c r="AJM52" s="1"/>
      <c r="AJN52" s="1"/>
      <c r="AJO52" s="1"/>
      <c r="AJP52" s="1"/>
      <c r="AJQ52" s="1"/>
      <c r="AJR52" s="1"/>
      <c r="AJS52" s="1"/>
      <c r="AJT52" s="1"/>
      <c r="AJU52" s="1"/>
      <c r="AJV52" s="1"/>
      <c r="AJW52" s="1"/>
      <c r="AJX52" s="1"/>
      <c r="AJY52" s="1"/>
      <c r="AJZ52" s="1"/>
      <c r="AKA52" s="1"/>
      <c r="AKB52" s="1"/>
      <c r="AKC52" s="1"/>
      <c r="AKD52" s="1"/>
      <c r="AKE52" s="1"/>
      <c r="AKF52" s="1"/>
      <c r="AKG52" s="1"/>
      <c r="AKH52" s="1"/>
      <c r="AKI52" s="1"/>
      <c r="AKJ52" s="1"/>
      <c r="AKK52" s="1"/>
      <c r="AKL52" s="1"/>
      <c r="AKM52" s="1"/>
      <c r="AKN52" s="1"/>
      <c r="AKO52" s="1"/>
      <c r="AKP52" s="1"/>
      <c r="AKQ52" s="1"/>
      <c r="AKR52" s="1"/>
      <c r="AKS52" s="1"/>
      <c r="AKT52" s="1"/>
      <c r="AKU52" s="1"/>
      <c r="AKV52" s="1"/>
      <c r="AKW52" s="1"/>
      <c r="AKX52" s="1"/>
      <c r="AKY52" s="1"/>
      <c r="AKZ52" s="1"/>
      <c r="ALA52" s="1"/>
      <c r="ALB52" s="1"/>
      <c r="ALC52" s="1"/>
      <c r="ALD52" s="1"/>
      <c r="ALE52" s="1"/>
      <c r="ALF52" s="1"/>
      <c r="ALG52" s="1"/>
      <c r="ALH52" s="1"/>
      <c r="ALI52" s="1"/>
      <c r="ALJ52" s="1"/>
      <c r="ALK52" s="1"/>
      <c r="ALL52" s="1"/>
      <c r="ALM52" s="1"/>
      <c r="ALN52" s="1"/>
      <c r="ALO52" s="1"/>
    </row>
    <row r="53" spans="1:1003" s="156" customFormat="1" ht="15" x14ac:dyDescent="0.25">
      <c r="A53" s="251"/>
      <c r="B53" s="258"/>
      <c r="C53" s="175" t="s">
        <v>189</v>
      </c>
      <c r="D53" s="178" t="s">
        <v>56</v>
      </c>
      <c r="E53" s="369">
        <f>E49*1.1</f>
        <v>147.91425000000001</v>
      </c>
      <c r="F53" s="252"/>
      <c r="G53" s="253"/>
      <c r="H53" s="186"/>
      <c r="I53" s="254"/>
      <c r="J53" s="254"/>
      <c r="K53" s="255"/>
      <c r="L53" s="255"/>
      <c r="M53" s="255"/>
      <c r="N53" s="255"/>
      <c r="O53" s="255"/>
      <c r="P53" s="255"/>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1"/>
      <c r="VB53" s="1"/>
      <c r="VC53" s="1"/>
      <c r="VD53" s="1"/>
      <c r="VE53" s="1"/>
      <c r="VF53" s="1"/>
      <c r="VG53" s="1"/>
      <c r="VH53" s="1"/>
      <c r="VI53" s="1"/>
      <c r="VJ53" s="1"/>
      <c r="VK53" s="1"/>
      <c r="VL53" s="1"/>
      <c r="VM53" s="1"/>
      <c r="VN53" s="1"/>
      <c r="VO53" s="1"/>
      <c r="VP53" s="1"/>
      <c r="VQ53" s="1"/>
      <c r="VR53" s="1"/>
      <c r="VS53" s="1"/>
      <c r="VT53" s="1"/>
      <c r="VU53" s="1"/>
      <c r="VV53" s="1"/>
      <c r="VW53" s="1"/>
      <c r="VX53" s="1"/>
      <c r="VY53" s="1"/>
      <c r="VZ53" s="1"/>
      <c r="WA53" s="1"/>
      <c r="WB53" s="1"/>
      <c r="WC53" s="1"/>
      <c r="WD53" s="1"/>
      <c r="WE53" s="1"/>
      <c r="WF53" s="1"/>
      <c r="WG53" s="1"/>
      <c r="WH53" s="1"/>
      <c r="WI53" s="1"/>
      <c r="WJ53" s="1"/>
      <c r="WK53" s="1"/>
      <c r="WL53" s="1"/>
      <c r="WM53" s="1"/>
      <c r="WN53" s="1"/>
      <c r="WO53" s="1"/>
      <c r="WP53" s="1"/>
      <c r="WQ53" s="1"/>
      <c r="WR53" s="1"/>
      <c r="WS53" s="1"/>
      <c r="WT53" s="1"/>
      <c r="WU53" s="1"/>
      <c r="WV53" s="1"/>
      <c r="WW53" s="1"/>
      <c r="WX53" s="1"/>
      <c r="WY53" s="1"/>
      <c r="WZ53" s="1"/>
      <c r="XA53" s="1"/>
      <c r="XB53" s="1"/>
      <c r="XC53" s="1"/>
      <c r="XD53" s="1"/>
      <c r="XE53" s="1"/>
      <c r="XF53" s="1"/>
      <c r="XG53" s="1"/>
      <c r="XH53" s="1"/>
      <c r="XI53" s="1"/>
      <c r="XJ53" s="1"/>
      <c r="XK53" s="1"/>
      <c r="XL53" s="1"/>
      <c r="XM53" s="1"/>
      <c r="XN53" s="1"/>
      <c r="XO53" s="1"/>
      <c r="XP53" s="1"/>
      <c r="XQ53" s="1"/>
      <c r="XR53" s="1"/>
      <c r="XS53" s="1"/>
      <c r="XT53" s="1"/>
      <c r="XU53" s="1"/>
      <c r="XV53" s="1"/>
      <c r="XW53" s="1"/>
      <c r="XX53" s="1"/>
      <c r="XY53" s="1"/>
      <c r="XZ53" s="1"/>
      <c r="YA53" s="1"/>
      <c r="YB53" s="1"/>
      <c r="YC53" s="1"/>
      <c r="YD53" s="1"/>
      <c r="YE53" s="1"/>
      <c r="YF53" s="1"/>
      <c r="YG53" s="1"/>
      <c r="YH53" s="1"/>
      <c r="YI53" s="1"/>
      <c r="YJ53" s="1"/>
      <c r="YK53" s="1"/>
      <c r="YL53" s="1"/>
      <c r="YM53" s="1"/>
      <c r="YN53" s="1"/>
      <c r="YO53" s="1"/>
      <c r="YP53" s="1"/>
      <c r="YQ53" s="1"/>
      <c r="YR53" s="1"/>
      <c r="YS53" s="1"/>
      <c r="YT53" s="1"/>
      <c r="YU53" s="1"/>
      <c r="YV53" s="1"/>
      <c r="YW53" s="1"/>
      <c r="YX53" s="1"/>
      <c r="YY53" s="1"/>
      <c r="YZ53" s="1"/>
      <c r="ZA53" s="1"/>
      <c r="ZB53" s="1"/>
      <c r="ZC53" s="1"/>
      <c r="ZD53" s="1"/>
      <c r="ZE53" s="1"/>
      <c r="ZF53" s="1"/>
      <c r="ZG53" s="1"/>
      <c r="ZH53" s="1"/>
      <c r="ZI53" s="1"/>
      <c r="ZJ53" s="1"/>
      <c r="ZK53" s="1"/>
      <c r="ZL53" s="1"/>
      <c r="ZM53" s="1"/>
      <c r="ZN53" s="1"/>
      <c r="ZO53" s="1"/>
      <c r="ZP53" s="1"/>
      <c r="ZQ53" s="1"/>
      <c r="ZR53" s="1"/>
      <c r="ZS53" s="1"/>
      <c r="ZT53" s="1"/>
      <c r="ZU53" s="1"/>
      <c r="ZV53" s="1"/>
      <c r="ZW53" s="1"/>
      <c r="ZX53" s="1"/>
      <c r="ZY53" s="1"/>
      <c r="ZZ53" s="1"/>
      <c r="AAA53" s="1"/>
      <c r="AAB53" s="1"/>
      <c r="AAC53" s="1"/>
      <c r="AAD53" s="1"/>
      <c r="AAE53" s="1"/>
      <c r="AAF53" s="1"/>
      <c r="AAG53" s="1"/>
      <c r="AAH53" s="1"/>
      <c r="AAI53" s="1"/>
      <c r="AAJ53" s="1"/>
      <c r="AAK53" s="1"/>
      <c r="AAL53" s="1"/>
      <c r="AAM53" s="1"/>
      <c r="AAN53" s="1"/>
      <c r="AAO53" s="1"/>
      <c r="AAP53" s="1"/>
      <c r="AAQ53" s="1"/>
      <c r="AAR53" s="1"/>
      <c r="AAS53" s="1"/>
      <c r="AAT53" s="1"/>
      <c r="AAU53" s="1"/>
      <c r="AAV53" s="1"/>
      <c r="AAW53" s="1"/>
      <c r="AAX53" s="1"/>
      <c r="AAY53" s="1"/>
      <c r="AAZ53" s="1"/>
      <c r="ABA53" s="1"/>
      <c r="ABB53" s="1"/>
      <c r="ABC53" s="1"/>
      <c r="ABD53" s="1"/>
      <c r="ABE53" s="1"/>
      <c r="ABF53" s="1"/>
      <c r="ABG53" s="1"/>
      <c r="ABH53" s="1"/>
      <c r="ABI53" s="1"/>
      <c r="ABJ53" s="1"/>
      <c r="ABK53" s="1"/>
      <c r="ABL53" s="1"/>
      <c r="ABM53" s="1"/>
      <c r="ABN53" s="1"/>
      <c r="ABO53" s="1"/>
      <c r="ABP53" s="1"/>
      <c r="ABQ53" s="1"/>
      <c r="ABR53" s="1"/>
      <c r="ABS53" s="1"/>
      <c r="ABT53" s="1"/>
      <c r="ABU53" s="1"/>
      <c r="ABV53" s="1"/>
      <c r="ABW53" s="1"/>
      <c r="ABX53" s="1"/>
      <c r="ABY53" s="1"/>
      <c r="ABZ53" s="1"/>
      <c r="ACA53" s="1"/>
      <c r="ACB53" s="1"/>
      <c r="ACC53" s="1"/>
      <c r="ACD53" s="1"/>
      <c r="ACE53" s="1"/>
      <c r="ACF53" s="1"/>
      <c r="ACG53" s="1"/>
      <c r="ACH53" s="1"/>
      <c r="ACI53" s="1"/>
      <c r="ACJ53" s="1"/>
      <c r="ACK53" s="1"/>
      <c r="ACL53" s="1"/>
      <c r="ACM53" s="1"/>
      <c r="ACN53" s="1"/>
      <c r="ACO53" s="1"/>
      <c r="ACP53" s="1"/>
      <c r="ACQ53" s="1"/>
      <c r="ACR53" s="1"/>
      <c r="ACS53" s="1"/>
      <c r="ACT53" s="1"/>
      <c r="ACU53" s="1"/>
      <c r="ACV53" s="1"/>
      <c r="ACW53" s="1"/>
      <c r="ACX53" s="1"/>
      <c r="ACY53" s="1"/>
      <c r="ACZ53" s="1"/>
      <c r="ADA53" s="1"/>
      <c r="ADB53" s="1"/>
      <c r="ADC53" s="1"/>
      <c r="ADD53" s="1"/>
      <c r="ADE53" s="1"/>
      <c r="ADF53" s="1"/>
      <c r="ADG53" s="1"/>
      <c r="ADH53" s="1"/>
      <c r="ADI53" s="1"/>
      <c r="ADJ53" s="1"/>
      <c r="ADK53" s="1"/>
      <c r="ADL53" s="1"/>
      <c r="ADM53" s="1"/>
      <c r="ADN53" s="1"/>
      <c r="ADO53" s="1"/>
      <c r="ADP53" s="1"/>
      <c r="ADQ53" s="1"/>
      <c r="ADR53" s="1"/>
      <c r="ADS53" s="1"/>
      <c r="ADT53" s="1"/>
      <c r="ADU53" s="1"/>
      <c r="ADV53" s="1"/>
      <c r="ADW53" s="1"/>
      <c r="ADX53" s="1"/>
      <c r="ADY53" s="1"/>
      <c r="ADZ53" s="1"/>
      <c r="AEA53" s="1"/>
      <c r="AEB53" s="1"/>
      <c r="AEC53" s="1"/>
      <c r="AED53" s="1"/>
      <c r="AEE53" s="1"/>
      <c r="AEF53" s="1"/>
      <c r="AEG53" s="1"/>
      <c r="AEH53" s="1"/>
      <c r="AEI53" s="1"/>
      <c r="AEJ53" s="1"/>
      <c r="AEK53" s="1"/>
      <c r="AEL53" s="1"/>
      <c r="AEM53" s="1"/>
      <c r="AEN53" s="1"/>
      <c r="AEO53" s="1"/>
      <c r="AEP53" s="1"/>
      <c r="AEQ53" s="1"/>
      <c r="AER53" s="1"/>
      <c r="AES53" s="1"/>
      <c r="AET53" s="1"/>
      <c r="AEU53" s="1"/>
      <c r="AEV53" s="1"/>
      <c r="AEW53" s="1"/>
      <c r="AEX53" s="1"/>
      <c r="AEY53" s="1"/>
      <c r="AEZ53" s="1"/>
      <c r="AFA53" s="1"/>
      <c r="AFB53" s="1"/>
      <c r="AFC53" s="1"/>
      <c r="AFD53" s="1"/>
      <c r="AFE53" s="1"/>
      <c r="AFF53" s="1"/>
      <c r="AFG53" s="1"/>
      <c r="AFH53" s="1"/>
      <c r="AFI53" s="1"/>
      <c r="AFJ53" s="1"/>
      <c r="AFK53" s="1"/>
      <c r="AFL53" s="1"/>
      <c r="AFM53" s="1"/>
      <c r="AFN53" s="1"/>
      <c r="AFO53" s="1"/>
      <c r="AFP53" s="1"/>
      <c r="AFQ53" s="1"/>
      <c r="AFR53" s="1"/>
      <c r="AFS53" s="1"/>
      <c r="AFT53" s="1"/>
      <c r="AFU53" s="1"/>
      <c r="AFV53" s="1"/>
      <c r="AFW53" s="1"/>
      <c r="AFX53" s="1"/>
      <c r="AFY53" s="1"/>
      <c r="AFZ53" s="1"/>
      <c r="AGA53" s="1"/>
      <c r="AGB53" s="1"/>
      <c r="AGC53" s="1"/>
      <c r="AGD53" s="1"/>
      <c r="AGE53" s="1"/>
      <c r="AGF53" s="1"/>
      <c r="AGG53" s="1"/>
      <c r="AGH53" s="1"/>
      <c r="AGI53" s="1"/>
      <c r="AGJ53" s="1"/>
      <c r="AGK53" s="1"/>
      <c r="AGL53" s="1"/>
      <c r="AGM53" s="1"/>
      <c r="AGN53" s="1"/>
      <c r="AGO53" s="1"/>
      <c r="AGP53" s="1"/>
      <c r="AGQ53" s="1"/>
      <c r="AGR53" s="1"/>
      <c r="AGS53" s="1"/>
      <c r="AGT53" s="1"/>
      <c r="AGU53" s="1"/>
      <c r="AGV53" s="1"/>
      <c r="AGW53" s="1"/>
      <c r="AGX53" s="1"/>
      <c r="AGY53" s="1"/>
      <c r="AGZ53" s="1"/>
      <c r="AHA53" s="1"/>
      <c r="AHB53" s="1"/>
      <c r="AHC53" s="1"/>
      <c r="AHD53" s="1"/>
      <c r="AHE53" s="1"/>
      <c r="AHF53" s="1"/>
      <c r="AHG53" s="1"/>
      <c r="AHH53" s="1"/>
      <c r="AHI53" s="1"/>
      <c r="AHJ53" s="1"/>
      <c r="AHK53" s="1"/>
      <c r="AHL53" s="1"/>
      <c r="AHM53" s="1"/>
      <c r="AHN53" s="1"/>
      <c r="AHO53" s="1"/>
      <c r="AHP53" s="1"/>
      <c r="AHQ53" s="1"/>
      <c r="AHR53" s="1"/>
      <c r="AHS53" s="1"/>
      <c r="AHT53" s="1"/>
      <c r="AHU53" s="1"/>
      <c r="AHV53" s="1"/>
      <c r="AHW53" s="1"/>
      <c r="AHX53" s="1"/>
      <c r="AHY53" s="1"/>
      <c r="AHZ53" s="1"/>
      <c r="AIA53" s="1"/>
      <c r="AIB53" s="1"/>
      <c r="AIC53" s="1"/>
      <c r="AID53" s="1"/>
      <c r="AIE53" s="1"/>
      <c r="AIF53" s="1"/>
      <c r="AIG53" s="1"/>
      <c r="AIH53" s="1"/>
      <c r="AII53" s="1"/>
      <c r="AIJ53" s="1"/>
      <c r="AIK53" s="1"/>
      <c r="AIL53" s="1"/>
      <c r="AIM53" s="1"/>
      <c r="AIN53" s="1"/>
      <c r="AIO53" s="1"/>
      <c r="AIP53" s="1"/>
      <c r="AIQ53" s="1"/>
      <c r="AIR53" s="1"/>
      <c r="AIS53" s="1"/>
      <c r="AIT53" s="1"/>
      <c r="AIU53" s="1"/>
      <c r="AIV53" s="1"/>
      <c r="AIW53" s="1"/>
      <c r="AIX53" s="1"/>
      <c r="AIY53" s="1"/>
      <c r="AIZ53" s="1"/>
      <c r="AJA53" s="1"/>
      <c r="AJB53" s="1"/>
      <c r="AJC53" s="1"/>
      <c r="AJD53" s="1"/>
      <c r="AJE53" s="1"/>
      <c r="AJF53" s="1"/>
      <c r="AJG53" s="1"/>
      <c r="AJH53" s="1"/>
      <c r="AJI53" s="1"/>
      <c r="AJJ53" s="1"/>
      <c r="AJK53" s="1"/>
      <c r="AJL53" s="1"/>
      <c r="AJM53" s="1"/>
      <c r="AJN53" s="1"/>
      <c r="AJO53" s="1"/>
      <c r="AJP53" s="1"/>
      <c r="AJQ53" s="1"/>
      <c r="AJR53" s="1"/>
      <c r="AJS53" s="1"/>
      <c r="AJT53" s="1"/>
      <c r="AJU53" s="1"/>
      <c r="AJV53" s="1"/>
      <c r="AJW53" s="1"/>
      <c r="AJX53" s="1"/>
      <c r="AJY53" s="1"/>
      <c r="AJZ53" s="1"/>
      <c r="AKA53" s="1"/>
      <c r="AKB53" s="1"/>
      <c r="AKC53" s="1"/>
      <c r="AKD53" s="1"/>
      <c r="AKE53" s="1"/>
      <c r="AKF53" s="1"/>
      <c r="AKG53" s="1"/>
      <c r="AKH53" s="1"/>
      <c r="AKI53" s="1"/>
      <c r="AKJ53" s="1"/>
      <c r="AKK53" s="1"/>
      <c r="AKL53" s="1"/>
      <c r="AKM53" s="1"/>
      <c r="AKN53" s="1"/>
      <c r="AKO53" s="1"/>
      <c r="AKP53" s="1"/>
      <c r="AKQ53" s="1"/>
      <c r="AKR53" s="1"/>
      <c r="AKS53" s="1"/>
      <c r="AKT53" s="1"/>
      <c r="AKU53" s="1"/>
      <c r="AKV53" s="1"/>
      <c r="AKW53" s="1"/>
      <c r="AKX53" s="1"/>
      <c r="AKY53" s="1"/>
      <c r="AKZ53" s="1"/>
      <c r="ALA53" s="1"/>
      <c r="ALB53" s="1"/>
      <c r="ALC53" s="1"/>
      <c r="ALD53" s="1"/>
      <c r="ALE53" s="1"/>
      <c r="ALF53" s="1"/>
      <c r="ALG53" s="1"/>
      <c r="ALH53" s="1"/>
      <c r="ALI53" s="1"/>
      <c r="ALJ53" s="1"/>
      <c r="ALK53" s="1"/>
      <c r="ALL53" s="1"/>
      <c r="ALM53" s="1"/>
      <c r="ALN53" s="1"/>
      <c r="ALO53" s="1"/>
    </row>
    <row r="54" spans="1:1003" s="156" customFormat="1" ht="15" x14ac:dyDescent="0.25">
      <c r="A54" s="158" t="str">
        <f>IF(COUNTBLANK(B54)=1," ",COUNTA($B$13:B54))</f>
        <v xml:space="preserve"> </v>
      </c>
      <c r="B54" s="178"/>
      <c r="C54" s="175" t="s">
        <v>191</v>
      </c>
      <c r="D54" s="178" t="s">
        <v>81</v>
      </c>
      <c r="E54" s="369">
        <f>E49*4</f>
        <v>537.87</v>
      </c>
      <c r="F54" s="184"/>
      <c r="G54" s="185"/>
      <c r="H54" s="186">
        <f t="shared" ref="H54" si="26">F54*G54</f>
        <v>0</v>
      </c>
      <c r="I54" s="187"/>
      <c r="J54" s="187"/>
      <c r="K54" s="188">
        <f t="shared" ref="K54" si="27">ROUND(I54+H54+J54,2)</f>
        <v>0</v>
      </c>
      <c r="L54" s="255"/>
      <c r="M54" s="255"/>
      <c r="N54" s="255"/>
      <c r="O54" s="255"/>
      <c r="P54" s="255"/>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c r="ALO54" s="1"/>
    </row>
    <row r="55" spans="1:1003" s="156" customFormat="1" ht="22.5" x14ac:dyDescent="0.25">
      <c r="A55" s="158">
        <f>IF(COUNTBLANK(B55)=1," ",COUNTA($B$13:B55))</f>
        <v>18</v>
      </c>
      <c r="B55" s="163" t="s">
        <v>79</v>
      </c>
      <c r="C55" s="175" t="s">
        <v>198</v>
      </c>
      <c r="D55" s="178" t="s">
        <v>56</v>
      </c>
      <c r="E55" s="368">
        <f>E49</f>
        <v>134.4675</v>
      </c>
      <c r="F55" s="252"/>
      <c r="G55" s="253"/>
      <c r="H55" s="186"/>
      <c r="I55" s="254"/>
      <c r="J55" s="254"/>
      <c r="K55" s="255"/>
      <c r="L55" s="255"/>
      <c r="M55" s="255"/>
      <c r="N55" s="255"/>
      <c r="O55" s="255"/>
      <c r="P55" s="255"/>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row>
    <row r="56" spans="1:1003" s="156" customFormat="1" ht="15" x14ac:dyDescent="0.25">
      <c r="A56" s="158" t="str">
        <f>IF(COUNTBLANK(B56)=1," ",COUNTA($B$13:B56))</f>
        <v xml:space="preserve"> </v>
      </c>
      <c r="B56" s="178"/>
      <c r="C56" s="175" t="s">
        <v>191</v>
      </c>
      <c r="D56" s="178" t="s">
        <v>81</v>
      </c>
      <c r="E56" s="369">
        <f>E55*5</f>
        <v>672.33749999999998</v>
      </c>
      <c r="F56" s="184"/>
      <c r="G56" s="185"/>
      <c r="H56" s="186">
        <f t="shared" ref="H56" si="28">F56*G56</f>
        <v>0</v>
      </c>
      <c r="I56" s="187"/>
      <c r="J56" s="187"/>
      <c r="K56" s="188">
        <f t="shared" ref="K56" si="29">ROUND(I56+H56+J56,2)</f>
        <v>0</v>
      </c>
      <c r="L56" s="255"/>
      <c r="M56" s="255"/>
      <c r="N56" s="255"/>
      <c r="O56" s="255"/>
      <c r="P56" s="255"/>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c r="AAH56" s="1"/>
      <c r="AAI56" s="1"/>
      <c r="AAJ56" s="1"/>
      <c r="AAK56" s="1"/>
      <c r="AAL56" s="1"/>
      <c r="AAM56" s="1"/>
      <c r="AAN56" s="1"/>
      <c r="AAO56" s="1"/>
      <c r="AAP56" s="1"/>
      <c r="AAQ56" s="1"/>
      <c r="AAR56" s="1"/>
      <c r="AAS56" s="1"/>
      <c r="AAT56" s="1"/>
      <c r="AAU56" s="1"/>
      <c r="AAV56" s="1"/>
      <c r="AAW56" s="1"/>
      <c r="AAX56" s="1"/>
      <c r="AAY56" s="1"/>
      <c r="AAZ56" s="1"/>
      <c r="ABA56" s="1"/>
      <c r="ABB56" s="1"/>
      <c r="ABC56" s="1"/>
      <c r="ABD56" s="1"/>
      <c r="ABE56" s="1"/>
      <c r="ABF56" s="1"/>
      <c r="ABG56" s="1"/>
      <c r="ABH56" s="1"/>
      <c r="ABI56" s="1"/>
      <c r="ABJ56" s="1"/>
      <c r="ABK56" s="1"/>
      <c r="ABL56" s="1"/>
      <c r="ABM56" s="1"/>
      <c r="ABN56" s="1"/>
      <c r="ABO56" s="1"/>
      <c r="ABP56" s="1"/>
      <c r="ABQ56" s="1"/>
      <c r="ABR56" s="1"/>
      <c r="ABS56" s="1"/>
      <c r="ABT56" s="1"/>
      <c r="ABU56" s="1"/>
      <c r="ABV56" s="1"/>
      <c r="ABW56" s="1"/>
      <c r="ABX56" s="1"/>
      <c r="ABY56" s="1"/>
      <c r="ABZ56" s="1"/>
      <c r="ACA56" s="1"/>
      <c r="ACB56" s="1"/>
      <c r="ACC56" s="1"/>
      <c r="ACD56" s="1"/>
      <c r="ACE56" s="1"/>
      <c r="ACF56" s="1"/>
      <c r="ACG56" s="1"/>
      <c r="ACH56" s="1"/>
      <c r="ACI56" s="1"/>
      <c r="ACJ56" s="1"/>
      <c r="ACK56" s="1"/>
      <c r="ACL56" s="1"/>
      <c r="ACM56" s="1"/>
      <c r="ACN56" s="1"/>
      <c r="ACO56" s="1"/>
      <c r="ACP56" s="1"/>
      <c r="ACQ56" s="1"/>
      <c r="ACR56" s="1"/>
      <c r="ACS56" s="1"/>
      <c r="ACT56" s="1"/>
      <c r="ACU56" s="1"/>
      <c r="ACV56" s="1"/>
      <c r="ACW56" s="1"/>
      <c r="ACX56" s="1"/>
      <c r="ACY56" s="1"/>
      <c r="ACZ56" s="1"/>
      <c r="ADA56" s="1"/>
      <c r="ADB56" s="1"/>
      <c r="ADC56" s="1"/>
      <c r="ADD56" s="1"/>
      <c r="ADE56" s="1"/>
      <c r="ADF56" s="1"/>
      <c r="ADG56" s="1"/>
      <c r="ADH56" s="1"/>
      <c r="ADI56" s="1"/>
      <c r="ADJ56" s="1"/>
      <c r="ADK56" s="1"/>
      <c r="ADL56" s="1"/>
      <c r="ADM56" s="1"/>
      <c r="ADN56" s="1"/>
      <c r="ADO56" s="1"/>
      <c r="ADP56" s="1"/>
      <c r="ADQ56" s="1"/>
      <c r="ADR56" s="1"/>
      <c r="ADS56" s="1"/>
      <c r="ADT56" s="1"/>
      <c r="ADU56" s="1"/>
      <c r="ADV56" s="1"/>
      <c r="ADW56" s="1"/>
      <c r="ADX56" s="1"/>
      <c r="ADY56" s="1"/>
      <c r="ADZ56" s="1"/>
      <c r="AEA56" s="1"/>
      <c r="AEB56" s="1"/>
      <c r="AEC56" s="1"/>
      <c r="AED56" s="1"/>
      <c r="AEE56" s="1"/>
      <c r="AEF56" s="1"/>
      <c r="AEG56" s="1"/>
      <c r="AEH56" s="1"/>
      <c r="AEI56" s="1"/>
      <c r="AEJ56" s="1"/>
      <c r="AEK56" s="1"/>
      <c r="AEL56" s="1"/>
      <c r="AEM56" s="1"/>
      <c r="AEN56" s="1"/>
      <c r="AEO56" s="1"/>
      <c r="AEP56" s="1"/>
      <c r="AEQ56" s="1"/>
      <c r="AER56" s="1"/>
      <c r="AES56" s="1"/>
      <c r="AET56" s="1"/>
      <c r="AEU56" s="1"/>
      <c r="AEV56" s="1"/>
      <c r="AEW56" s="1"/>
      <c r="AEX56" s="1"/>
      <c r="AEY56" s="1"/>
      <c r="AEZ56" s="1"/>
      <c r="AFA56" s="1"/>
      <c r="AFB56" s="1"/>
      <c r="AFC56" s="1"/>
      <c r="AFD56" s="1"/>
      <c r="AFE56" s="1"/>
      <c r="AFF56" s="1"/>
      <c r="AFG56" s="1"/>
      <c r="AFH56" s="1"/>
      <c r="AFI56" s="1"/>
      <c r="AFJ56" s="1"/>
      <c r="AFK56" s="1"/>
      <c r="AFL56" s="1"/>
      <c r="AFM56" s="1"/>
      <c r="AFN56" s="1"/>
      <c r="AFO56" s="1"/>
      <c r="AFP56" s="1"/>
      <c r="AFQ56" s="1"/>
      <c r="AFR56" s="1"/>
      <c r="AFS56" s="1"/>
      <c r="AFT56" s="1"/>
      <c r="AFU56" s="1"/>
      <c r="AFV56" s="1"/>
      <c r="AFW56" s="1"/>
      <c r="AFX56" s="1"/>
      <c r="AFY56" s="1"/>
      <c r="AFZ56" s="1"/>
      <c r="AGA56" s="1"/>
      <c r="AGB56" s="1"/>
      <c r="AGC56" s="1"/>
      <c r="AGD56" s="1"/>
      <c r="AGE56" s="1"/>
      <c r="AGF56" s="1"/>
      <c r="AGG56" s="1"/>
      <c r="AGH56" s="1"/>
      <c r="AGI56" s="1"/>
      <c r="AGJ56" s="1"/>
      <c r="AGK56" s="1"/>
      <c r="AGL56" s="1"/>
      <c r="AGM56" s="1"/>
      <c r="AGN56" s="1"/>
      <c r="AGO56" s="1"/>
      <c r="AGP56" s="1"/>
      <c r="AGQ56" s="1"/>
      <c r="AGR56" s="1"/>
      <c r="AGS56" s="1"/>
      <c r="AGT56" s="1"/>
      <c r="AGU56" s="1"/>
      <c r="AGV56" s="1"/>
      <c r="AGW56" s="1"/>
      <c r="AGX56" s="1"/>
      <c r="AGY56" s="1"/>
      <c r="AGZ56" s="1"/>
      <c r="AHA56" s="1"/>
      <c r="AHB56" s="1"/>
      <c r="AHC56" s="1"/>
      <c r="AHD56" s="1"/>
      <c r="AHE56" s="1"/>
      <c r="AHF56" s="1"/>
      <c r="AHG56" s="1"/>
      <c r="AHH56" s="1"/>
      <c r="AHI56" s="1"/>
      <c r="AHJ56" s="1"/>
      <c r="AHK56" s="1"/>
      <c r="AHL56" s="1"/>
      <c r="AHM56" s="1"/>
      <c r="AHN56" s="1"/>
      <c r="AHO56" s="1"/>
      <c r="AHP56" s="1"/>
      <c r="AHQ56" s="1"/>
      <c r="AHR56" s="1"/>
      <c r="AHS56" s="1"/>
      <c r="AHT56" s="1"/>
      <c r="AHU56" s="1"/>
      <c r="AHV56" s="1"/>
      <c r="AHW56" s="1"/>
      <c r="AHX56" s="1"/>
      <c r="AHY56" s="1"/>
      <c r="AHZ56" s="1"/>
      <c r="AIA56" s="1"/>
      <c r="AIB56" s="1"/>
      <c r="AIC56" s="1"/>
      <c r="AID56" s="1"/>
      <c r="AIE56" s="1"/>
      <c r="AIF56" s="1"/>
      <c r="AIG56" s="1"/>
      <c r="AIH56" s="1"/>
      <c r="AII56" s="1"/>
      <c r="AIJ56" s="1"/>
      <c r="AIK56" s="1"/>
      <c r="AIL56" s="1"/>
      <c r="AIM56" s="1"/>
      <c r="AIN56" s="1"/>
      <c r="AIO56" s="1"/>
      <c r="AIP56" s="1"/>
      <c r="AIQ56" s="1"/>
      <c r="AIR56" s="1"/>
      <c r="AIS56" s="1"/>
      <c r="AIT56" s="1"/>
      <c r="AIU56" s="1"/>
      <c r="AIV56" s="1"/>
      <c r="AIW56" s="1"/>
      <c r="AIX56" s="1"/>
      <c r="AIY56" s="1"/>
      <c r="AIZ56" s="1"/>
      <c r="AJA56" s="1"/>
      <c r="AJB56" s="1"/>
      <c r="AJC56" s="1"/>
      <c r="AJD56" s="1"/>
      <c r="AJE56" s="1"/>
      <c r="AJF56" s="1"/>
      <c r="AJG56" s="1"/>
      <c r="AJH56" s="1"/>
      <c r="AJI56" s="1"/>
      <c r="AJJ56" s="1"/>
      <c r="AJK56" s="1"/>
      <c r="AJL56" s="1"/>
      <c r="AJM56" s="1"/>
      <c r="AJN56" s="1"/>
      <c r="AJO56" s="1"/>
      <c r="AJP56" s="1"/>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c r="AKW56" s="1"/>
      <c r="AKX56" s="1"/>
      <c r="AKY56" s="1"/>
      <c r="AKZ56" s="1"/>
      <c r="ALA56" s="1"/>
      <c r="ALB56" s="1"/>
      <c r="ALC56" s="1"/>
      <c r="ALD56" s="1"/>
      <c r="ALE56" s="1"/>
      <c r="ALF56" s="1"/>
      <c r="ALG56" s="1"/>
      <c r="ALH56" s="1"/>
      <c r="ALI56" s="1"/>
      <c r="ALJ56" s="1"/>
      <c r="ALK56" s="1"/>
      <c r="ALL56" s="1"/>
      <c r="ALM56" s="1"/>
      <c r="ALN56" s="1"/>
      <c r="ALO56" s="1"/>
    </row>
    <row r="57" spans="1:1003" s="156" customFormat="1" ht="15" x14ac:dyDescent="0.25">
      <c r="A57" s="158" t="str">
        <f>IF(COUNTBLANK(B57)=1," ",COUNTA($B$13:B57))</f>
        <v xml:space="preserve"> </v>
      </c>
      <c r="B57" s="178"/>
      <c r="C57" s="175" t="s">
        <v>189</v>
      </c>
      <c r="D57" s="178" t="s">
        <v>56</v>
      </c>
      <c r="E57" s="369">
        <f>E55*1.1</f>
        <v>147.91425000000001</v>
      </c>
      <c r="F57" s="252"/>
      <c r="G57" s="253"/>
      <c r="H57" s="186"/>
      <c r="I57" s="254"/>
      <c r="J57" s="254"/>
      <c r="K57" s="255"/>
      <c r="L57" s="255"/>
      <c r="M57" s="255"/>
      <c r="N57" s="255"/>
      <c r="O57" s="255"/>
      <c r="P57" s="255"/>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c r="ALO57" s="1"/>
    </row>
    <row r="58" spans="1:1003" s="156" customFormat="1" ht="22.5" x14ac:dyDescent="0.25">
      <c r="A58" s="158">
        <f>IF(COUNTBLANK(B58)=1," ",COUNTA($B$13:B58))</f>
        <v>19</v>
      </c>
      <c r="B58" s="163" t="s">
        <v>79</v>
      </c>
      <c r="C58" s="175" t="s">
        <v>192</v>
      </c>
      <c r="D58" s="176" t="s">
        <v>81</v>
      </c>
      <c r="E58" s="366">
        <f>ROUNDUP(E55*3.7,2)</f>
        <v>497.53</v>
      </c>
      <c r="F58" s="184"/>
      <c r="G58" s="185"/>
      <c r="H58" s="186">
        <f t="shared" ref="H58" si="30">F58*G58</f>
        <v>0</v>
      </c>
      <c r="I58" s="187"/>
      <c r="J58" s="187"/>
      <c r="K58" s="188">
        <f t="shared" ref="K58" si="31">ROUND(I58+H58+J58,2)</f>
        <v>0</v>
      </c>
      <c r="L58" s="255"/>
      <c r="M58" s="255"/>
      <c r="N58" s="255"/>
      <c r="O58" s="255"/>
      <c r="P58" s="255"/>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c r="AKX58" s="1"/>
      <c r="AKY58" s="1"/>
      <c r="AKZ58" s="1"/>
      <c r="ALA58" s="1"/>
      <c r="ALB58" s="1"/>
      <c r="ALC58" s="1"/>
      <c r="ALD58" s="1"/>
      <c r="ALE58" s="1"/>
      <c r="ALF58" s="1"/>
      <c r="ALG58" s="1"/>
      <c r="ALH58" s="1"/>
      <c r="ALI58" s="1"/>
      <c r="ALJ58" s="1"/>
      <c r="ALK58" s="1"/>
      <c r="ALL58" s="1"/>
      <c r="ALM58" s="1"/>
      <c r="ALN58" s="1"/>
      <c r="ALO58" s="1"/>
    </row>
    <row r="59" spans="1:1003" s="156" customFormat="1" ht="33.75" x14ac:dyDescent="0.25">
      <c r="A59" s="158">
        <f>IF(COUNTBLANK(B59)=1," ",COUNTA($B$13:B59))</f>
        <v>20</v>
      </c>
      <c r="B59" s="163" t="s">
        <v>79</v>
      </c>
      <c r="C59" s="164" t="s">
        <v>534</v>
      </c>
      <c r="D59" s="177" t="s">
        <v>56</v>
      </c>
      <c r="E59" s="322">
        <f>apjomi!F40*4*0.3*0.5</f>
        <v>116.39999999999999</v>
      </c>
      <c r="F59" s="252"/>
      <c r="G59" s="253"/>
      <c r="H59" s="186"/>
      <c r="I59" s="254"/>
      <c r="J59" s="254"/>
      <c r="K59" s="255"/>
      <c r="L59" s="255"/>
      <c r="M59" s="255"/>
      <c r="N59" s="255"/>
      <c r="O59" s="255"/>
      <c r="P59" s="255"/>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c r="AKX59" s="1"/>
      <c r="AKY59" s="1"/>
      <c r="AKZ59" s="1"/>
      <c r="ALA59" s="1"/>
      <c r="ALB59" s="1"/>
      <c r="ALC59" s="1"/>
      <c r="ALD59" s="1"/>
      <c r="ALE59" s="1"/>
      <c r="ALF59" s="1"/>
      <c r="ALG59" s="1"/>
      <c r="ALH59" s="1"/>
      <c r="ALI59" s="1"/>
      <c r="ALJ59" s="1"/>
      <c r="ALK59" s="1"/>
      <c r="ALL59" s="1"/>
      <c r="ALM59" s="1"/>
      <c r="ALN59" s="1"/>
      <c r="ALO59" s="1"/>
    </row>
    <row r="60" spans="1:1003" s="156" customFormat="1" ht="15" x14ac:dyDescent="0.25">
      <c r="A60" s="158" t="str">
        <f>IF(COUNTBLANK(B60)=1," ",COUNTA($B$13:B60))</f>
        <v xml:space="preserve"> </v>
      </c>
      <c r="B60" s="178"/>
      <c r="C60" s="175" t="s">
        <v>191</v>
      </c>
      <c r="D60" s="178" t="s">
        <v>81</v>
      </c>
      <c r="E60" s="323">
        <f>E59*4</f>
        <v>465.59999999999997</v>
      </c>
      <c r="F60" s="184"/>
      <c r="G60" s="185"/>
      <c r="H60" s="186">
        <f t="shared" ref="H60" si="32">F60*G60</f>
        <v>0</v>
      </c>
      <c r="I60" s="187"/>
      <c r="J60" s="187"/>
      <c r="K60" s="188">
        <f t="shared" ref="K60" si="33">ROUND(I60+H60+J60,2)</f>
        <v>0</v>
      </c>
      <c r="L60" s="255"/>
      <c r="M60" s="255"/>
      <c r="N60" s="255"/>
      <c r="O60" s="255"/>
      <c r="P60" s="255"/>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c r="ALO60" s="1"/>
    </row>
    <row r="61" spans="1:1003" s="156" customFormat="1" ht="15" x14ac:dyDescent="0.25">
      <c r="A61" s="158" t="str">
        <f>IF(COUNTBLANK(B61)=1," ",COUNTA($B$13:B61))</f>
        <v xml:space="preserve"> </v>
      </c>
      <c r="B61" s="178"/>
      <c r="C61" s="175" t="s">
        <v>189</v>
      </c>
      <c r="D61" s="178" t="s">
        <v>56</v>
      </c>
      <c r="E61" s="324">
        <f>ROUNDUP(E59*1.05,0)</f>
        <v>123</v>
      </c>
      <c r="F61" s="252"/>
      <c r="G61" s="253"/>
      <c r="H61" s="186"/>
      <c r="I61" s="254"/>
      <c r="J61" s="254"/>
      <c r="K61" s="255"/>
      <c r="L61" s="255"/>
      <c r="M61" s="255"/>
      <c r="N61" s="255"/>
      <c r="O61" s="255"/>
      <c r="P61" s="255"/>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1"/>
      <c r="VB61" s="1"/>
      <c r="VC61" s="1"/>
      <c r="VD61" s="1"/>
      <c r="VE61" s="1"/>
      <c r="VF61" s="1"/>
      <c r="VG61" s="1"/>
      <c r="VH61" s="1"/>
      <c r="VI61" s="1"/>
      <c r="VJ61" s="1"/>
      <c r="VK61" s="1"/>
      <c r="VL61" s="1"/>
      <c r="VM61" s="1"/>
      <c r="VN61" s="1"/>
      <c r="VO61" s="1"/>
      <c r="VP61" s="1"/>
      <c r="VQ61" s="1"/>
      <c r="VR61" s="1"/>
      <c r="VS61" s="1"/>
      <c r="VT61" s="1"/>
      <c r="VU61" s="1"/>
      <c r="VV61" s="1"/>
      <c r="VW61" s="1"/>
      <c r="VX61" s="1"/>
      <c r="VY61" s="1"/>
      <c r="VZ61" s="1"/>
      <c r="WA61" s="1"/>
      <c r="WB61" s="1"/>
      <c r="WC61" s="1"/>
      <c r="WD61" s="1"/>
      <c r="WE61" s="1"/>
      <c r="WF61" s="1"/>
      <c r="WG61" s="1"/>
      <c r="WH61" s="1"/>
      <c r="WI61" s="1"/>
      <c r="WJ61" s="1"/>
      <c r="WK61" s="1"/>
      <c r="WL61" s="1"/>
      <c r="WM61" s="1"/>
      <c r="WN61" s="1"/>
      <c r="WO61" s="1"/>
      <c r="WP61" s="1"/>
      <c r="WQ61" s="1"/>
      <c r="WR61" s="1"/>
      <c r="WS61" s="1"/>
      <c r="WT61" s="1"/>
      <c r="WU61" s="1"/>
      <c r="WV61" s="1"/>
      <c r="WW61" s="1"/>
      <c r="WX61" s="1"/>
      <c r="WY61" s="1"/>
      <c r="WZ61" s="1"/>
      <c r="XA61" s="1"/>
      <c r="XB61" s="1"/>
      <c r="XC61" s="1"/>
      <c r="XD61" s="1"/>
      <c r="XE61" s="1"/>
      <c r="XF61" s="1"/>
      <c r="XG61" s="1"/>
      <c r="XH61" s="1"/>
      <c r="XI61" s="1"/>
      <c r="XJ61" s="1"/>
      <c r="XK61" s="1"/>
      <c r="XL61" s="1"/>
      <c r="XM61" s="1"/>
      <c r="XN61" s="1"/>
      <c r="XO61" s="1"/>
      <c r="XP61" s="1"/>
      <c r="XQ61" s="1"/>
      <c r="XR61" s="1"/>
      <c r="XS61" s="1"/>
      <c r="XT61" s="1"/>
      <c r="XU61" s="1"/>
      <c r="XV61" s="1"/>
      <c r="XW61" s="1"/>
      <c r="XX61" s="1"/>
      <c r="XY61" s="1"/>
      <c r="XZ61" s="1"/>
      <c r="YA61" s="1"/>
      <c r="YB61" s="1"/>
      <c r="YC61" s="1"/>
      <c r="YD61" s="1"/>
      <c r="YE61" s="1"/>
      <c r="YF61" s="1"/>
      <c r="YG61" s="1"/>
      <c r="YH61" s="1"/>
      <c r="YI61" s="1"/>
      <c r="YJ61" s="1"/>
      <c r="YK61" s="1"/>
      <c r="YL61" s="1"/>
      <c r="YM61" s="1"/>
      <c r="YN61" s="1"/>
      <c r="YO61" s="1"/>
      <c r="YP61" s="1"/>
      <c r="YQ61" s="1"/>
      <c r="YR61" s="1"/>
      <c r="YS61" s="1"/>
      <c r="YT61" s="1"/>
      <c r="YU61" s="1"/>
      <c r="YV61" s="1"/>
      <c r="YW61" s="1"/>
      <c r="YX61" s="1"/>
      <c r="YY61" s="1"/>
      <c r="YZ61" s="1"/>
      <c r="ZA61" s="1"/>
      <c r="ZB61" s="1"/>
      <c r="ZC61" s="1"/>
      <c r="ZD61" s="1"/>
      <c r="ZE61" s="1"/>
      <c r="ZF61" s="1"/>
      <c r="ZG61" s="1"/>
      <c r="ZH61" s="1"/>
      <c r="ZI61" s="1"/>
      <c r="ZJ61" s="1"/>
      <c r="ZK61" s="1"/>
      <c r="ZL61" s="1"/>
      <c r="ZM61" s="1"/>
      <c r="ZN61" s="1"/>
      <c r="ZO61" s="1"/>
      <c r="ZP61" s="1"/>
      <c r="ZQ61" s="1"/>
      <c r="ZR61" s="1"/>
      <c r="ZS61" s="1"/>
      <c r="ZT61" s="1"/>
      <c r="ZU61" s="1"/>
      <c r="ZV61" s="1"/>
      <c r="ZW61" s="1"/>
      <c r="ZX61" s="1"/>
      <c r="ZY61" s="1"/>
      <c r="ZZ61" s="1"/>
      <c r="AAA61" s="1"/>
      <c r="AAB61" s="1"/>
      <c r="AAC61" s="1"/>
      <c r="AAD61" s="1"/>
      <c r="AAE61" s="1"/>
      <c r="AAF61" s="1"/>
      <c r="AAG61" s="1"/>
      <c r="AAH61" s="1"/>
      <c r="AAI61" s="1"/>
      <c r="AAJ61" s="1"/>
      <c r="AAK61" s="1"/>
      <c r="AAL61" s="1"/>
      <c r="AAM61" s="1"/>
      <c r="AAN61" s="1"/>
      <c r="AAO61" s="1"/>
      <c r="AAP61" s="1"/>
      <c r="AAQ61" s="1"/>
      <c r="AAR61" s="1"/>
      <c r="AAS61" s="1"/>
      <c r="AAT61" s="1"/>
      <c r="AAU61" s="1"/>
      <c r="AAV61" s="1"/>
      <c r="AAW61" s="1"/>
      <c r="AAX61" s="1"/>
      <c r="AAY61" s="1"/>
      <c r="AAZ61" s="1"/>
      <c r="ABA61" s="1"/>
      <c r="ABB61" s="1"/>
      <c r="ABC61" s="1"/>
      <c r="ABD61" s="1"/>
      <c r="ABE61" s="1"/>
      <c r="ABF61" s="1"/>
      <c r="ABG61" s="1"/>
      <c r="ABH61" s="1"/>
      <c r="ABI61" s="1"/>
      <c r="ABJ61" s="1"/>
      <c r="ABK61" s="1"/>
      <c r="ABL61" s="1"/>
      <c r="ABM61" s="1"/>
      <c r="ABN61" s="1"/>
      <c r="ABO61" s="1"/>
      <c r="ABP61" s="1"/>
      <c r="ABQ61" s="1"/>
      <c r="ABR61" s="1"/>
      <c r="ABS61" s="1"/>
      <c r="ABT61" s="1"/>
      <c r="ABU61" s="1"/>
      <c r="ABV61" s="1"/>
      <c r="ABW61" s="1"/>
      <c r="ABX61" s="1"/>
      <c r="ABY61" s="1"/>
      <c r="ABZ61" s="1"/>
      <c r="ACA61" s="1"/>
      <c r="ACB61" s="1"/>
      <c r="ACC61" s="1"/>
      <c r="ACD61" s="1"/>
      <c r="ACE61" s="1"/>
      <c r="ACF61" s="1"/>
      <c r="ACG61" s="1"/>
      <c r="ACH61" s="1"/>
      <c r="ACI61" s="1"/>
      <c r="ACJ61" s="1"/>
      <c r="ACK61" s="1"/>
      <c r="ACL61" s="1"/>
      <c r="ACM61" s="1"/>
      <c r="ACN61" s="1"/>
      <c r="ACO61" s="1"/>
      <c r="ACP61" s="1"/>
      <c r="ACQ61" s="1"/>
      <c r="ACR61" s="1"/>
      <c r="ACS61" s="1"/>
      <c r="ACT61" s="1"/>
      <c r="ACU61" s="1"/>
      <c r="ACV61" s="1"/>
      <c r="ACW61" s="1"/>
      <c r="ACX61" s="1"/>
      <c r="ACY61" s="1"/>
      <c r="ACZ61" s="1"/>
      <c r="ADA61" s="1"/>
      <c r="ADB61" s="1"/>
      <c r="ADC61" s="1"/>
      <c r="ADD61" s="1"/>
      <c r="ADE61" s="1"/>
      <c r="ADF61" s="1"/>
      <c r="ADG61" s="1"/>
      <c r="ADH61" s="1"/>
      <c r="ADI61" s="1"/>
      <c r="ADJ61" s="1"/>
      <c r="ADK61" s="1"/>
      <c r="ADL61" s="1"/>
      <c r="ADM61" s="1"/>
      <c r="ADN61" s="1"/>
      <c r="ADO61" s="1"/>
      <c r="ADP61" s="1"/>
      <c r="ADQ61" s="1"/>
      <c r="ADR61" s="1"/>
      <c r="ADS61" s="1"/>
      <c r="ADT61" s="1"/>
      <c r="ADU61" s="1"/>
      <c r="ADV61" s="1"/>
      <c r="ADW61" s="1"/>
      <c r="ADX61" s="1"/>
      <c r="ADY61" s="1"/>
      <c r="ADZ61" s="1"/>
      <c r="AEA61" s="1"/>
      <c r="AEB61" s="1"/>
      <c r="AEC61" s="1"/>
      <c r="AED61" s="1"/>
      <c r="AEE61" s="1"/>
      <c r="AEF61" s="1"/>
      <c r="AEG61" s="1"/>
      <c r="AEH61" s="1"/>
      <c r="AEI61" s="1"/>
      <c r="AEJ61" s="1"/>
      <c r="AEK61" s="1"/>
      <c r="AEL61" s="1"/>
      <c r="AEM61" s="1"/>
      <c r="AEN61" s="1"/>
      <c r="AEO61" s="1"/>
      <c r="AEP61" s="1"/>
      <c r="AEQ61" s="1"/>
      <c r="AER61" s="1"/>
      <c r="AES61" s="1"/>
      <c r="AET61" s="1"/>
      <c r="AEU61" s="1"/>
      <c r="AEV61" s="1"/>
      <c r="AEW61" s="1"/>
      <c r="AEX61" s="1"/>
      <c r="AEY61" s="1"/>
      <c r="AEZ61" s="1"/>
      <c r="AFA61" s="1"/>
      <c r="AFB61" s="1"/>
      <c r="AFC61" s="1"/>
      <c r="AFD61" s="1"/>
      <c r="AFE61" s="1"/>
      <c r="AFF61" s="1"/>
      <c r="AFG61" s="1"/>
      <c r="AFH61" s="1"/>
      <c r="AFI61" s="1"/>
      <c r="AFJ61" s="1"/>
      <c r="AFK61" s="1"/>
      <c r="AFL61" s="1"/>
      <c r="AFM61" s="1"/>
      <c r="AFN61" s="1"/>
      <c r="AFO61" s="1"/>
      <c r="AFP61" s="1"/>
      <c r="AFQ61" s="1"/>
      <c r="AFR61" s="1"/>
      <c r="AFS61" s="1"/>
      <c r="AFT61" s="1"/>
      <c r="AFU61" s="1"/>
      <c r="AFV61" s="1"/>
      <c r="AFW61" s="1"/>
      <c r="AFX61" s="1"/>
      <c r="AFY61" s="1"/>
      <c r="AFZ61" s="1"/>
      <c r="AGA61" s="1"/>
      <c r="AGB61" s="1"/>
      <c r="AGC61" s="1"/>
      <c r="AGD61" s="1"/>
      <c r="AGE61" s="1"/>
      <c r="AGF61" s="1"/>
      <c r="AGG61" s="1"/>
      <c r="AGH61" s="1"/>
      <c r="AGI61" s="1"/>
      <c r="AGJ61" s="1"/>
      <c r="AGK61" s="1"/>
      <c r="AGL61" s="1"/>
      <c r="AGM61" s="1"/>
      <c r="AGN61" s="1"/>
      <c r="AGO61" s="1"/>
      <c r="AGP61" s="1"/>
      <c r="AGQ61" s="1"/>
      <c r="AGR61" s="1"/>
      <c r="AGS61" s="1"/>
      <c r="AGT61" s="1"/>
      <c r="AGU61" s="1"/>
      <c r="AGV61" s="1"/>
      <c r="AGW61" s="1"/>
      <c r="AGX61" s="1"/>
      <c r="AGY61" s="1"/>
      <c r="AGZ61" s="1"/>
      <c r="AHA61" s="1"/>
      <c r="AHB61" s="1"/>
      <c r="AHC61" s="1"/>
      <c r="AHD61" s="1"/>
      <c r="AHE61" s="1"/>
      <c r="AHF61" s="1"/>
      <c r="AHG61" s="1"/>
      <c r="AHH61" s="1"/>
      <c r="AHI61" s="1"/>
      <c r="AHJ61" s="1"/>
      <c r="AHK61" s="1"/>
      <c r="AHL61" s="1"/>
      <c r="AHM61" s="1"/>
      <c r="AHN61" s="1"/>
      <c r="AHO61" s="1"/>
      <c r="AHP61" s="1"/>
      <c r="AHQ61" s="1"/>
      <c r="AHR61" s="1"/>
      <c r="AHS61" s="1"/>
      <c r="AHT61" s="1"/>
      <c r="AHU61" s="1"/>
      <c r="AHV61" s="1"/>
      <c r="AHW61" s="1"/>
      <c r="AHX61" s="1"/>
      <c r="AHY61" s="1"/>
      <c r="AHZ61" s="1"/>
      <c r="AIA61" s="1"/>
      <c r="AIB61" s="1"/>
      <c r="AIC61" s="1"/>
      <c r="AID61" s="1"/>
      <c r="AIE61" s="1"/>
      <c r="AIF61" s="1"/>
      <c r="AIG61" s="1"/>
      <c r="AIH61" s="1"/>
      <c r="AII61" s="1"/>
      <c r="AIJ61" s="1"/>
      <c r="AIK61" s="1"/>
      <c r="AIL61" s="1"/>
      <c r="AIM61" s="1"/>
      <c r="AIN61" s="1"/>
      <c r="AIO61" s="1"/>
      <c r="AIP61" s="1"/>
      <c r="AIQ61" s="1"/>
      <c r="AIR61" s="1"/>
      <c r="AIS61" s="1"/>
      <c r="AIT61" s="1"/>
      <c r="AIU61" s="1"/>
      <c r="AIV61" s="1"/>
      <c r="AIW61" s="1"/>
      <c r="AIX61" s="1"/>
      <c r="AIY61" s="1"/>
      <c r="AIZ61" s="1"/>
      <c r="AJA61" s="1"/>
      <c r="AJB61" s="1"/>
      <c r="AJC61" s="1"/>
      <c r="AJD61" s="1"/>
      <c r="AJE61" s="1"/>
      <c r="AJF61" s="1"/>
      <c r="AJG61" s="1"/>
      <c r="AJH61" s="1"/>
      <c r="AJI61" s="1"/>
      <c r="AJJ61" s="1"/>
      <c r="AJK61" s="1"/>
      <c r="AJL61" s="1"/>
      <c r="AJM61" s="1"/>
      <c r="AJN61" s="1"/>
      <c r="AJO61" s="1"/>
      <c r="AJP61" s="1"/>
      <c r="AJQ61" s="1"/>
      <c r="AJR61" s="1"/>
      <c r="AJS61" s="1"/>
      <c r="AJT61" s="1"/>
      <c r="AJU61" s="1"/>
      <c r="AJV61" s="1"/>
      <c r="AJW61" s="1"/>
      <c r="AJX61" s="1"/>
      <c r="AJY61" s="1"/>
      <c r="AJZ61" s="1"/>
      <c r="AKA61" s="1"/>
      <c r="AKB61" s="1"/>
      <c r="AKC61" s="1"/>
      <c r="AKD61" s="1"/>
      <c r="AKE61" s="1"/>
      <c r="AKF61" s="1"/>
      <c r="AKG61" s="1"/>
      <c r="AKH61" s="1"/>
      <c r="AKI61" s="1"/>
      <c r="AKJ61" s="1"/>
      <c r="AKK61" s="1"/>
      <c r="AKL61" s="1"/>
      <c r="AKM61" s="1"/>
      <c r="AKN61" s="1"/>
      <c r="AKO61" s="1"/>
      <c r="AKP61" s="1"/>
      <c r="AKQ61" s="1"/>
      <c r="AKR61" s="1"/>
      <c r="AKS61" s="1"/>
      <c r="AKT61" s="1"/>
      <c r="AKU61" s="1"/>
      <c r="AKV61" s="1"/>
      <c r="AKW61" s="1"/>
      <c r="AKX61" s="1"/>
      <c r="AKY61" s="1"/>
      <c r="AKZ61" s="1"/>
      <c r="ALA61" s="1"/>
      <c r="ALB61" s="1"/>
      <c r="ALC61" s="1"/>
      <c r="ALD61" s="1"/>
      <c r="ALE61" s="1"/>
      <c r="ALF61" s="1"/>
      <c r="ALG61" s="1"/>
      <c r="ALH61" s="1"/>
      <c r="ALI61" s="1"/>
      <c r="ALJ61" s="1"/>
      <c r="ALK61" s="1"/>
      <c r="ALL61" s="1"/>
      <c r="ALM61" s="1"/>
      <c r="ALN61" s="1"/>
      <c r="ALO61" s="1"/>
    </row>
    <row r="62" spans="1:1003" s="156" customFormat="1" ht="15" x14ac:dyDescent="0.25">
      <c r="A62" s="158">
        <f>IF(COUNTBLANK(B62)=1," ",COUNTA($B$13:B62))</f>
        <v>21</v>
      </c>
      <c r="B62" s="163" t="s">
        <v>79</v>
      </c>
      <c r="C62" s="164" t="s">
        <v>199</v>
      </c>
      <c r="D62" s="158" t="s">
        <v>80</v>
      </c>
      <c r="E62" s="322">
        <f>apjomi!L40</f>
        <v>2431.3180000000002</v>
      </c>
      <c r="F62" s="184"/>
      <c r="G62" s="185"/>
      <c r="H62" s="186">
        <f t="shared" si="7"/>
        <v>0</v>
      </c>
      <c r="I62" s="187"/>
      <c r="J62" s="187"/>
      <c r="K62" s="188">
        <f t="shared" si="8"/>
        <v>0</v>
      </c>
      <c r="L62" s="188">
        <f t="shared" si="9"/>
        <v>0</v>
      </c>
      <c r="M62" s="188">
        <f t="shared" si="10"/>
        <v>0</v>
      </c>
      <c r="N62" s="188">
        <f t="shared" si="11"/>
        <v>0</v>
      </c>
      <c r="O62" s="188">
        <f t="shared" si="12"/>
        <v>0</v>
      </c>
      <c r="P62" s="188">
        <f t="shared" si="13"/>
        <v>0</v>
      </c>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1"/>
      <c r="VB62" s="1"/>
      <c r="VC62" s="1"/>
      <c r="VD62" s="1"/>
      <c r="VE62" s="1"/>
      <c r="VF62" s="1"/>
      <c r="VG62" s="1"/>
      <c r="VH62" s="1"/>
      <c r="VI62" s="1"/>
      <c r="VJ62" s="1"/>
      <c r="VK62" s="1"/>
      <c r="VL62" s="1"/>
      <c r="VM62" s="1"/>
      <c r="VN62" s="1"/>
      <c r="VO62" s="1"/>
      <c r="VP62" s="1"/>
      <c r="VQ62" s="1"/>
      <c r="VR62" s="1"/>
      <c r="VS62" s="1"/>
      <c r="VT62" s="1"/>
      <c r="VU62" s="1"/>
      <c r="VV62" s="1"/>
      <c r="VW62" s="1"/>
      <c r="VX62" s="1"/>
      <c r="VY62" s="1"/>
      <c r="VZ62" s="1"/>
      <c r="WA62" s="1"/>
      <c r="WB62" s="1"/>
      <c r="WC62" s="1"/>
      <c r="WD62" s="1"/>
      <c r="WE62" s="1"/>
      <c r="WF62" s="1"/>
      <c r="WG62" s="1"/>
      <c r="WH62" s="1"/>
      <c r="WI62" s="1"/>
      <c r="WJ62" s="1"/>
      <c r="WK62" s="1"/>
      <c r="WL62" s="1"/>
      <c r="WM62" s="1"/>
      <c r="WN62" s="1"/>
      <c r="WO62" s="1"/>
      <c r="WP62" s="1"/>
      <c r="WQ62" s="1"/>
      <c r="WR62" s="1"/>
      <c r="WS62" s="1"/>
      <c r="WT62" s="1"/>
      <c r="WU62" s="1"/>
      <c r="WV62" s="1"/>
      <c r="WW62" s="1"/>
      <c r="WX62" s="1"/>
      <c r="WY62" s="1"/>
      <c r="WZ62" s="1"/>
      <c r="XA62" s="1"/>
      <c r="XB62" s="1"/>
      <c r="XC62" s="1"/>
      <c r="XD62" s="1"/>
      <c r="XE62" s="1"/>
      <c r="XF62" s="1"/>
      <c r="XG62" s="1"/>
      <c r="XH62" s="1"/>
      <c r="XI62" s="1"/>
      <c r="XJ62" s="1"/>
      <c r="XK62" s="1"/>
      <c r="XL62" s="1"/>
      <c r="XM62" s="1"/>
      <c r="XN62" s="1"/>
      <c r="XO62" s="1"/>
      <c r="XP62" s="1"/>
      <c r="XQ62" s="1"/>
      <c r="XR62" s="1"/>
      <c r="XS62" s="1"/>
      <c r="XT62" s="1"/>
      <c r="XU62" s="1"/>
      <c r="XV62" s="1"/>
      <c r="XW62" s="1"/>
      <c r="XX62" s="1"/>
      <c r="XY62" s="1"/>
      <c r="XZ62" s="1"/>
      <c r="YA62" s="1"/>
      <c r="YB62" s="1"/>
      <c r="YC62" s="1"/>
      <c r="YD62" s="1"/>
      <c r="YE62" s="1"/>
      <c r="YF62" s="1"/>
      <c r="YG62" s="1"/>
      <c r="YH62" s="1"/>
      <c r="YI62" s="1"/>
      <c r="YJ62" s="1"/>
      <c r="YK62" s="1"/>
      <c r="YL62" s="1"/>
      <c r="YM62" s="1"/>
      <c r="YN62" s="1"/>
      <c r="YO62" s="1"/>
      <c r="YP62" s="1"/>
      <c r="YQ62" s="1"/>
      <c r="YR62" s="1"/>
      <c r="YS62" s="1"/>
      <c r="YT62" s="1"/>
      <c r="YU62" s="1"/>
      <c r="YV62" s="1"/>
      <c r="YW62" s="1"/>
      <c r="YX62" s="1"/>
      <c r="YY62" s="1"/>
      <c r="YZ62" s="1"/>
      <c r="ZA62" s="1"/>
      <c r="ZB62" s="1"/>
      <c r="ZC62" s="1"/>
      <c r="ZD62" s="1"/>
      <c r="ZE62" s="1"/>
      <c r="ZF62" s="1"/>
      <c r="ZG62" s="1"/>
      <c r="ZH62" s="1"/>
      <c r="ZI62" s="1"/>
      <c r="ZJ62" s="1"/>
      <c r="ZK62" s="1"/>
      <c r="ZL62" s="1"/>
      <c r="ZM62" s="1"/>
      <c r="ZN62" s="1"/>
      <c r="ZO62" s="1"/>
      <c r="ZP62" s="1"/>
      <c r="ZQ62" s="1"/>
      <c r="ZR62" s="1"/>
      <c r="ZS62" s="1"/>
      <c r="ZT62" s="1"/>
      <c r="ZU62" s="1"/>
      <c r="ZV62" s="1"/>
      <c r="ZW62" s="1"/>
      <c r="ZX62" s="1"/>
      <c r="ZY62" s="1"/>
      <c r="ZZ62" s="1"/>
      <c r="AAA62" s="1"/>
      <c r="AAB62" s="1"/>
      <c r="AAC62" s="1"/>
      <c r="AAD62" s="1"/>
      <c r="AAE62" s="1"/>
      <c r="AAF62" s="1"/>
      <c r="AAG62" s="1"/>
      <c r="AAH62" s="1"/>
      <c r="AAI62" s="1"/>
      <c r="AAJ62" s="1"/>
      <c r="AAK62" s="1"/>
      <c r="AAL62" s="1"/>
      <c r="AAM62" s="1"/>
      <c r="AAN62" s="1"/>
      <c r="AAO62" s="1"/>
      <c r="AAP62" s="1"/>
      <c r="AAQ62" s="1"/>
      <c r="AAR62" s="1"/>
      <c r="AAS62" s="1"/>
      <c r="AAT62" s="1"/>
      <c r="AAU62" s="1"/>
      <c r="AAV62" s="1"/>
      <c r="AAW62" s="1"/>
      <c r="AAX62" s="1"/>
      <c r="AAY62" s="1"/>
      <c r="AAZ62" s="1"/>
      <c r="ABA62" s="1"/>
      <c r="ABB62" s="1"/>
      <c r="ABC62" s="1"/>
      <c r="ABD62" s="1"/>
      <c r="ABE62" s="1"/>
      <c r="ABF62" s="1"/>
      <c r="ABG62" s="1"/>
      <c r="ABH62" s="1"/>
      <c r="ABI62" s="1"/>
      <c r="ABJ62" s="1"/>
      <c r="ABK62" s="1"/>
      <c r="ABL62" s="1"/>
      <c r="ABM62" s="1"/>
      <c r="ABN62" s="1"/>
      <c r="ABO62" s="1"/>
      <c r="ABP62" s="1"/>
      <c r="ABQ62" s="1"/>
      <c r="ABR62" s="1"/>
      <c r="ABS62" s="1"/>
      <c r="ABT62" s="1"/>
      <c r="ABU62" s="1"/>
      <c r="ABV62" s="1"/>
      <c r="ABW62" s="1"/>
      <c r="ABX62" s="1"/>
      <c r="ABY62" s="1"/>
      <c r="ABZ62" s="1"/>
      <c r="ACA62" s="1"/>
      <c r="ACB62" s="1"/>
      <c r="ACC62" s="1"/>
      <c r="ACD62" s="1"/>
      <c r="ACE62" s="1"/>
      <c r="ACF62" s="1"/>
      <c r="ACG62" s="1"/>
      <c r="ACH62" s="1"/>
      <c r="ACI62" s="1"/>
      <c r="ACJ62" s="1"/>
      <c r="ACK62" s="1"/>
      <c r="ACL62" s="1"/>
      <c r="ACM62" s="1"/>
      <c r="ACN62" s="1"/>
      <c r="ACO62" s="1"/>
      <c r="ACP62" s="1"/>
      <c r="ACQ62" s="1"/>
      <c r="ACR62" s="1"/>
      <c r="ACS62" s="1"/>
      <c r="ACT62" s="1"/>
      <c r="ACU62" s="1"/>
      <c r="ACV62" s="1"/>
      <c r="ACW62" s="1"/>
      <c r="ACX62" s="1"/>
      <c r="ACY62" s="1"/>
      <c r="ACZ62" s="1"/>
      <c r="ADA62" s="1"/>
      <c r="ADB62" s="1"/>
      <c r="ADC62" s="1"/>
      <c r="ADD62" s="1"/>
      <c r="ADE62" s="1"/>
      <c r="ADF62" s="1"/>
      <c r="ADG62" s="1"/>
      <c r="ADH62" s="1"/>
      <c r="ADI62" s="1"/>
      <c r="ADJ62" s="1"/>
      <c r="ADK62" s="1"/>
      <c r="ADL62" s="1"/>
      <c r="ADM62" s="1"/>
      <c r="ADN62" s="1"/>
      <c r="ADO62" s="1"/>
      <c r="ADP62" s="1"/>
      <c r="ADQ62" s="1"/>
      <c r="ADR62" s="1"/>
      <c r="ADS62" s="1"/>
      <c r="ADT62" s="1"/>
      <c r="ADU62" s="1"/>
      <c r="ADV62" s="1"/>
      <c r="ADW62" s="1"/>
      <c r="ADX62" s="1"/>
      <c r="ADY62" s="1"/>
      <c r="ADZ62" s="1"/>
      <c r="AEA62" s="1"/>
      <c r="AEB62" s="1"/>
      <c r="AEC62" s="1"/>
      <c r="AED62" s="1"/>
      <c r="AEE62" s="1"/>
      <c r="AEF62" s="1"/>
      <c r="AEG62" s="1"/>
      <c r="AEH62" s="1"/>
      <c r="AEI62" s="1"/>
      <c r="AEJ62" s="1"/>
      <c r="AEK62" s="1"/>
      <c r="AEL62" s="1"/>
      <c r="AEM62" s="1"/>
      <c r="AEN62" s="1"/>
      <c r="AEO62" s="1"/>
      <c r="AEP62" s="1"/>
      <c r="AEQ62" s="1"/>
      <c r="AER62" s="1"/>
      <c r="AES62" s="1"/>
      <c r="AET62" s="1"/>
      <c r="AEU62" s="1"/>
      <c r="AEV62" s="1"/>
      <c r="AEW62" s="1"/>
      <c r="AEX62" s="1"/>
      <c r="AEY62" s="1"/>
      <c r="AEZ62" s="1"/>
      <c r="AFA62" s="1"/>
      <c r="AFB62" s="1"/>
      <c r="AFC62" s="1"/>
      <c r="AFD62" s="1"/>
      <c r="AFE62" s="1"/>
      <c r="AFF62" s="1"/>
      <c r="AFG62" s="1"/>
      <c r="AFH62" s="1"/>
      <c r="AFI62" s="1"/>
      <c r="AFJ62" s="1"/>
      <c r="AFK62" s="1"/>
      <c r="AFL62" s="1"/>
      <c r="AFM62" s="1"/>
      <c r="AFN62" s="1"/>
      <c r="AFO62" s="1"/>
      <c r="AFP62" s="1"/>
      <c r="AFQ62" s="1"/>
      <c r="AFR62" s="1"/>
      <c r="AFS62" s="1"/>
      <c r="AFT62" s="1"/>
      <c r="AFU62" s="1"/>
      <c r="AFV62" s="1"/>
      <c r="AFW62" s="1"/>
      <c r="AFX62" s="1"/>
      <c r="AFY62" s="1"/>
      <c r="AFZ62" s="1"/>
      <c r="AGA62" s="1"/>
      <c r="AGB62" s="1"/>
      <c r="AGC62" s="1"/>
      <c r="AGD62" s="1"/>
      <c r="AGE62" s="1"/>
      <c r="AGF62" s="1"/>
      <c r="AGG62" s="1"/>
      <c r="AGH62" s="1"/>
      <c r="AGI62" s="1"/>
      <c r="AGJ62" s="1"/>
      <c r="AGK62" s="1"/>
      <c r="AGL62" s="1"/>
      <c r="AGM62" s="1"/>
      <c r="AGN62" s="1"/>
      <c r="AGO62" s="1"/>
      <c r="AGP62" s="1"/>
      <c r="AGQ62" s="1"/>
      <c r="AGR62" s="1"/>
      <c r="AGS62" s="1"/>
      <c r="AGT62" s="1"/>
      <c r="AGU62" s="1"/>
      <c r="AGV62" s="1"/>
      <c r="AGW62" s="1"/>
      <c r="AGX62" s="1"/>
      <c r="AGY62" s="1"/>
      <c r="AGZ62" s="1"/>
      <c r="AHA62" s="1"/>
      <c r="AHB62" s="1"/>
      <c r="AHC62" s="1"/>
      <c r="AHD62" s="1"/>
      <c r="AHE62" s="1"/>
      <c r="AHF62" s="1"/>
      <c r="AHG62" s="1"/>
      <c r="AHH62" s="1"/>
      <c r="AHI62" s="1"/>
      <c r="AHJ62" s="1"/>
      <c r="AHK62" s="1"/>
      <c r="AHL62" s="1"/>
      <c r="AHM62" s="1"/>
      <c r="AHN62" s="1"/>
      <c r="AHO62" s="1"/>
      <c r="AHP62" s="1"/>
      <c r="AHQ62" s="1"/>
      <c r="AHR62" s="1"/>
      <c r="AHS62" s="1"/>
      <c r="AHT62" s="1"/>
      <c r="AHU62" s="1"/>
      <c r="AHV62" s="1"/>
      <c r="AHW62" s="1"/>
      <c r="AHX62" s="1"/>
      <c r="AHY62" s="1"/>
      <c r="AHZ62" s="1"/>
      <c r="AIA62" s="1"/>
      <c r="AIB62" s="1"/>
      <c r="AIC62" s="1"/>
      <c r="AID62" s="1"/>
      <c r="AIE62" s="1"/>
      <c r="AIF62" s="1"/>
      <c r="AIG62" s="1"/>
      <c r="AIH62" s="1"/>
      <c r="AII62" s="1"/>
      <c r="AIJ62" s="1"/>
      <c r="AIK62" s="1"/>
      <c r="AIL62" s="1"/>
      <c r="AIM62" s="1"/>
      <c r="AIN62" s="1"/>
      <c r="AIO62" s="1"/>
      <c r="AIP62" s="1"/>
      <c r="AIQ62" s="1"/>
      <c r="AIR62" s="1"/>
      <c r="AIS62" s="1"/>
      <c r="AIT62" s="1"/>
      <c r="AIU62" s="1"/>
      <c r="AIV62" s="1"/>
      <c r="AIW62" s="1"/>
      <c r="AIX62" s="1"/>
      <c r="AIY62" s="1"/>
      <c r="AIZ62" s="1"/>
      <c r="AJA62" s="1"/>
      <c r="AJB62" s="1"/>
      <c r="AJC62" s="1"/>
      <c r="AJD62" s="1"/>
      <c r="AJE62" s="1"/>
      <c r="AJF62" s="1"/>
      <c r="AJG62" s="1"/>
      <c r="AJH62" s="1"/>
      <c r="AJI62" s="1"/>
      <c r="AJJ62" s="1"/>
      <c r="AJK62" s="1"/>
      <c r="AJL62" s="1"/>
      <c r="AJM62" s="1"/>
      <c r="AJN62" s="1"/>
      <c r="AJO62" s="1"/>
      <c r="AJP62" s="1"/>
      <c r="AJQ62" s="1"/>
      <c r="AJR62" s="1"/>
      <c r="AJS62" s="1"/>
      <c r="AJT62" s="1"/>
      <c r="AJU62" s="1"/>
      <c r="AJV62" s="1"/>
      <c r="AJW62" s="1"/>
      <c r="AJX62" s="1"/>
      <c r="AJY62" s="1"/>
      <c r="AJZ62" s="1"/>
      <c r="AKA62" s="1"/>
      <c r="AKB62" s="1"/>
      <c r="AKC62" s="1"/>
      <c r="AKD62" s="1"/>
      <c r="AKE62" s="1"/>
      <c r="AKF62" s="1"/>
      <c r="AKG62" s="1"/>
      <c r="AKH62" s="1"/>
      <c r="AKI62" s="1"/>
      <c r="AKJ62" s="1"/>
      <c r="AKK62" s="1"/>
      <c r="AKL62" s="1"/>
      <c r="AKM62" s="1"/>
      <c r="AKN62" s="1"/>
      <c r="AKO62" s="1"/>
      <c r="AKP62" s="1"/>
      <c r="AKQ62" s="1"/>
      <c r="AKR62" s="1"/>
      <c r="AKS62" s="1"/>
      <c r="AKT62" s="1"/>
      <c r="AKU62" s="1"/>
      <c r="AKV62" s="1"/>
      <c r="AKW62" s="1"/>
      <c r="AKX62" s="1"/>
      <c r="AKY62" s="1"/>
      <c r="AKZ62" s="1"/>
      <c r="ALA62" s="1"/>
      <c r="ALB62" s="1"/>
      <c r="ALC62" s="1"/>
      <c r="ALD62" s="1"/>
      <c r="ALE62" s="1"/>
      <c r="ALF62" s="1"/>
      <c r="ALG62" s="1"/>
      <c r="ALH62" s="1"/>
      <c r="ALI62" s="1"/>
      <c r="ALJ62" s="1"/>
      <c r="ALK62" s="1"/>
      <c r="ALL62" s="1"/>
      <c r="ALM62" s="1"/>
      <c r="ALN62" s="1"/>
      <c r="ALO62" s="1"/>
    </row>
    <row r="63" spans="1:1003" s="156" customFormat="1" ht="15" x14ac:dyDescent="0.25">
      <c r="A63" s="251"/>
      <c r="B63" s="257"/>
      <c r="C63" s="172" t="s">
        <v>272</v>
      </c>
      <c r="D63" s="251"/>
      <c r="E63" s="259"/>
      <c r="F63" s="252"/>
      <c r="G63" s="253"/>
      <c r="H63" s="186"/>
      <c r="I63" s="254"/>
      <c r="J63" s="254"/>
      <c r="K63" s="255"/>
      <c r="L63" s="255"/>
      <c r="M63" s="255"/>
      <c r="N63" s="255"/>
      <c r="O63" s="255"/>
      <c r="P63" s="255"/>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1"/>
      <c r="VB63" s="1"/>
      <c r="VC63" s="1"/>
      <c r="VD63" s="1"/>
      <c r="VE63" s="1"/>
      <c r="VF63" s="1"/>
      <c r="VG63" s="1"/>
      <c r="VH63" s="1"/>
      <c r="VI63" s="1"/>
      <c r="VJ63" s="1"/>
      <c r="VK63" s="1"/>
      <c r="VL63" s="1"/>
      <c r="VM63" s="1"/>
      <c r="VN63" s="1"/>
      <c r="VO63" s="1"/>
      <c r="VP63" s="1"/>
      <c r="VQ63" s="1"/>
      <c r="VR63" s="1"/>
      <c r="VS63" s="1"/>
      <c r="VT63" s="1"/>
      <c r="VU63" s="1"/>
      <c r="VV63" s="1"/>
      <c r="VW63" s="1"/>
      <c r="VX63" s="1"/>
      <c r="VY63" s="1"/>
      <c r="VZ63" s="1"/>
      <c r="WA63" s="1"/>
      <c r="WB63" s="1"/>
      <c r="WC63" s="1"/>
      <c r="WD63" s="1"/>
      <c r="WE63" s="1"/>
      <c r="WF63" s="1"/>
      <c r="WG63" s="1"/>
      <c r="WH63" s="1"/>
      <c r="WI63" s="1"/>
      <c r="WJ63" s="1"/>
      <c r="WK63" s="1"/>
      <c r="WL63" s="1"/>
      <c r="WM63" s="1"/>
      <c r="WN63" s="1"/>
      <c r="WO63" s="1"/>
      <c r="WP63" s="1"/>
      <c r="WQ63" s="1"/>
      <c r="WR63" s="1"/>
      <c r="WS63" s="1"/>
      <c r="WT63" s="1"/>
      <c r="WU63" s="1"/>
      <c r="WV63" s="1"/>
      <c r="WW63" s="1"/>
      <c r="WX63" s="1"/>
      <c r="WY63" s="1"/>
      <c r="WZ63" s="1"/>
      <c r="XA63" s="1"/>
      <c r="XB63" s="1"/>
      <c r="XC63" s="1"/>
      <c r="XD63" s="1"/>
      <c r="XE63" s="1"/>
      <c r="XF63" s="1"/>
      <c r="XG63" s="1"/>
      <c r="XH63" s="1"/>
      <c r="XI63" s="1"/>
      <c r="XJ63" s="1"/>
      <c r="XK63" s="1"/>
      <c r="XL63" s="1"/>
      <c r="XM63" s="1"/>
      <c r="XN63" s="1"/>
      <c r="XO63" s="1"/>
      <c r="XP63" s="1"/>
      <c r="XQ63" s="1"/>
      <c r="XR63" s="1"/>
      <c r="XS63" s="1"/>
      <c r="XT63" s="1"/>
      <c r="XU63" s="1"/>
      <c r="XV63" s="1"/>
      <c r="XW63" s="1"/>
      <c r="XX63" s="1"/>
      <c r="XY63" s="1"/>
      <c r="XZ63" s="1"/>
      <c r="YA63" s="1"/>
      <c r="YB63" s="1"/>
      <c r="YC63" s="1"/>
      <c r="YD63" s="1"/>
      <c r="YE63" s="1"/>
      <c r="YF63" s="1"/>
      <c r="YG63" s="1"/>
      <c r="YH63" s="1"/>
      <c r="YI63" s="1"/>
      <c r="YJ63" s="1"/>
      <c r="YK63" s="1"/>
      <c r="YL63" s="1"/>
      <c r="YM63" s="1"/>
      <c r="YN63" s="1"/>
      <c r="YO63" s="1"/>
      <c r="YP63" s="1"/>
      <c r="YQ63" s="1"/>
      <c r="YR63" s="1"/>
      <c r="YS63" s="1"/>
      <c r="YT63" s="1"/>
      <c r="YU63" s="1"/>
      <c r="YV63" s="1"/>
      <c r="YW63" s="1"/>
      <c r="YX63" s="1"/>
      <c r="YY63" s="1"/>
      <c r="YZ63" s="1"/>
      <c r="ZA63" s="1"/>
      <c r="ZB63" s="1"/>
      <c r="ZC63" s="1"/>
      <c r="ZD63" s="1"/>
      <c r="ZE63" s="1"/>
      <c r="ZF63" s="1"/>
      <c r="ZG63" s="1"/>
      <c r="ZH63" s="1"/>
      <c r="ZI63" s="1"/>
      <c r="ZJ63" s="1"/>
      <c r="ZK63" s="1"/>
      <c r="ZL63" s="1"/>
      <c r="ZM63" s="1"/>
      <c r="ZN63" s="1"/>
      <c r="ZO63" s="1"/>
      <c r="ZP63" s="1"/>
      <c r="ZQ63" s="1"/>
      <c r="ZR63" s="1"/>
      <c r="ZS63" s="1"/>
      <c r="ZT63" s="1"/>
      <c r="ZU63" s="1"/>
      <c r="ZV63" s="1"/>
      <c r="ZW63" s="1"/>
      <c r="ZX63" s="1"/>
      <c r="ZY63" s="1"/>
      <c r="ZZ63" s="1"/>
      <c r="AAA63" s="1"/>
      <c r="AAB63" s="1"/>
      <c r="AAC63" s="1"/>
      <c r="AAD63" s="1"/>
      <c r="AAE63" s="1"/>
      <c r="AAF63" s="1"/>
      <c r="AAG63" s="1"/>
      <c r="AAH63" s="1"/>
      <c r="AAI63" s="1"/>
      <c r="AAJ63" s="1"/>
      <c r="AAK63" s="1"/>
      <c r="AAL63" s="1"/>
      <c r="AAM63" s="1"/>
      <c r="AAN63" s="1"/>
      <c r="AAO63" s="1"/>
      <c r="AAP63" s="1"/>
      <c r="AAQ63" s="1"/>
      <c r="AAR63" s="1"/>
      <c r="AAS63" s="1"/>
      <c r="AAT63" s="1"/>
      <c r="AAU63" s="1"/>
      <c r="AAV63" s="1"/>
      <c r="AAW63" s="1"/>
      <c r="AAX63" s="1"/>
      <c r="AAY63" s="1"/>
      <c r="AAZ63" s="1"/>
      <c r="ABA63" s="1"/>
      <c r="ABB63" s="1"/>
      <c r="ABC63" s="1"/>
      <c r="ABD63" s="1"/>
      <c r="ABE63" s="1"/>
      <c r="ABF63" s="1"/>
      <c r="ABG63" s="1"/>
      <c r="ABH63" s="1"/>
      <c r="ABI63" s="1"/>
      <c r="ABJ63" s="1"/>
      <c r="ABK63" s="1"/>
      <c r="ABL63" s="1"/>
      <c r="ABM63" s="1"/>
      <c r="ABN63" s="1"/>
      <c r="ABO63" s="1"/>
      <c r="ABP63" s="1"/>
      <c r="ABQ63" s="1"/>
      <c r="ABR63" s="1"/>
      <c r="ABS63" s="1"/>
      <c r="ABT63" s="1"/>
      <c r="ABU63" s="1"/>
      <c r="ABV63" s="1"/>
      <c r="ABW63" s="1"/>
      <c r="ABX63" s="1"/>
      <c r="ABY63" s="1"/>
      <c r="ABZ63" s="1"/>
      <c r="ACA63" s="1"/>
      <c r="ACB63" s="1"/>
      <c r="ACC63" s="1"/>
      <c r="ACD63" s="1"/>
      <c r="ACE63" s="1"/>
      <c r="ACF63" s="1"/>
      <c r="ACG63" s="1"/>
      <c r="ACH63" s="1"/>
      <c r="ACI63" s="1"/>
      <c r="ACJ63" s="1"/>
      <c r="ACK63" s="1"/>
      <c r="ACL63" s="1"/>
      <c r="ACM63" s="1"/>
      <c r="ACN63" s="1"/>
      <c r="ACO63" s="1"/>
      <c r="ACP63" s="1"/>
      <c r="ACQ63" s="1"/>
      <c r="ACR63" s="1"/>
      <c r="ACS63" s="1"/>
      <c r="ACT63" s="1"/>
      <c r="ACU63" s="1"/>
      <c r="ACV63" s="1"/>
      <c r="ACW63" s="1"/>
      <c r="ACX63" s="1"/>
      <c r="ACY63" s="1"/>
      <c r="ACZ63" s="1"/>
      <c r="ADA63" s="1"/>
      <c r="ADB63" s="1"/>
      <c r="ADC63" s="1"/>
      <c r="ADD63" s="1"/>
      <c r="ADE63" s="1"/>
      <c r="ADF63" s="1"/>
      <c r="ADG63" s="1"/>
      <c r="ADH63" s="1"/>
      <c r="ADI63" s="1"/>
      <c r="ADJ63" s="1"/>
      <c r="ADK63" s="1"/>
      <c r="ADL63" s="1"/>
      <c r="ADM63" s="1"/>
      <c r="ADN63" s="1"/>
      <c r="ADO63" s="1"/>
      <c r="ADP63" s="1"/>
      <c r="ADQ63" s="1"/>
      <c r="ADR63" s="1"/>
      <c r="ADS63" s="1"/>
      <c r="ADT63" s="1"/>
      <c r="ADU63" s="1"/>
      <c r="ADV63" s="1"/>
      <c r="ADW63" s="1"/>
      <c r="ADX63" s="1"/>
      <c r="ADY63" s="1"/>
      <c r="ADZ63" s="1"/>
      <c r="AEA63" s="1"/>
      <c r="AEB63" s="1"/>
      <c r="AEC63" s="1"/>
      <c r="AED63" s="1"/>
      <c r="AEE63" s="1"/>
      <c r="AEF63" s="1"/>
      <c r="AEG63" s="1"/>
      <c r="AEH63" s="1"/>
      <c r="AEI63" s="1"/>
      <c r="AEJ63" s="1"/>
      <c r="AEK63" s="1"/>
      <c r="AEL63" s="1"/>
      <c r="AEM63" s="1"/>
      <c r="AEN63" s="1"/>
      <c r="AEO63" s="1"/>
      <c r="AEP63" s="1"/>
      <c r="AEQ63" s="1"/>
      <c r="AER63" s="1"/>
      <c r="AES63" s="1"/>
      <c r="AET63" s="1"/>
      <c r="AEU63" s="1"/>
      <c r="AEV63" s="1"/>
      <c r="AEW63" s="1"/>
      <c r="AEX63" s="1"/>
      <c r="AEY63" s="1"/>
      <c r="AEZ63" s="1"/>
      <c r="AFA63" s="1"/>
      <c r="AFB63" s="1"/>
      <c r="AFC63" s="1"/>
      <c r="AFD63" s="1"/>
      <c r="AFE63" s="1"/>
      <c r="AFF63" s="1"/>
      <c r="AFG63" s="1"/>
      <c r="AFH63" s="1"/>
      <c r="AFI63" s="1"/>
      <c r="AFJ63" s="1"/>
      <c r="AFK63" s="1"/>
      <c r="AFL63" s="1"/>
      <c r="AFM63" s="1"/>
      <c r="AFN63" s="1"/>
      <c r="AFO63" s="1"/>
      <c r="AFP63" s="1"/>
      <c r="AFQ63" s="1"/>
      <c r="AFR63" s="1"/>
      <c r="AFS63" s="1"/>
      <c r="AFT63" s="1"/>
      <c r="AFU63" s="1"/>
      <c r="AFV63" s="1"/>
      <c r="AFW63" s="1"/>
      <c r="AFX63" s="1"/>
      <c r="AFY63" s="1"/>
      <c r="AFZ63" s="1"/>
      <c r="AGA63" s="1"/>
      <c r="AGB63" s="1"/>
      <c r="AGC63" s="1"/>
      <c r="AGD63" s="1"/>
      <c r="AGE63" s="1"/>
      <c r="AGF63" s="1"/>
      <c r="AGG63" s="1"/>
      <c r="AGH63" s="1"/>
      <c r="AGI63" s="1"/>
      <c r="AGJ63" s="1"/>
      <c r="AGK63" s="1"/>
      <c r="AGL63" s="1"/>
      <c r="AGM63" s="1"/>
      <c r="AGN63" s="1"/>
      <c r="AGO63" s="1"/>
      <c r="AGP63" s="1"/>
      <c r="AGQ63" s="1"/>
      <c r="AGR63" s="1"/>
      <c r="AGS63" s="1"/>
      <c r="AGT63" s="1"/>
      <c r="AGU63" s="1"/>
      <c r="AGV63" s="1"/>
      <c r="AGW63" s="1"/>
      <c r="AGX63" s="1"/>
      <c r="AGY63" s="1"/>
      <c r="AGZ63" s="1"/>
      <c r="AHA63" s="1"/>
      <c r="AHB63" s="1"/>
      <c r="AHC63" s="1"/>
      <c r="AHD63" s="1"/>
      <c r="AHE63" s="1"/>
      <c r="AHF63" s="1"/>
      <c r="AHG63" s="1"/>
      <c r="AHH63" s="1"/>
      <c r="AHI63" s="1"/>
      <c r="AHJ63" s="1"/>
      <c r="AHK63" s="1"/>
      <c r="AHL63" s="1"/>
      <c r="AHM63" s="1"/>
      <c r="AHN63" s="1"/>
      <c r="AHO63" s="1"/>
      <c r="AHP63" s="1"/>
      <c r="AHQ63" s="1"/>
      <c r="AHR63" s="1"/>
      <c r="AHS63" s="1"/>
      <c r="AHT63" s="1"/>
      <c r="AHU63" s="1"/>
      <c r="AHV63" s="1"/>
      <c r="AHW63" s="1"/>
      <c r="AHX63" s="1"/>
      <c r="AHY63" s="1"/>
      <c r="AHZ63" s="1"/>
      <c r="AIA63" s="1"/>
      <c r="AIB63" s="1"/>
      <c r="AIC63" s="1"/>
      <c r="AID63" s="1"/>
      <c r="AIE63" s="1"/>
      <c r="AIF63" s="1"/>
      <c r="AIG63" s="1"/>
      <c r="AIH63" s="1"/>
      <c r="AII63" s="1"/>
      <c r="AIJ63" s="1"/>
      <c r="AIK63" s="1"/>
      <c r="AIL63" s="1"/>
      <c r="AIM63" s="1"/>
      <c r="AIN63" s="1"/>
      <c r="AIO63" s="1"/>
      <c r="AIP63" s="1"/>
      <c r="AIQ63" s="1"/>
      <c r="AIR63" s="1"/>
      <c r="AIS63" s="1"/>
      <c r="AIT63" s="1"/>
      <c r="AIU63" s="1"/>
      <c r="AIV63" s="1"/>
      <c r="AIW63" s="1"/>
      <c r="AIX63" s="1"/>
      <c r="AIY63" s="1"/>
      <c r="AIZ63" s="1"/>
      <c r="AJA63" s="1"/>
      <c r="AJB63" s="1"/>
      <c r="AJC63" s="1"/>
      <c r="AJD63" s="1"/>
      <c r="AJE63" s="1"/>
      <c r="AJF63" s="1"/>
      <c r="AJG63" s="1"/>
      <c r="AJH63" s="1"/>
      <c r="AJI63" s="1"/>
      <c r="AJJ63" s="1"/>
      <c r="AJK63" s="1"/>
      <c r="AJL63" s="1"/>
      <c r="AJM63" s="1"/>
      <c r="AJN63" s="1"/>
      <c r="AJO63" s="1"/>
      <c r="AJP63" s="1"/>
      <c r="AJQ63" s="1"/>
      <c r="AJR63" s="1"/>
      <c r="AJS63" s="1"/>
      <c r="AJT63" s="1"/>
      <c r="AJU63" s="1"/>
      <c r="AJV63" s="1"/>
      <c r="AJW63" s="1"/>
      <c r="AJX63" s="1"/>
      <c r="AJY63" s="1"/>
      <c r="AJZ63" s="1"/>
      <c r="AKA63" s="1"/>
      <c r="AKB63" s="1"/>
      <c r="AKC63" s="1"/>
      <c r="AKD63" s="1"/>
      <c r="AKE63" s="1"/>
      <c r="AKF63" s="1"/>
      <c r="AKG63" s="1"/>
      <c r="AKH63" s="1"/>
      <c r="AKI63" s="1"/>
      <c r="AKJ63" s="1"/>
      <c r="AKK63" s="1"/>
      <c r="AKL63" s="1"/>
      <c r="AKM63" s="1"/>
      <c r="AKN63" s="1"/>
      <c r="AKO63" s="1"/>
      <c r="AKP63" s="1"/>
      <c r="AKQ63" s="1"/>
      <c r="AKR63" s="1"/>
      <c r="AKS63" s="1"/>
      <c r="AKT63" s="1"/>
      <c r="AKU63" s="1"/>
      <c r="AKV63" s="1"/>
      <c r="AKW63" s="1"/>
      <c r="AKX63" s="1"/>
      <c r="AKY63" s="1"/>
      <c r="AKZ63" s="1"/>
      <c r="ALA63" s="1"/>
      <c r="ALB63" s="1"/>
      <c r="ALC63" s="1"/>
      <c r="ALD63" s="1"/>
      <c r="ALE63" s="1"/>
      <c r="ALF63" s="1"/>
      <c r="ALG63" s="1"/>
      <c r="ALH63" s="1"/>
      <c r="ALI63" s="1"/>
      <c r="ALJ63" s="1"/>
      <c r="ALK63" s="1"/>
      <c r="ALL63" s="1"/>
      <c r="ALM63" s="1"/>
      <c r="ALN63" s="1"/>
      <c r="ALO63" s="1"/>
    </row>
    <row r="64" spans="1:1003" s="156" customFormat="1" ht="15" x14ac:dyDescent="0.25">
      <c r="A64" s="158">
        <f>IF(COUNTBLANK(B64)=1," ",COUNTA($B$13:B64))</f>
        <v>22</v>
      </c>
      <c r="B64" s="163" t="s">
        <v>79</v>
      </c>
      <c r="C64" s="164" t="str">
        <f>apjomi!S2</f>
        <v>Stūra profils  EC S vai ekvivalents</v>
      </c>
      <c r="D64" s="158" t="s">
        <v>80</v>
      </c>
      <c r="E64" s="168">
        <v>899.48</v>
      </c>
      <c r="F64" s="184"/>
      <c r="G64" s="185"/>
      <c r="H64" s="186">
        <f t="shared" si="7"/>
        <v>0</v>
      </c>
      <c r="I64" s="187"/>
      <c r="J64" s="187"/>
      <c r="K64" s="188">
        <f t="shared" si="8"/>
        <v>0</v>
      </c>
      <c r="L64" s="188">
        <f t="shared" si="9"/>
        <v>0</v>
      </c>
      <c r="M64" s="188">
        <f t="shared" si="10"/>
        <v>0</v>
      </c>
      <c r="N64" s="188">
        <f t="shared" si="11"/>
        <v>0</v>
      </c>
      <c r="O64" s="188">
        <f t="shared" si="12"/>
        <v>0</v>
      </c>
      <c r="P64" s="188">
        <f t="shared" si="13"/>
        <v>0</v>
      </c>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row>
    <row r="65" spans="1:1003" s="156" customFormat="1" ht="15" x14ac:dyDescent="0.25">
      <c r="A65" s="158">
        <f>IF(COUNTBLANK(B65)=1," ",COUNTA($B$13:B65))</f>
        <v>23</v>
      </c>
      <c r="B65" s="163" t="s">
        <v>79</v>
      </c>
      <c r="C65" s="164" t="str">
        <f>apjomi!T2</f>
        <v>Loga pielaiduma profils EW vai ekvivalents</v>
      </c>
      <c r="D65" s="158" t="s">
        <v>80</v>
      </c>
      <c r="E65" s="171">
        <v>899.48</v>
      </c>
      <c r="F65" s="184"/>
      <c r="G65" s="185"/>
      <c r="H65" s="186">
        <f t="shared" si="7"/>
        <v>0</v>
      </c>
      <c r="I65" s="187"/>
      <c r="J65" s="187"/>
      <c r="K65" s="188">
        <f t="shared" si="8"/>
        <v>0</v>
      </c>
      <c r="L65" s="188">
        <f t="shared" si="9"/>
        <v>0</v>
      </c>
      <c r="M65" s="188">
        <f t="shared" si="10"/>
        <v>0</v>
      </c>
      <c r="N65" s="188">
        <f t="shared" si="11"/>
        <v>0</v>
      </c>
      <c r="O65" s="188">
        <f t="shared" si="12"/>
        <v>0</v>
      </c>
      <c r="P65" s="188">
        <f t="shared" si="13"/>
        <v>0</v>
      </c>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c r="ADB65" s="1"/>
      <c r="ADC65" s="1"/>
      <c r="ADD65" s="1"/>
      <c r="ADE65" s="1"/>
      <c r="ADF65" s="1"/>
      <c r="ADG65" s="1"/>
      <c r="ADH65" s="1"/>
      <c r="ADI65" s="1"/>
      <c r="ADJ65" s="1"/>
      <c r="ADK65" s="1"/>
      <c r="ADL65" s="1"/>
      <c r="ADM65" s="1"/>
      <c r="ADN65" s="1"/>
      <c r="ADO65" s="1"/>
      <c r="ADP65" s="1"/>
      <c r="ADQ65" s="1"/>
      <c r="ADR65" s="1"/>
      <c r="ADS65" s="1"/>
      <c r="ADT65" s="1"/>
      <c r="ADU65" s="1"/>
      <c r="ADV65" s="1"/>
      <c r="ADW65" s="1"/>
      <c r="ADX65" s="1"/>
      <c r="ADY65" s="1"/>
      <c r="ADZ65" s="1"/>
      <c r="AEA65" s="1"/>
      <c r="AEB65" s="1"/>
      <c r="AEC65" s="1"/>
      <c r="AED65" s="1"/>
      <c r="AEE65" s="1"/>
      <c r="AEF65" s="1"/>
      <c r="AEG65" s="1"/>
      <c r="AEH65" s="1"/>
      <c r="AEI65" s="1"/>
      <c r="AEJ65" s="1"/>
      <c r="AEK65" s="1"/>
      <c r="AEL65" s="1"/>
      <c r="AEM65" s="1"/>
      <c r="AEN65" s="1"/>
      <c r="AEO65" s="1"/>
      <c r="AEP65" s="1"/>
      <c r="AEQ65" s="1"/>
      <c r="AER65" s="1"/>
      <c r="AES65" s="1"/>
      <c r="AET65" s="1"/>
      <c r="AEU65" s="1"/>
      <c r="AEV65" s="1"/>
      <c r="AEW65" s="1"/>
      <c r="AEX65" s="1"/>
      <c r="AEY65" s="1"/>
      <c r="AEZ65" s="1"/>
      <c r="AFA65" s="1"/>
      <c r="AFB65" s="1"/>
      <c r="AFC65" s="1"/>
      <c r="AFD65" s="1"/>
      <c r="AFE65" s="1"/>
      <c r="AFF65" s="1"/>
      <c r="AFG65" s="1"/>
      <c r="AFH65" s="1"/>
      <c r="AFI65" s="1"/>
      <c r="AFJ65" s="1"/>
      <c r="AFK65" s="1"/>
      <c r="AFL65" s="1"/>
      <c r="AFM65" s="1"/>
      <c r="AFN65" s="1"/>
      <c r="AFO65" s="1"/>
      <c r="AFP65" s="1"/>
      <c r="AFQ65" s="1"/>
      <c r="AFR65" s="1"/>
      <c r="AFS65" s="1"/>
      <c r="AFT65" s="1"/>
      <c r="AFU65" s="1"/>
      <c r="AFV65" s="1"/>
      <c r="AFW65" s="1"/>
      <c r="AFX65" s="1"/>
      <c r="AFY65" s="1"/>
      <c r="AFZ65" s="1"/>
      <c r="AGA65" s="1"/>
      <c r="AGB65" s="1"/>
      <c r="AGC65" s="1"/>
      <c r="AGD65" s="1"/>
      <c r="AGE65" s="1"/>
      <c r="AGF65" s="1"/>
      <c r="AGG65" s="1"/>
      <c r="AGH65" s="1"/>
      <c r="AGI65" s="1"/>
      <c r="AGJ65" s="1"/>
      <c r="AGK65" s="1"/>
      <c r="AGL65" s="1"/>
      <c r="AGM65" s="1"/>
      <c r="AGN65" s="1"/>
      <c r="AGO65" s="1"/>
      <c r="AGP65" s="1"/>
      <c r="AGQ65" s="1"/>
      <c r="AGR65" s="1"/>
      <c r="AGS65" s="1"/>
      <c r="AGT65" s="1"/>
      <c r="AGU65" s="1"/>
      <c r="AGV65" s="1"/>
      <c r="AGW65" s="1"/>
      <c r="AGX65" s="1"/>
      <c r="AGY65" s="1"/>
      <c r="AGZ65" s="1"/>
      <c r="AHA65" s="1"/>
      <c r="AHB65" s="1"/>
      <c r="AHC65" s="1"/>
      <c r="AHD65" s="1"/>
      <c r="AHE65" s="1"/>
      <c r="AHF65" s="1"/>
      <c r="AHG65" s="1"/>
      <c r="AHH65" s="1"/>
      <c r="AHI65" s="1"/>
      <c r="AHJ65" s="1"/>
      <c r="AHK65" s="1"/>
      <c r="AHL65" s="1"/>
      <c r="AHM65" s="1"/>
      <c r="AHN65" s="1"/>
      <c r="AHO65" s="1"/>
      <c r="AHP65" s="1"/>
      <c r="AHQ65" s="1"/>
      <c r="AHR65" s="1"/>
      <c r="AHS65" s="1"/>
      <c r="AHT65" s="1"/>
      <c r="AHU65" s="1"/>
      <c r="AHV65" s="1"/>
      <c r="AHW65" s="1"/>
      <c r="AHX65" s="1"/>
      <c r="AHY65" s="1"/>
      <c r="AHZ65" s="1"/>
      <c r="AIA65" s="1"/>
      <c r="AIB65" s="1"/>
      <c r="AIC65" s="1"/>
      <c r="AID65" s="1"/>
      <c r="AIE65" s="1"/>
      <c r="AIF65" s="1"/>
      <c r="AIG65" s="1"/>
      <c r="AIH65" s="1"/>
      <c r="AII65" s="1"/>
      <c r="AIJ65" s="1"/>
      <c r="AIK65" s="1"/>
      <c r="AIL65" s="1"/>
      <c r="AIM65" s="1"/>
      <c r="AIN65" s="1"/>
      <c r="AIO65" s="1"/>
      <c r="AIP65" s="1"/>
      <c r="AIQ65" s="1"/>
      <c r="AIR65" s="1"/>
      <c r="AIS65" s="1"/>
      <c r="AIT65" s="1"/>
      <c r="AIU65" s="1"/>
      <c r="AIV65" s="1"/>
      <c r="AIW65" s="1"/>
      <c r="AIX65" s="1"/>
      <c r="AIY65" s="1"/>
      <c r="AIZ65" s="1"/>
      <c r="AJA65" s="1"/>
      <c r="AJB65" s="1"/>
      <c r="AJC65" s="1"/>
      <c r="AJD65" s="1"/>
      <c r="AJE65" s="1"/>
      <c r="AJF65" s="1"/>
      <c r="AJG65" s="1"/>
      <c r="AJH65" s="1"/>
      <c r="AJI65" s="1"/>
      <c r="AJJ65" s="1"/>
      <c r="AJK65" s="1"/>
      <c r="AJL65" s="1"/>
      <c r="AJM65" s="1"/>
      <c r="AJN65" s="1"/>
      <c r="AJO65" s="1"/>
      <c r="AJP65" s="1"/>
      <c r="AJQ65" s="1"/>
      <c r="AJR65" s="1"/>
      <c r="AJS65" s="1"/>
      <c r="AJT65" s="1"/>
      <c r="AJU65" s="1"/>
      <c r="AJV65" s="1"/>
      <c r="AJW65" s="1"/>
      <c r="AJX65" s="1"/>
      <c r="AJY65" s="1"/>
      <c r="AJZ65" s="1"/>
      <c r="AKA65" s="1"/>
      <c r="AKB65" s="1"/>
      <c r="AKC65" s="1"/>
      <c r="AKD65" s="1"/>
      <c r="AKE65" s="1"/>
      <c r="AKF65" s="1"/>
      <c r="AKG65" s="1"/>
      <c r="AKH65" s="1"/>
      <c r="AKI65" s="1"/>
      <c r="AKJ65" s="1"/>
      <c r="AKK65" s="1"/>
      <c r="AKL65" s="1"/>
      <c r="AKM65" s="1"/>
      <c r="AKN65" s="1"/>
      <c r="AKO65" s="1"/>
      <c r="AKP65" s="1"/>
      <c r="AKQ65" s="1"/>
      <c r="AKR65" s="1"/>
      <c r="AKS65" s="1"/>
      <c r="AKT65" s="1"/>
      <c r="AKU65" s="1"/>
      <c r="AKV65" s="1"/>
      <c r="AKW65" s="1"/>
      <c r="AKX65" s="1"/>
      <c r="AKY65" s="1"/>
      <c r="AKZ65" s="1"/>
      <c r="ALA65" s="1"/>
      <c r="ALB65" s="1"/>
      <c r="ALC65" s="1"/>
      <c r="ALD65" s="1"/>
      <c r="ALE65" s="1"/>
      <c r="ALF65" s="1"/>
      <c r="ALG65" s="1"/>
      <c r="ALH65" s="1"/>
      <c r="ALI65" s="1"/>
      <c r="ALJ65" s="1"/>
      <c r="ALK65" s="1"/>
      <c r="ALL65" s="1"/>
      <c r="ALM65" s="1"/>
      <c r="ALN65" s="1"/>
      <c r="ALO65" s="1"/>
    </row>
    <row r="66" spans="1:1003" s="156" customFormat="1" ht="15" x14ac:dyDescent="0.25">
      <c r="A66" s="158">
        <f>IF(COUNTBLANK(B66)=1," ",COUNTA($B$13:B66))</f>
        <v>24</v>
      </c>
      <c r="B66" s="163" t="s">
        <v>79</v>
      </c>
      <c r="C66" s="164" t="str">
        <f>apjomi!U2</f>
        <v>Stūra lāsenis ED CO2 vai ekvivalents</v>
      </c>
      <c r="D66" s="179" t="s">
        <v>80</v>
      </c>
      <c r="E66" s="171">
        <v>316.77999999999997</v>
      </c>
      <c r="F66" s="184"/>
      <c r="G66" s="185"/>
      <c r="H66" s="186">
        <f t="shared" si="7"/>
        <v>0</v>
      </c>
      <c r="I66" s="187"/>
      <c r="J66" s="187"/>
      <c r="K66" s="188">
        <f t="shared" si="8"/>
        <v>0</v>
      </c>
      <c r="L66" s="188">
        <f t="shared" si="9"/>
        <v>0</v>
      </c>
      <c r="M66" s="188">
        <f t="shared" si="10"/>
        <v>0</v>
      </c>
      <c r="N66" s="188">
        <f t="shared" si="11"/>
        <v>0</v>
      </c>
      <c r="O66" s="188">
        <f t="shared" si="12"/>
        <v>0</v>
      </c>
      <c r="P66" s="188">
        <f t="shared" si="13"/>
        <v>0</v>
      </c>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1"/>
      <c r="VB66" s="1"/>
      <c r="VC66" s="1"/>
      <c r="VD66" s="1"/>
      <c r="VE66" s="1"/>
      <c r="VF66" s="1"/>
      <c r="VG66" s="1"/>
      <c r="VH66" s="1"/>
      <c r="VI66" s="1"/>
      <c r="VJ66" s="1"/>
      <c r="VK66" s="1"/>
      <c r="VL66" s="1"/>
      <c r="VM66" s="1"/>
      <c r="VN66" s="1"/>
      <c r="VO66" s="1"/>
      <c r="VP66" s="1"/>
      <c r="VQ66" s="1"/>
      <c r="VR66" s="1"/>
      <c r="VS66" s="1"/>
      <c r="VT66" s="1"/>
      <c r="VU66" s="1"/>
      <c r="VV66" s="1"/>
      <c r="VW66" s="1"/>
      <c r="VX66" s="1"/>
      <c r="VY66" s="1"/>
      <c r="VZ66" s="1"/>
      <c r="WA66" s="1"/>
      <c r="WB66" s="1"/>
      <c r="WC66" s="1"/>
      <c r="WD66" s="1"/>
      <c r="WE66" s="1"/>
      <c r="WF66" s="1"/>
      <c r="WG66" s="1"/>
      <c r="WH66" s="1"/>
      <c r="WI66" s="1"/>
      <c r="WJ66" s="1"/>
      <c r="WK66" s="1"/>
      <c r="WL66" s="1"/>
      <c r="WM66" s="1"/>
      <c r="WN66" s="1"/>
      <c r="WO66" s="1"/>
      <c r="WP66" s="1"/>
      <c r="WQ66" s="1"/>
      <c r="WR66" s="1"/>
      <c r="WS66" s="1"/>
      <c r="WT66" s="1"/>
      <c r="WU66" s="1"/>
      <c r="WV66" s="1"/>
      <c r="WW66" s="1"/>
      <c r="WX66" s="1"/>
      <c r="WY66" s="1"/>
      <c r="WZ66" s="1"/>
      <c r="XA66" s="1"/>
      <c r="XB66" s="1"/>
      <c r="XC66" s="1"/>
      <c r="XD66" s="1"/>
      <c r="XE66" s="1"/>
      <c r="XF66" s="1"/>
      <c r="XG66" s="1"/>
      <c r="XH66" s="1"/>
      <c r="XI66" s="1"/>
      <c r="XJ66" s="1"/>
      <c r="XK66" s="1"/>
      <c r="XL66" s="1"/>
      <c r="XM66" s="1"/>
      <c r="XN66" s="1"/>
      <c r="XO66" s="1"/>
      <c r="XP66" s="1"/>
      <c r="XQ66" s="1"/>
      <c r="XR66" s="1"/>
      <c r="XS66" s="1"/>
      <c r="XT66" s="1"/>
      <c r="XU66" s="1"/>
      <c r="XV66" s="1"/>
      <c r="XW66" s="1"/>
      <c r="XX66" s="1"/>
      <c r="XY66" s="1"/>
      <c r="XZ66" s="1"/>
      <c r="YA66" s="1"/>
      <c r="YB66" s="1"/>
      <c r="YC66" s="1"/>
      <c r="YD66" s="1"/>
      <c r="YE66" s="1"/>
      <c r="YF66" s="1"/>
      <c r="YG66" s="1"/>
      <c r="YH66" s="1"/>
      <c r="YI66" s="1"/>
      <c r="YJ66" s="1"/>
      <c r="YK66" s="1"/>
      <c r="YL66" s="1"/>
      <c r="YM66" s="1"/>
      <c r="YN66" s="1"/>
      <c r="YO66" s="1"/>
      <c r="YP66" s="1"/>
      <c r="YQ66" s="1"/>
      <c r="YR66" s="1"/>
      <c r="YS66" s="1"/>
      <c r="YT66" s="1"/>
      <c r="YU66" s="1"/>
      <c r="YV66" s="1"/>
      <c r="YW66" s="1"/>
      <c r="YX66" s="1"/>
      <c r="YY66" s="1"/>
      <c r="YZ66" s="1"/>
      <c r="ZA66" s="1"/>
      <c r="ZB66" s="1"/>
      <c r="ZC66" s="1"/>
      <c r="ZD66" s="1"/>
      <c r="ZE66" s="1"/>
      <c r="ZF66" s="1"/>
      <c r="ZG66" s="1"/>
      <c r="ZH66" s="1"/>
      <c r="ZI66" s="1"/>
      <c r="ZJ66" s="1"/>
      <c r="ZK66" s="1"/>
      <c r="ZL66" s="1"/>
      <c r="ZM66" s="1"/>
      <c r="ZN66" s="1"/>
      <c r="ZO66" s="1"/>
      <c r="ZP66" s="1"/>
      <c r="ZQ66" s="1"/>
      <c r="ZR66" s="1"/>
      <c r="ZS66" s="1"/>
      <c r="ZT66" s="1"/>
      <c r="ZU66" s="1"/>
      <c r="ZV66" s="1"/>
      <c r="ZW66" s="1"/>
      <c r="ZX66" s="1"/>
      <c r="ZY66" s="1"/>
      <c r="ZZ66" s="1"/>
      <c r="AAA66" s="1"/>
      <c r="AAB66" s="1"/>
      <c r="AAC66" s="1"/>
      <c r="AAD66" s="1"/>
      <c r="AAE66" s="1"/>
      <c r="AAF66" s="1"/>
      <c r="AAG66" s="1"/>
      <c r="AAH66" s="1"/>
      <c r="AAI66" s="1"/>
      <c r="AAJ66" s="1"/>
      <c r="AAK66" s="1"/>
      <c r="AAL66" s="1"/>
      <c r="AAM66" s="1"/>
      <c r="AAN66" s="1"/>
      <c r="AAO66" s="1"/>
      <c r="AAP66" s="1"/>
      <c r="AAQ66" s="1"/>
      <c r="AAR66" s="1"/>
      <c r="AAS66" s="1"/>
      <c r="AAT66" s="1"/>
      <c r="AAU66" s="1"/>
      <c r="AAV66" s="1"/>
      <c r="AAW66" s="1"/>
      <c r="AAX66" s="1"/>
      <c r="AAY66" s="1"/>
      <c r="AAZ66" s="1"/>
      <c r="ABA66" s="1"/>
      <c r="ABB66" s="1"/>
      <c r="ABC66" s="1"/>
      <c r="ABD66" s="1"/>
      <c r="ABE66" s="1"/>
      <c r="ABF66" s="1"/>
      <c r="ABG66" s="1"/>
      <c r="ABH66" s="1"/>
      <c r="ABI66" s="1"/>
      <c r="ABJ66" s="1"/>
      <c r="ABK66" s="1"/>
      <c r="ABL66" s="1"/>
      <c r="ABM66" s="1"/>
      <c r="ABN66" s="1"/>
      <c r="ABO66" s="1"/>
      <c r="ABP66" s="1"/>
      <c r="ABQ66" s="1"/>
      <c r="ABR66" s="1"/>
      <c r="ABS66" s="1"/>
      <c r="ABT66" s="1"/>
      <c r="ABU66" s="1"/>
      <c r="ABV66" s="1"/>
      <c r="ABW66" s="1"/>
      <c r="ABX66" s="1"/>
      <c r="ABY66" s="1"/>
      <c r="ABZ66" s="1"/>
      <c r="ACA66" s="1"/>
      <c r="ACB66" s="1"/>
      <c r="ACC66" s="1"/>
      <c r="ACD66" s="1"/>
      <c r="ACE66" s="1"/>
      <c r="ACF66" s="1"/>
      <c r="ACG66" s="1"/>
      <c r="ACH66" s="1"/>
      <c r="ACI66" s="1"/>
      <c r="ACJ66" s="1"/>
      <c r="ACK66" s="1"/>
      <c r="ACL66" s="1"/>
      <c r="ACM66" s="1"/>
      <c r="ACN66" s="1"/>
      <c r="ACO66" s="1"/>
      <c r="ACP66" s="1"/>
      <c r="ACQ66" s="1"/>
      <c r="ACR66" s="1"/>
      <c r="ACS66" s="1"/>
      <c r="ACT66" s="1"/>
      <c r="ACU66" s="1"/>
      <c r="ACV66" s="1"/>
      <c r="ACW66" s="1"/>
      <c r="ACX66" s="1"/>
      <c r="ACY66" s="1"/>
      <c r="ACZ66" s="1"/>
      <c r="ADA66" s="1"/>
      <c r="ADB66" s="1"/>
      <c r="ADC66" s="1"/>
      <c r="ADD66" s="1"/>
      <c r="ADE66" s="1"/>
      <c r="ADF66" s="1"/>
      <c r="ADG66" s="1"/>
      <c r="ADH66" s="1"/>
      <c r="ADI66" s="1"/>
      <c r="ADJ66" s="1"/>
      <c r="ADK66" s="1"/>
      <c r="ADL66" s="1"/>
      <c r="ADM66" s="1"/>
      <c r="ADN66" s="1"/>
      <c r="ADO66" s="1"/>
      <c r="ADP66" s="1"/>
      <c r="ADQ66" s="1"/>
      <c r="ADR66" s="1"/>
      <c r="ADS66" s="1"/>
      <c r="ADT66" s="1"/>
      <c r="ADU66" s="1"/>
      <c r="ADV66" s="1"/>
      <c r="ADW66" s="1"/>
      <c r="ADX66" s="1"/>
      <c r="ADY66" s="1"/>
      <c r="ADZ66" s="1"/>
      <c r="AEA66" s="1"/>
      <c r="AEB66" s="1"/>
      <c r="AEC66" s="1"/>
      <c r="AED66" s="1"/>
      <c r="AEE66" s="1"/>
      <c r="AEF66" s="1"/>
      <c r="AEG66" s="1"/>
      <c r="AEH66" s="1"/>
      <c r="AEI66" s="1"/>
      <c r="AEJ66" s="1"/>
      <c r="AEK66" s="1"/>
      <c r="AEL66" s="1"/>
      <c r="AEM66" s="1"/>
      <c r="AEN66" s="1"/>
      <c r="AEO66" s="1"/>
      <c r="AEP66" s="1"/>
      <c r="AEQ66" s="1"/>
      <c r="AER66" s="1"/>
      <c r="AES66" s="1"/>
      <c r="AET66" s="1"/>
      <c r="AEU66" s="1"/>
      <c r="AEV66" s="1"/>
      <c r="AEW66" s="1"/>
      <c r="AEX66" s="1"/>
      <c r="AEY66" s="1"/>
      <c r="AEZ66" s="1"/>
      <c r="AFA66" s="1"/>
      <c r="AFB66" s="1"/>
      <c r="AFC66" s="1"/>
      <c r="AFD66" s="1"/>
      <c r="AFE66" s="1"/>
      <c r="AFF66" s="1"/>
      <c r="AFG66" s="1"/>
      <c r="AFH66" s="1"/>
      <c r="AFI66" s="1"/>
      <c r="AFJ66" s="1"/>
      <c r="AFK66" s="1"/>
      <c r="AFL66" s="1"/>
      <c r="AFM66" s="1"/>
      <c r="AFN66" s="1"/>
      <c r="AFO66" s="1"/>
      <c r="AFP66" s="1"/>
      <c r="AFQ66" s="1"/>
      <c r="AFR66" s="1"/>
      <c r="AFS66" s="1"/>
      <c r="AFT66" s="1"/>
      <c r="AFU66" s="1"/>
      <c r="AFV66" s="1"/>
      <c r="AFW66" s="1"/>
      <c r="AFX66" s="1"/>
      <c r="AFY66" s="1"/>
      <c r="AFZ66" s="1"/>
      <c r="AGA66" s="1"/>
      <c r="AGB66" s="1"/>
      <c r="AGC66" s="1"/>
      <c r="AGD66" s="1"/>
      <c r="AGE66" s="1"/>
      <c r="AGF66" s="1"/>
      <c r="AGG66" s="1"/>
      <c r="AGH66" s="1"/>
      <c r="AGI66" s="1"/>
      <c r="AGJ66" s="1"/>
      <c r="AGK66" s="1"/>
      <c r="AGL66" s="1"/>
      <c r="AGM66" s="1"/>
      <c r="AGN66" s="1"/>
      <c r="AGO66" s="1"/>
      <c r="AGP66" s="1"/>
      <c r="AGQ66" s="1"/>
      <c r="AGR66" s="1"/>
      <c r="AGS66" s="1"/>
      <c r="AGT66" s="1"/>
      <c r="AGU66" s="1"/>
      <c r="AGV66" s="1"/>
      <c r="AGW66" s="1"/>
      <c r="AGX66" s="1"/>
      <c r="AGY66" s="1"/>
      <c r="AGZ66" s="1"/>
      <c r="AHA66" s="1"/>
      <c r="AHB66" s="1"/>
      <c r="AHC66" s="1"/>
      <c r="AHD66" s="1"/>
      <c r="AHE66" s="1"/>
      <c r="AHF66" s="1"/>
      <c r="AHG66" s="1"/>
      <c r="AHH66" s="1"/>
      <c r="AHI66" s="1"/>
      <c r="AHJ66" s="1"/>
      <c r="AHK66" s="1"/>
      <c r="AHL66" s="1"/>
      <c r="AHM66" s="1"/>
      <c r="AHN66" s="1"/>
      <c r="AHO66" s="1"/>
      <c r="AHP66" s="1"/>
      <c r="AHQ66" s="1"/>
      <c r="AHR66" s="1"/>
      <c r="AHS66" s="1"/>
      <c r="AHT66" s="1"/>
      <c r="AHU66" s="1"/>
      <c r="AHV66" s="1"/>
      <c r="AHW66" s="1"/>
      <c r="AHX66" s="1"/>
      <c r="AHY66" s="1"/>
      <c r="AHZ66" s="1"/>
      <c r="AIA66" s="1"/>
      <c r="AIB66" s="1"/>
      <c r="AIC66" s="1"/>
      <c r="AID66" s="1"/>
      <c r="AIE66" s="1"/>
      <c r="AIF66" s="1"/>
      <c r="AIG66" s="1"/>
      <c r="AIH66" s="1"/>
      <c r="AII66" s="1"/>
      <c r="AIJ66" s="1"/>
      <c r="AIK66" s="1"/>
      <c r="AIL66" s="1"/>
      <c r="AIM66" s="1"/>
      <c r="AIN66" s="1"/>
      <c r="AIO66" s="1"/>
      <c r="AIP66" s="1"/>
      <c r="AIQ66" s="1"/>
      <c r="AIR66" s="1"/>
      <c r="AIS66" s="1"/>
      <c r="AIT66" s="1"/>
      <c r="AIU66" s="1"/>
      <c r="AIV66" s="1"/>
      <c r="AIW66" s="1"/>
      <c r="AIX66" s="1"/>
      <c r="AIY66" s="1"/>
      <c r="AIZ66" s="1"/>
      <c r="AJA66" s="1"/>
      <c r="AJB66" s="1"/>
      <c r="AJC66" s="1"/>
      <c r="AJD66" s="1"/>
      <c r="AJE66" s="1"/>
      <c r="AJF66" s="1"/>
      <c r="AJG66" s="1"/>
      <c r="AJH66" s="1"/>
      <c r="AJI66" s="1"/>
      <c r="AJJ66" s="1"/>
      <c r="AJK66" s="1"/>
      <c r="AJL66" s="1"/>
      <c r="AJM66" s="1"/>
      <c r="AJN66" s="1"/>
      <c r="AJO66" s="1"/>
      <c r="AJP66" s="1"/>
      <c r="AJQ66" s="1"/>
      <c r="AJR66" s="1"/>
      <c r="AJS66" s="1"/>
      <c r="AJT66" s="1"/>
      <c r="AJU66" s="1"/>
      <c r="AJV66" s="1"/>
      <c r="AJW66" s="1"/>
      <c r="AJX66" s="1"/>
      <c r="AJY66" s="1"/>
      <c r="AJZ66" s="1"/>
      <c r="AKA66" s="1"/>
      <c r="AKB66" s="1"/>
      <c r="AKC66" s="1"/>
      <c r="AKD66" s="1"/>
      <c r="AKE66" s="1"/>
      <c r="AKF66" s="1"/>
      <c r="AKG66" s="1"/>
      <c r="AKH66" s="1"/>
      <c r="AKI66" s="1"/>
      <c r="AKJ66" s="1"/>
      <c r="AKK66" s="1"/>
      <c r="AKL66" s="1"/>
      <c r="AKM66" s="1"/>
      <c r="AKN66" s="1"/>
      <c r="AKO66" s="1"/>
      <c r="AKP66" s="1"/>
      <c r="AKQ66" s="1"/>
      <c r="AKR66" s="1"/>
      <c r="AKS66" s="1"/>
      <c r="AKT66" s="1"/>
      <c r="AKU66" s="1"/>
      <c r="AKV66" s="1"/>
      <c r="AKW66" s="1"/>
      <c r="AKX66" s="1"/>
      <c r="AKY66" s="1"/>
      <c r="AKZ66" s="1"/>
      <c r="ALA66" s="1"/>
      <c r="ALB66" s="1"/>
      <c r="ALC66" s="1"/>
      <c r="ALD66" s="1"/>
      <c r="ALE66" s="1"/>
      <c r="ALF66" s="1"/>
      <c r="ALG66" s="1"/>
      <c r="ALH66" s="1"/>
      <c r="ALI66" s="1"/>
      <c r="ALJ66" s="1"/>
      <c r="ALK66" s="1"/>
      <c r="ALL66" s="1"/>
      <c r="ALM66" s="1"/>
      <c r="ALN66" s="1"/>
      <c r="ALO66" s="1"/>
    </row>
    <row r="67" spans="1:1003" s="156" customFormat="1" ht="15" x14ac:dyDescent="0.25">
      <c r="A67" s="158">
        <f>IF(COUNTBLANK(B67)=1," ",COUNTA($B$13:B67))</f>
        <v>25</v>
      </c>
      <c r="B67" s="163" t="s">
        <v>79</v>
      </c>
      <c r="C67" s="164" t="str">
        <f>apjomi!V2</f>
        <v>Palodzes montāžas profils EW US01 vai ekvivalents</v>
      </c>
      <c r="D67" s="179" t="s">
        <v>80</v>
      </c>
      <c r="E67" s="171">
        <v>291.38</v>
      </c>
      <c r="F67" s="184"/>
      <c r="G67" s="185"/>
      <c r="H67" s="186">
        <f t="shared" ref="H67:H74" si="34">F67*G67</f>
        <v>0</v>
      </c>
      <c r="I67" s="187"/>
      <c r="J67" s="187"/>
      <c r="K67" s="188">
        <f t="shared" ref="K67:K74" si="35">ROUND(I67+H67+J67,2)</f>
        <v>0</v>
      </c>
      <c r="L67" s="188">
        <f t="shared" ref="L67:L74" si="36">ROUND(E67*F67,2)</f>
        <v>0</v>
      </c>
      <c r="M67" s="188">
        <f t="shared" ref="M67:M74" si="37">ROUND(E67*H67,2)</f>
        <v>0</v>
      </c>
      <c r="N67" s="188">
        <f t="shared" ref="N67:N74" si="38">ROUND(E67*I67,2)</f>
        <v>0</v>
      </c>
      <c r="O67" s="188">
        <f t="shared" ref="O67:O74" si="39">ROUND(E67*J67,2)</f>
        <v>0</v>
      </c>
      <c r="P67" s="188">
        <f t="shared" ref="P67:P74" si="40">SUM(M67:O67)</f>
        <v>0</v>
      </c>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1"/>
      <c r="VB67" s="1"/>
      <c r="VC67" s="1"/>
      <c r="VD67" s="1"/>
      <c r="VE67" s="1"/>
      <c r="VF67" s="1"/>
      <c r="VG67" s="1"/>
      <c r="VH67" s="1"/>
      <c r="VI67" s="1"/>
      <c r="VJ67" s="1"/>
      <c r="VK67" s="1"/>
      <c r="VL67" s="1"/>
      <c r="VM67" s="1"/>
      <c r="VN67" s="1"/>
      <c r="VO67" s="1"/>
      <c r="VP67" s="1"/>
      <c r="VQ67" s="1"/>
      <c r="VR67" s="1"/>
      <c r="VS67" s="1"/>
      <c r="VT67" s="1"/>
      <c r="VU67" s="1"/>
      <c r="VV67" s="1"/>
      <c r="VW67" s="1"/>
      <c r="VX67" s="1"/>
      <c r="VY67" s="1"/>
      <c r="VZ67" s="1"/>
      <c r="WA67" s="1"/>
      <c r="WB67" s="1"/>
      <c r="WC67" s="1"/>
      <c r="WD67" s="1"/>
      <c r="WE67" s="1"/>
      <c r="WF67" s="1"/>
      <c r="WG67" s="1"/>
      <c r="WH67" s="1"/>
      <c r="WI67" s="1"/>
      <c r="WJ67" s="1"/>
      <c r="WK67" s="1"/>
      <c r="WL67" s="1"/>
      <c r="WM67" s="1"/>
      <c r="WN67" s="1"/>
      <c r="WO67" s="1"/>
      <c r="WP67" s="1"/>
      <c r="WQ67" s="1"/>
      <c r="WR67" s="1"/>
      <c r="WS67" s="1"/>
      <c r="WT67" s="1"/>
      <c r="WU67" s="1"/>
      <c r="WV67" s="1"/>
      <c r="WW67" s="1"/>
      <c r="WX67" s="1"/>
      <c r="WY67" s="1"/>
      <c r="WZ67" s="1"/>
      <c r="XA67" s="1"/>
      <c r="XB67" s="1"/>
      <c r="XC67" s="1"/>
      <c r="XD67" s="1"/>
      <c r="XE67" s="1"/>
      <c r="XF67" s="1"/>
      <c r="XG67" s="1"/>
      <c r="XH67" s="1"/>
      <c r="XI67" s="1"/>
      <c r="XJ67" s="1"/>
      <c r="XK67" s="1"/>
      <c r="XL67" s="1"/>
      <c r="XM67" s="1"/>
      <c r="XN67" s="1"/>
      <c r="XO67" s="1"/>
      <c r="XP67" s="1"/>
      <c r="XQ67" s="1"/>
      <c r="XR67" s="1"/>
      <c r="XS67" s="1"/>
      <c r="XT67" s="1"/>
      <c r="XU67" s="1"/>
      <c r="XV67" s="1"/>
      <c r="XW67" s="1"/>
      <c r="XX67" s="1"/>
      <c r="XY67" s="1"/>
      <c r="XZ67" s="1"/>
      <c r="YA67" s="1"/>
      <c r="YB67" s="1"/>
      <c r="YC67" s="1"/>
      <c r="YD67" s="1"/>
      <c r="YE67" s="1"/>
      <c r="YF67" s="1"/>
      <c r="YG67" s="1"/>
      <c r="YH67" s="1"/>
      <c r="YI67" s="1"/>
      <c r="YJ67" s="1"/>
      <c r="YK67" s="1"/>
      <c r="YL67" s="1"/>
      <c r="YM67" s="1"/>
      <c r="YN67" s="1"/>
      <c r="YO67" s="1"/>
      <c r="YP67" s="1"/>
      <c r="YQ67" s="1"/>
      <c r="YR67" s="1"/>
      <c r="YS67" s="1"/>
      <c r="YT67" s="1"/>
      <c r="YU67" s="1"/>
      <c r="YV67" s="1"/>
      <c r="YW67" s="1"/>
      <c r="YX67" s="1"/>
      <c r="YY67" s="1"/>
      <c r="YZ67" s="1"/>
      <c r="ZA67" s="1"/>
      <c r="ZB67" s="1"/>
      <c r="ZC67" s="1"/>
      <c r="ZD67" s="1"/>
      <c r="ZE67" s="1"/>
      <c r="ZF67" s="1"/>
      <c r="ZG67" s="1"/>
      <c r="ZH67" s="1"/>
      <c r="ZI67" s="1"/>
      <c r="ZJ67" s="1"/>
      <c r="ZK67" s="1"/>
      <c r="ZL67" s="1"/>
      <c r="ZM67" s="1"/>
      <c r="ZN67" s="1"/>
      <c r="ZO67" s="1"/>
      <c r="ZP67" s="1"/>
      <c r="ZQ67" s="1"/>
      <c r="ZR67" s="1"/>
      <c r="ZS67" s="1"/>
      <c r="ZT67" s="1"/>
      <c r="ZU67" s="1"/>
      <c r="ZV67" s="1"/>
      <c r="ZW67" s="1"/>
      <c r="ZX67" s="1"/>
      <c r="ZY67" s="1"/>
      <c r="ZZ67" s="1"/>
      <c r="AAA67" s="1"/>
      <c r="AAB67" s="1"/>
      <c r="AAC67" s="1"/>
      <c r="AAD67" s="1"/>
      <c r="AAE67" s="1"/>
      <c r="AAF67" s="1"/>
      <c r="AAG67" s="1"/>
      <c r="AAH67" s="1"/>
      <c r="AAI67" s="1"/>
      <c r="AAJ67" s="1"/>
      <c r="AAK67" s="1"/>
      <c r="AAL67" s="1"/>
      <c r="AAM67" s="1"/>
      <c r="AAN67" s="1"/>
      <c r="AAO67" s="1"/>
      <c r="AAP67" s="1"/>
      <c r="AAQ67" s="1"/>
      <c r="AAR67" s="1"/>
      <c r="AAS67" s="1"/>
      <c r="AAT67" s="1"/>
      <c r="AAU67" s="1"/>
      <c r="AAV67" s="1"/>
      <c r="AAW67" s="1"/>
      <c r="AAX67" s="1"/>
      <c r="AAY67" s="1"/>
      <c r="AAZ67" s="1"/>
      <c r="ABA67" s="1"/>
      <c r="ABB67" s="1"/>
      <c r="ABC67" s="1"/>
      <c r="ABD67" s="1"/>
      <c r="ABE67" s="1"/>
      <c r="ABF67" s="1"/>
      <c r="ABG67" s="1"/>
      <c r="ABH67" s="1"/>
      <c r="ABI67" s="1"/>
      <c r="ABJ67" s="1"/>
      <c r="ABK67" s="1"/>
      <c r="ABL67" s="1"/>
      <c r="ABM67" s="1"/>
      <c r="ABN67" s="1"/>
      <c r="ABO67" s="1"/>
      <c r="ABP67" s="1"/>
      <c r="ABQ67" s="1"/>
      <c r="ABR67" s="1"/>
      <c r="ABS67" s="1"/>
      <c r="ABT67" s="1"/>
      <c r="ABU67" s="1"/>
      <c r="ABV67" s="1"/>
      <c r="ABW67" s="1"/>
      <c r="ABX67" s="1"/>
      <c r="ABY67" s="1"/>
      <c r="ABZ67" s="1"/>
      <c r="ACA67" s="1"/>
      <c r="ACB67" s="1"/>
      <c r="ACC67" s="1"/>
      <c r="ACD67" s="1"/>
      <c r="ACE67" s="1"/>
      <c r="ACF67" s="1"/>
      <c r="ACG67" s="1"/>
      <c r="ACH67" s="1"/>
      <c r="ACI67" s="1"/>
      <c r="ACJ67" s="1"/>
      <c r="ACK67" s="1"/>
      <c r="ACL67" s="1"/>
      <c r="ACM67" s="1"/>
      <c r="ACN67" s="1"/>
      <c r="ACO67" s="1"/>
      <c r="ACP67" s="1"/>
      <c r="ACQ67" s="1"/>
      <c r="ACR67" s="1"/>
      <c r="ACS67" s="1"/>
      <c r="ACT67" s="1"/>
      <c r="ACU67" s="1"/>
      <c r="ACV67" s="1"/>
      <c r="ACW67" s="1"/>
      <c r="ACX67" s="1"/>
      <c r="ACY67" s="1"/>
      <c r="ACZ67" s="1"/>
      <c r="ADA67" s="1"/>
      <c r="ADB67" s="1"/>
      <c r="ADC67" s="1"/>
      <c r="ADD67" s="1"/>
      <c r="ADE67" s="1"/>
      <c r="ADF67" s="1"/>
      <c r="ADG67" s="1"/>
      <c r="ADH67" s="1"/>
      <c r="ADI67" s="1"/>
      <c r="ADJ67" s="1"/>
      <c r="ADK67" s="1"/>
      <c r="ADL67" s="1"/>
      <c r="ADM67" s="1"/>
      <c r="ADN67" s="1"/>
      <c r="ADO67" s="1"/>
      <c r="ADP67" s="1"/>
      <c r="ADQ67" s="1"/>
      <c r="ADR67" s="1"/>
      <c r="ADS67" s="1"/>
      <c r="ADT67" s="1"/>
      <c r="ADU67" s="1"/>
      <c r="ADV67" s="1"/>
      <c r="ADW67" s="1"/>
      <c r="ADX67" s="1"/>
      <c r="ADY67" s="1"/>
      <c r="ADZ67" s="1"/>
      <c r="AEA67" s="1"/>
      <c r="AEB67" s="1"/>
      <c r="AEC67" s="1"/>
      <c r="AED67" s="1"/>
      <c r="AEE67" s="1"/>
      <c r="AEF67" s="1"/>
      <c r="AEG67" s="1"/>
      <c r="AEH67" s="1"/>
      <c r="AEI67" s="1"/>
      <c r="AEJ67" s="1"/>
      <c r="AEK67" s="1"/>
      <c r="AEL67" s="1"/>
      <c r="AEM67" s="1"/>
      <c r="AEN67" s="1"/>
      <c r="AEO67" s="1"/>
      <c r="AEP67" s="1"/>
      <c r="AEQ67" s="1"/>
      <c r="AER67" s="1"/>
      <c r="AES67" s="1"/>
      <c r="AET67" s="1"/>
      <c r="AEU67" s="1"/>
      <c r="AEV67" s="1"/>
      <c r="AEW67" s="1"/>
      <c r="AEX67" s="1"/>
      <c r="AEY67" s="1"/>
      <c r="AEZ67" s="1"/>
      <c r="AFA67" s="1"/>
      <c r="AFB67" s="1"/>
      <c r="AFC67" s="1"/>
      <c r="AFD67" s="1"/>
      <c r="AFE67" s="1"/>
      <c r="AFF67" s="1"/>
      <c r="AFG67" s="1"/>
      <c r="AFH67" s="1"/>
      <c r="AFI67" s="1"/>
      <c r="AFJ67" s="1"/>
      <c r="AFK67" s="1"/>
      <c r="AFL67" s="1"/>
      <c r="AFM67" s="1"/>
      <c r="AFN67" s="1"/>
      <c r="AFO67" s="1"/>
      <c r="AFP67" s="1"/>
      <c r="AFQ67" s="1"/>
      <c r="AFR67" s="1"/>
      <c r="AFS67" s="1"/>
      <c r="AFT67" s="1"/>
      <c r="AFU67" s="1"/>
      <c r="AFV67" s="1"/>
      <c r="AFW67" s="1"/>
      <c r="AFX67" s="1"/>
      <c r="AFY67" s="1"/>
      <c r="AFZ67" s="1"/>
      <c r="AGA67" s="1"/>
      <c r="AGB67" s="1"/>
      <c r="AGC67" s="1"/>
      <c r="AGD67" s="1"/>
      <c r="AGE67" s="1"/>
      <c r="AGF67" s="1"/>
      <c r="AGG67" s="1"/>
      <c r="AGH67" s="1"/>
      <c r="AGI67" s="1"/>
      <c r="AGJ67" s="1"/>
      <c r="AGK67" s="1"/>
      <c r="AGL67" s="1"/>
      <c r="AGM67" s="1"/>
      <c r="AGN67" s="1"/>
      <c r="AGO67" s="1"/>
      <c r="AGP67" s="1"/>
      <c r="AGQ67" s="1"/>
      <c r="AGR67" s="1"/>
      <c r="AGS67" s="1"/>
      <c r="AGT67" s="1"/>
      <c r="AGU67" s="1"/>
      <c r="AGV67" s="1"/>
      <c r="AGW67" s="1"/>
      <c r="AGX67" s="1"/>
      <c r="AGY67" s="1"/>
      <c r="AGZ67" s="1"/>
      <c r="AHA67" s="1"/>
      <c r="AHB67" s="1"/>
      <c r="AHC67" s="1"/>
      <c r="AHD67" s="1"/>
      <c r="AHE67" s="1"/>
      <c r="AHF67" s="1"/>
      <c r="AHG67" s="1"/>
      <c r="AHH67" s="1"/>
      <c r="AHI67" s="1"/>
      <c r="AHJ67" s="1"/>
      <c r="AHK67" s="1"/>
      <c r="AHL67" s="1"/>
      <c r="AHM67" s="1"/>
      <c r="AHN67" s="1"/>
      <c r="AHO67" s="1"/>
      <c r="AHP67" s="1"/>
      <c r="AHQ67" s="1"/>
      <c r="AHR67" s="1"/>
      <c r="AHS67" s="1"/>
      <c r="AHT67" s="1"/>
      <c r="AHU67" s="1"/>
      <c r="AHV67" s="1"/>
      <c r="AHW67" s="1"/>
      <c r="AHX67" s="1"/>
      <c r="AHY67" s="1"/>
      <c r="AHZ67" s="1"/>
      <c r="AIA67" s="1"/>
      <c r="AIB67" s="1"/>
      <c r="AIC67" s="1"/>
      <c r="AID67" s="1"/>
      <c r="AIE67" s="1"/>
      <c r="AIF67" s="1"/>
      <c r="AIG67" s="1"/>
      <c r="AIH67" s="1"/>
      <c r="AII67" s="1"/>
      <c r="AIJ67" s="1"/>
      <c r="AIK67" s="1"/>
      <c r="AIL67" s="1"/>
      <c r="AIM67" s="1"/>
      <c r="AIN67" s="1"/>
      <c r="AIO67" s="1"/>
      <c r="AIP67" s="1"/>
      <c r="AIQ67" s="1"/>
      <c r="AIR67" s="1"/>
      <c r="AIS67" s="1"/>
      <c r="AIT67" s="1"/>
      <c r="AIU67" s="1"/>
      <c r="AIV67" s="1"/>
      <c r="AIW67" s="1"/>
      <c r="AIX67" s="1"/>
      <c r="AIY67" s="1"/>
      <c r="AIZ67" s="1"/>
      <c r="AJA67" s="1"/>
      <c r="AJB67" s="1"/>
      <c r="AJC67" s="1"/>
      <c r="AJD67" s="1"/>
      <c r="AJE67" s="1"/>
      <c r="AJF67" s="1"/>
      <c r="AJG67" s="1"/>
      <c r="AJH67" s="1"/>
      <c r="AJI67" s="1"/>
      <c r="AJJ67" s="1"/>
      <c r="AJK67" s="1"/>
      <c r="AJL67" s="1"/>
      <c r="AJM67" s="1"/>
      <c r="AJN67" s="1"/>
      <c r="AJO67" s="1"/>
      <c r="AJP67" s="1"/>
      <c r="AJQ67" s="1"/>
      <c r="AJR67" s="1"/>
      <c r="AJS67" s="1"/>
      <c r="AJT67" s="1"/>
      <c r="AJU67" s="1"/>
      <c r="AJV67" s="1"/>
      <c r="AJW67" s="1"/>
      <c r="AJX67" s="1"/>
      <c r="AJY67" s="1"/>
      <c r="AJZ67" s="1"/>
      <c r="AKA67" s="1"/>
      <c r="AKB67" s="1"/>
      <c r="AKC67" s="1"/>
      <c r="AKD67" s="1"/>
      <c r="AKE67" s="1"/>
      <c r="AKF67" s="1"/>
      <c r="AKG67" s="1"/>
      <c r="AKH67" s="1"/>
      <c r="AKI67" s="1"/>
      <c r="AKJ67" s="1"/>
      <c r="AKK67" s="1"/>
      <c r="AKL67" s="1"/>
      <c r="AKM67" s="1"/>
      <c r="AKN67" s="1"/>
      <c r="AKO67" s="1"/>
      <c r="AKP67" s="1"/>
      <c r="AKQ67" s="1"/>
      <c r="AKR67" s="1"/>
      <c r="AKS67" s="1"/>
      <c r="AKT67" s="1"/>
      <c r="AKU67" s="1"/>
      <c r="AKV67" s="1"/>
      <c r="AKW67" s="1"/>
      <c r="AKX67" s="1"/>
      <c r="AKY67" s="1"/>
      <c r="AKZ67" s="1"/>
      <c r="ALA67" s="1"/>
      <c r="ALB67" s="1"/>
      <c r="ALC67" s="1"/>
      <c r="ALD67" s="1"/>
      <c r="ALE67" s="1"/>
      <c r="ALF67" s="1"/>
      <c r="ALG67" s="1"/>
      <c r="ALH67" s="1"/>
      <c r="ALI67" s="1"/>
      <c r="ALJ67" s="1"/>
      <c r="ALK67" s="1"/>
      <c r="ALL67" s="1"/>
      <c r="ALM67" s="1"/>
      <c r="ALN67" s="1"/>
      <c r="ALO67" s="1"/>
    </row>
    <row r="68" spans="1:1003" s="156" customFormat="1" ht="15" x14ac:dyDescent="0.25">
      <c r="A68" s="158">
        <f>IF(COUNTBLANK(B68)=1," ",COUNTA($B$13:B68))</f>
        <v>26</v>
      </c>
      <c r="B68" s="163" t="s">
        <v>79</v>
      </c>
      <c r="C68" s="180" t="str">
        <f>apjomi!W2</f>
        <v>Cokola profils EB PVC VARIO 220 vai ekvivalents</v>
      </c>
      <c r="D68" s="158" t="s">
        <v>80</v>
      </c>
      <c r="E68" s="166">
        <v>157.6</v>
      </c>
      <c r="F68" s="184"/>
      <c r="G68" s="185"/>
      <c r="H68" s="186">
        <f t="shared" si="34"/>
        <v>0</v>
      </c>
      <c r="I68" s="187"/>
      <c r="J68" s="187"/>
      <c r="K68" s="188">
        <f t="shared" si="35"/>
        <v>0</v>
      </c>
      <c r="L68" s="188">
        <f t="shared" si="36"/>
        <v>0</v>
      </c>
      <c r="M68" s="188">
        <f t="shared" si="37"/>
        <v>0</v>
      </c>
      <c r="N68" s="188">
        <f t="shared" si="38"/>
        <v>0</v>
      </c>
      <c r="O68" s="188">
        <f t="shared" si="39"/>
        <v>0</v>
      </c>
      <c r="P68" s="188">
        <f t="shared" si="40"/>
        <v>0</v>
      </c>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1"/>
      <c r="VB68" s="1"/>
      <c r="VC68" s="1"/>
      <c r="VD68" s="1"/>
      <c r="VE68" s="1"/>
      <c r="VF68" s="1"/>
      <c r="VG68" s="1"/>
      <c r="VH68" s="1"/>
      <c r="VI68" s="1"/>
      <c r="VJ68" s="1"/>
      <c r="VK68" s="1"/>
      <c r="VL68" s="1"/>
      <c r="VM68" s="1"/>
      <c r="VN68" s="1"/>
      <c r="VO68" s="1"/>
      <c r="VP68" s="1"/>
      <c r="VQ68" s="1"/>
      <c r="VR68" s="1"/>
      <c r="VS68" s="1"/>
      <c r="VT68" s="1"/>
      <c r="VU68" s="1"/>
      <c r="VV68" s="1"/>
      <c r="VW68" s="1"/>
      <c r="VX68" s="1"/>
      <c r="VY68" s="1"/>
      <c r="VZ68" s="1"/>
      <c r="WA68" s="1"/>
      <c r="WB68" s="1"/>
      <c r="WC68" s="1"/>
      <c r="WD68" s="1"/>
      <c r="WE68" s="1"/>
      <c r="WF68" s="1"/>
      <c r="WG68" s="1"/>
      <c r="WH68" s="1"/>
      <c r="WI68" s="1"/>
      <c r="WJ68" s="1"/>
      <c r="WK68" s="1"/>
      <c r="WL68" s="1"/>
      <c r="WM68" s="1"/>
      <c r="WN68" s="1"/>
      <c r="WO68" s="1"/>
      <c r="WP68" s="1"/>
      <c r="WQ68" s="1"/>
      <c r="WR68" s="1"/>
      <c r="WS68" s="1"/>
      <c r="WT68" s="1"/>
      <c r="WU68" s="1"/>
      <c r="WV68" s="1"/>
      <c r="WW68" s="1"/>
      <c r="WX68" s="1"/>
      <c r="WY68" s="1"/>
      <c r="WZ68" s="1"/>
      <c r="XA68" s="1"/>
      <c r="XB68" s="1"/>
      <c r="XC68" s="1"/>
      <c r="XD68" s="1"/>
      <c r="XE68" s="1"/>
      <c r="XF68" s="1"/>
      <c r="XG68" s="1"/>
      <c r="XH68" s="1"/>
      <c r="XI68" s="1"/>
      <c r="XJ68" s="1"/>
      <c r="XK68" s="1"/>
      <c r="XL68" s="1"/>
      <c r="XM68" s="1"/>
      <c r="XN68" s="1"/>
      <c r="XO68" s="1"/>
      <c r="XP68" s="1"/>
      <c r="XQ68" s="1"/>
      <c r="XR68" s="1"/>
      <c r="XS68" s="1"/>
      <c r="XT68" s="1"/>
      <c r="XU68" s="1"/>
      <c r="XV68" s="1"/>
      <c r="XW68" s="1"/>
      <c r="XX68" s="1"/>
      <c r="XY68" s="1"/>
      <c r="XZ68" s="1"/>
      <c r="YA68" s="1"/>
      <c r="YB68" s="1"/>
      <c r="YC68" s="1"/>
      <c r="YD68" s="1"/>
      <c r="YE68" s="1"/>
      <c r="YF68" s="1"/>
      <c r="YG68" s="1"/>
      <c r="YH68" s="1"/>
      <c r="YI68" s="1"/>
      <c r="YJ68" s="1"/>
      <c r="YK68" s="1"/>
      <c r="YL68" s="1"/>
      <c r="YM68" s="1"/>
      <c r="YN68" s="1"/>
      <c r="YO68" s="1"/>
      <c r="YP68" s="1"/>
      <c r="YQ68" s="1"/>
      <c r="YR68" s="1"/>
      <c r="YS68" s="1"/>
      <c r="YT68" s="1"/>
      <c r="YU68" s="1"/>
      <c r="YV68" s="1"/>
      <c r="YW68" s="1"/>
      <c r="YX68" s="1"/>
      <c r="YY68" s="1"/>
      <c r="YZ68" s="1"/>
      <c r="ZA68" s="1"/>
      <c r="ZB68" s="1"/>
      <c r="ZC68" s="1"/>
      <c r="ZD68" s="1"/>
      <c r="ZE68" s="1"/>
      <c r="ZF68" s="1"/>
      <c r="ZG68" s="1"/>
      <c r="ZH68" s="1"/>
      <c r="ZI68" s="1"/>
      <c r="ZJ68" s="1"/>
      <c r="ZK68" s="1"/>
      <c r="ZL68" s="1"/>
      <c r="ZM68" s="1"/>
      <c r="ZN68" s="1"/>
      <c r="ZO68" s="1"/>
      <c r="ZP68" s="1"/>
      <c r="ZQ68" s="1"/>
      <c r="ZR68" s="1"/>
      <c r="ZS68" s="1"/>
      <c r="ZT68" s="1"/>
      <c r="ZU68" s="1"/>
      <c r="ZV68" s="1"/>
      <c r="ZW68" s="1"/>
      <c r="ZX68" s="1"/>
      <c r="ZY68" s="1"/>
      <c r="ZZ68" s="1"/>
      <c r="AAA68" s="1"/>
      <c r="AAB68" s="1"/>
      <c r="AAC68" s="1"/>
      <c r="AAD68" s="1"/>
      <c r="AAE68" s="1"/>
      <c r="AAF68" s="1"/>
      <c r="AAG68" s="1"/>
      <c r="AAH68" s="1"/>
      <c r="AAI68" s="1"/>
      <c r="AAJ68" s="1"/>
      <c r="AAK68" s="1"/>
      <c r="AAL68" s="1"/>
      <c r="AAM68" s="1"/>
      <c r="AAN68" s="1"/>
      <c r="AAO68" s="1"/>
      <c r="AAP68" s="1"/>
      <c r="AAQ68" s="1"/>
      <c r="AAR68" s="1"/>
      <c r="AAS68" s="1"/>
      <c r="AAT68" s="1"/>
      <c r="AAU68" s="1"/>
      <c r="AAV68" s="1"/>
      <c r="AAW68" s="1"/>
      <c r="AAX68" s="1"/>
      <c r="AAY68" s="1"/>
      <c r="AAZ68" s="1"/>
      <c r="ABA68" s="1"/>
      <c r="ABB68" s="1"/>
      <c r="ABC68" s="1"/>
      <c r="ABD68" s="1"/>
      <c r="ABE68" s="1"/>
      <c r="ABF68" s="1"/>
      <c r="ABG68" s="1"/>
      <c r="ABH68" s="1"/>
      <c r="ABI68" s="1"/>
      <c r="ABJ68" s="1"/>
      <c r="ABK68" s="1"/>
      <c r="ABL68" s="1"/>
      <c r="ABM68" s="1"/>
      <c r="ABN68" s="1"/>
      <c r="ABO68" s="1"/>
      <c r="ABP68" s="1"/>
      <c r="ABQ68" s="1"/>
      <c r="ABR68" s="1"/>
      <c r="ABS68" s="1"/>
      <c r="ABT68" s="1"/>
      <c r="ABU68" s="1"/>
      <c r="ABV68" s="1"/>
      <c r="ABW68" s="1"/>
      <c r="ABX68" s="1"/>
      <c r="ABY68" s="1"/>
      <c r="ABZ68" s="1"/>
      <c r="ACA68" s="1"/>
      <c r="ACB68" s="1"/>
      <c r="ACC68" s="1"/>
      <c r="ACD68" s="1"/>
      <c r="ACE68" s="1"/>
      <c r="ACF68" s="1"/>
      <c r="ACG68" s="1"/>
      <c r="ACH68" s="1"/>
      <c r="ACI68" s="1"/>
      <c r="ACJ68" s="1"/>
      <c r="ACK68" s="1"/>
      <c r="ACL68" s="1"/>
      <c r="ACM68" s="1"/>
      <c r="ACN68" s="1"/>
      <c r="ACO68" s="1"/>
      <c r="ACP68" s="1"/>
      <c r="ACQ68" s="1"/>
      <c r="ACR68" s="1"/>
      <c r="ACS68" s="1"/>
      <c r="ACT68" s="1"/>
      <c r="ACU68" s="1"/>
      <c r="ACV68" s="1"/>
      <c r="ACW68" s="1"/>
      <c r="ACX68" s="1"/>
      <c r="ACY68" s="1"/>
      <c r="ACZ68" s="1"/>
      <c r="ADA68" s="1"/>
      <c r="ADB68" s="1"/>
      <c r="ADC68" s="1"/>
      <c r="ADD68" s="1"/>
      <c r="ADE68" s="1"/>
      <c r="ADF68" s="1"/>
      <c r="ADG68" s="1"/>
      <c r="ADH68" s="1"/>
      <c r="ADI68" s="1"/>
      <c r="ADJ68" s="1"/>
      <c r="ADK68" s="1"/>
      <c r="ADL68" s="1"/>
      <c r="ADM68" s="1"/>
      <c r="ADN68" s="1"/>
      <c r="ADO68" s="1"/>
      <c r="ADP68" s="1"/>
      <c r="ADQ68" s="1"/>
      <c r="ADR68" s="1"/>
      <c r="ADS68" s="1"/>
      <c r="ADT68" s="1"/>
      <c r="ADU68" s="1"/>
      <c r="ADV68" s="1"/>
      <c r="ADW68" s="1"/>
      <c r="ADX68" s="1"/>
      <c r="ADY68" s="1"/>
      <c r="ADZ68" s="1"/>
      <c r="AEA68" s="1"/>
      <c r="AEB68" s="1"/>
      <c r="AEC68" s="1"/>
      <c r="AED68" s="1"/>
      <c r="AEE68" s="1"/>
      <c r="AEF68" s="1"/>
      <c r="AEG68" s="1"/>
      <c r="AEH68" s="1"/>
      <c r="AEI68" s="1"/>
      <c r="AEJ68" s="1"/>
      <c r="AEK68" s="1"/>
      <c r="AEL68" s="1"/>
      <c r="AEM68" s="1"/>
      <c r="AEN68" s="1"/>
      <c r="AEO68" s="1"/>
      <c r="AEP68" s="1"/>
      <c r="AEQ68" s="1"/>
      <c r="AER68" s="1"/>
      <c r="AES68" s="1"/>
      <c r="AET68" s="1"/>
      <c r="AEU68" s="1"/>
      <c r="AEV68" s="1"/>
      <c r="AEW68" s="1"/>
      <c r="AEX68" s="1"/>
      <c r="AEY68" s="1"/>
      <c r="AEZ68" s="1"/>
      <c r="AFA68" s="1"/>
      <c r="AFB68" s="1"/>
      <c r="AFC68" s="1"/>
      <c r="AFD68" s="1"/>
      <c r="AFE68" s="1"/>
      <c r="AFF68" s="1"/>
      <c r="AFG68" s="1"/>
      <c r="AFH68" s="1"/>
      <c r="AFI68" s="1"/>
      <c r="AFJ68" s="1"/>
      <c r="AFK68" s="1"/>
      <c r="AFL68" s="1"/>
      <c r="AFM68" s="1"/>
      <c r="AFN68" s="1"/>
      <c r="AFO68" s="1"/>
      <c r="AFP68" s="1"/>
      <c r="AFQ68" s="1"/>
      <c r="AFR68" s="1"/>
      <c r="AFS68" s="1"/>
      <c r="AFT68" s="1"/>
      <c r="AFU68" s="1"/>
      <c r="AFV68" s="1"/>
      <c r="AFW68" s="1"/>
      <c r="AFX68" s="1"/>
      <c r="AFY68" s="1"/>
      <c r="AFZ68" s="1"/>
      <c r="AGA68" s="1"/>
      <c r="AGB68" s="1"/>
      <c r="AGC68" s="1"/>
      <c r="AGD68" s="1"/>
      <c r="AGE68" s="1"/>
      <c r="AGF68" s="1"/>
      <c r="AGG68" s="1"/>
      <c r="AGH68" s="1"/>
      <c r="AGI68" s="1"/>
      <c r="AGJ68" s="1"/>
      <c r="AGK68" s="1"/>
      <c r="AGL68" s="1"/>
      <c r="AGM68" s="1"/>
      <c r="AGN68" s="1"/>
      <c r="AGO68" s="1"/>
      <c r="AGP68" s="1"/>
      <c r="AGQ68" s="1"/>
      <c r="AGR68" s="1"/>
      <c r="AGS68" s="1"/>
      <c r="AGT68" s="1"/>
      <c r="AGU68" s="1"/>
      <c r="AGV68" s="1"/>
      <c r="AGW68" s="1"/>
      <c r="AGX68" s="1"/>
      <c r="AGY68" s="1"/>
      <c r="AGZ68" s="1"/>
      <c r="AHA68" s="1"/>
      <c r="AHB68" s="1"/>
      <c r="AHC68" s="1"/>
      <c r="AHD68" s="1"/>
      <c r="AHE68" s="1"/>
      <c r="AHF68" s="1"/>
      <c r="AHG68" s="1"/>
      <c r="AHH68" s="1"/>
      <c r="AHI68" s="1"/>
      <c r="AHJ68" s="1"/>
      <c r="AHK68" s="1"/>
      <c r="AHL68" s="1"/>
      <c r="AHM68" s="1"/>
      <c r="AHN68" s="1"/>
      <c r="AHO68" s="1"/>
      <c r="AHP68" s="1"/>
      <c r="AHQ68" s="1"/>
      <c r="AHR68" s="1"/>
      <c r="AHS68" s="1"/>
      <c r="AHT68" s="1"/>
      <c r="AHU68" s="1"/>
      <c r="AHV68" s="1"/>
      <c r="AHW68" s="1"/>
      <c r="AHX68" s="1"/>
      <c r="AHY68" s="1"/>
      <c r="AHZ68" s="1"/>
      <c r="AIA68" s="1"/>
      <c r="AIB68" s="1"/>
      <c r="AIC68" s="1"/>
      <c r="AID68" s="1"/>
      <c r="AIE68" s="1"/>
      <c r="AIF68" s="1"/>
      <c r="AIG68" s="1"/>
      <c r="AIH68" s="1"/>
      <c r="AII68" s="1"/>
      <c r="AIJ68" s="1"/>
      <c r="AIK68" s="1"/>
      <c r="AIL68" s="1"/>
      <c r="AIM68" s="1"/>
      <c r="AIN68" s="1"/>
      <c r="AIO68" s="1"/>
      <c r="AIP68" s="1"/>
      <c r="AIQ68" s="1"/>
      <c r="AIR68" s="1"/>
      <c r="AIS68" s="1"/>
      <c r="AIT68" s="1"/>
      <c r="AIU68" s="1"/>
      <c r="AIV68" s="1"/>
      <c r="AIW68" s="1"/>
      <c r="AIX68" s="1"/>
      <c r="AIY68" s="1"/>
      <c r="AIZ68" s="1"/>
      <c r="AJA68" s="1"/>
      <c r="AJB68" s="1"/>
      <c r="AJC68" s="1"/>
      <c r="AJD68" s="1"/>
      <c r="AJE68" s="1"/>
      <c r="AJF68" s="1"/>
      <c r="AJG68" s="1"/>
      <c r="AJH68" s="1"/>
      <c r="AJI68" s="1"/>
      <c r="AJJ68" s="1"/>
      <c r="AJK68" s="1"/>
      <c r="AJL68" s="1"/>
      <c r="AJM68" s="1"/>
      <c r="AJN68" s="1"/>
      <c r="AJO68" s="1"/>
      <c r="AJP68" s="1"/>
      <c r="AJQ68" s="1"/>
      <c r="AJR68" s="1"/>
      <c r="AJS68" s="1"/>
      <c r="AJT68" s="1"/>
      <c r="AJU68" s="1"/>
      <c r="AJV68" s="1"/>
      <c r="AJW68" s="1"/>
      <c r="AJX68" s="1"/>
      <c r="AJY68" s="1"/>
      <c r="AJZ68" s="1"/>
      <c r="AKA68" s="1"/>
      <c r="AKB68" s="1"/>
      <c r="AKC68" s="1"/>
      <c r="AKD68" s="1"/>
      <c r="AKE68" s="1"/>
      <c r="AKF68" s="1"/>
      <c r="AKG68" s="1"/>
      <c r="AKH68" s="1"/>
      <c r="AKI68" s="1"/>
      <c r="AKJ68" s="1"/>
      <c r="AKK68" s="1"/>
      <c r="AKL68" s="1"/>
      <c r="AKM68" s="1"/>
      <c r="AKN68" s="1"/>
      <c r="AKO68" s="1"/>
      <c r="AKP68" s="1"/>
      <c r="AKQ68" s="1"/>
      <c r="AKR68" s="1"/>
      <c r="AKS68" s="1"/>
      <c r="AKT68" s="1"/>
      <c r="AKU68" s="1"/>
      <c r="AKV68" s="1"/>
      <c r="AKW68" s="1"/>
      <c r="AKX68" s="1"/>
      <c r="AKY68" s="1"/>
      <c r="AKZ68" s="1"/>
      <c r="ALA68" s="1"/>
      <c r="ALB68" s="1"/>
      <c r="ALC68" s="1"/>
      <c r="ALD68" s="1"/>
      <c r="ALE68" s="1"/>
      <c r="ALF68" s="1"/>
      <c r="ALG68" s="1"/>
      <c r="ALH68" s="1"/>
      <c r="ALI68" s="1"/>
      <c r="ALJ68" s="1"/>
      <c r="ALK68" s="1"/>
      <c r="ALL68" s="1"/>
      <c r="ALM68" s="1"/>
      <c r="ALN68" s="1"/>
      <c r="ALO68" s="1"/>
    </row>
    <row r="69" spans="1:1003" s="156" customFormat="1" ht="15" x14ac:dyDescent="0.25">
      <c r="A69" s="158">
        <f>IF(COUNTBLANK(B69)=1," ",COUNTA($B$13:B69))</f>
        <v>27</v>
      </c>
      <c r="B69" s="163" t="s">
        <v>79</v>
      </c>
      <c r="C69" s="180" t="s">
        <v>515</v>
      </c>
      <c r="D69" s="158" t="s">
        <v>77</v>
      </c>
      <c r="E69" s="166">
        <f>apjomi!F1*2</f>
        <v>190</v>
      </c>
      <c r="F69" s="291"/>
      <c r="G69" s="292"/>
      <c r="H69" s="186"/>
      <c r="I69" s="293"/>
      <c r="J69" s="293"/>
      <c r="K69" s="294"/>
      <c r="L69" s="294"/>
      <c r="M69" s="294"/>
      <c r="N69" s="294"/>
      <c r="O69" s="294"/>
      <c r="P69" s="294"/>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1"/>
      <c r="VB69" s="1"/>
      <c r="VC69" s="1"/>
      <c r="VD69" s="1"/>
      <c r="VE69" s="1"/>
      <c r="VF69" s="1"/>
      <c r="VG69" s="1"/>
      <c r="VH69" s="1"/>
      <c r="VI69" s="1"/>
      <c r="VJ69" s="1"/>
      <c r="VK69" s="1"/>
      <c r="VL69" s="1"/>
      <c r="VM69" s="1"/>
      <c r="VN69" s="1"/>
      <c r="VO69" s="1"/>
      <c r="VP69" s="1"/>
      <c r="VQ69" s="1"/>
      <c r="VR69" s="1"/>
      <c r="VS69" s="1"/>
      <c r="VT69" s="1"/>
      <c r="VU69" s="1"/>
      <c r="VV69" s="1"/>
      <c r="VW69" s="1"/>
      <c r="VX69" s="1"/>
      <c r="VY69" s="1"/>
      <c r="VZ69" s="1"/>
      <c r="WA69" s="1"/>
      <c r="WB69" s="1"/>
      <c r="WC69" s="1"/>
      <c r="WD69" s="1"/>
      <c r="WE69" s="1"/>
      <c r="WF69" s="1"/>
      <c r="WG69" s="1"/>
      <c r="WH69" s="1"/>
      <c r="WI69" s="1"/>
      <c r="WJ69" s="1"/>
      <c r="WK69" s="1"/>
      <c r="WL69" s="1"/>
      <c r="WM69" s="1"/>
      <c r="WN69" s="1"/>
      <c r="WO69" s="1"/>
      <c r="WP69" s="1"/>
      <c r="WQ69" s="1"/>
      <c r="WR69" s="1"/>
      <c r="WS69" s="1"/>
      <c r="WT69" s="1"/>
      <c r="WU69" s="1"/>
      <c r="WV69" s="1"/>
      <c r="WW69" s="1"/>
      <c r="WX69" s="1"/>
      <c r="WY69" s="1"/>
      <c r="WZ69" s="1"/>
      <c r="XA69" s="1"/>
      <c r="XB69" s="1"/>
      <c r="XC69" s="1"/>
      <c r="XD69" s="1"/>
      <c r="XE69" s="1"/>
      <c r="XF69" s="1"/>
      <c r="XG69" s="1"/>
      <c r="XH69" s="1"/>
      <c r="XI69" s="1"/>
      <c r="XJ69" s="1"/>
      <c r="XK69" s="1"/>
      <c r="XL69" s="1"/>
      <c r="XM69" s="1"/>
      <c r="XN69" s="1"/>
      <c r="XO69" s="1"/>
      <c r="XP69" s="1"/>
      <c r="XQ69" s="1"/>
      <c r="XR69" s="1"/>
      <c r="XS69" s="1"/>
      <c r="XT69" s="1"/>
      <c r="XU69" s="1"/>
      <c r="XV69" s="1"/>
      <c r="XW69" s="1"/>
      <c r="XX69" s="1"/>
      <c r="XY69" s="1"/>
      <c r="XZ69" s="1"/>
      <c r="YA69" s="1"/>
      <c r="YB69" s="1"/>
      <c r="YC69" s="1"/>
      <c r="YD69" s="1"/>
      <c r="YE69" s="1"/>
      <c r="YF69" s="1"/>
      <c r="YG69" s="1"/>
      <c r="YH69" s="1"/>
      <c r="YI69" s="1"/>
      <c r="YJ69" s="1"/>
      <c r="YK69" s="1"/>
      <c r="YL69" s="1"/>
      <c r="YM69" s="1"/>
      <c r="YN69" s="1"/>
      <c r="YO69" s="1"/>
      <c r="YP69" s="1"/>
      <c r="YQ69" s="1"/>
      <c r="YR69" s="1"/>
      <c r="YS69" s="1"/>
      <c r="YT69" s="1"/>
      <c r="YU69" s="1"/>
      <c r="YV69" s="1"/>
      <c r="YW69" s="1"/>
      <c r="YX69" s="1"/>
      <c r="YY69" s="1"/>
      <c r="YZ69" s="1"/>
      <c r="ZA69" s="1"/>
      <c r="ZB69" s="1"/>
      <c r="ZC69" s="1"/>
      <c r="ZD69" s="1"/>
      <c r="ZE69" s="1"/>
      <c r="ZF69" s="1"/>
      <c r="ZG69" s="1"/>
      <c r="ZH69" s="1"/>
      <c r="ZI69" s="1"/>
      <c r="ZJ69" s="1"/>
      <c r="ZK69" s="1"/>
      <c r="ZL69" s="1"/>
      <c r="ZM69" s="1"/>
      <c r="ZN69" s="1"/>
      <c r="ZO69" s="1"/>
      <c r="ZP69" s="1"/>
      <c r="ZQ69" s="1"/>
      <c r="ZR69" s="1"/>
      <c r="ZS69" s="1"/>
      <c r="ZT69" s="1"/>
      <c r="ZU69" s="1"/>
      <c r="ZV69" s="1"/>
      <c r="ZW69" s="1"/>
      <c r="ZX69" s="1"/>
      <c r="ZY69" s="1"/>
      <c r="ZZ69" s="1"/>
      <c r="AAA69" s="1"/>
      <c r="AAB69" s="1"/>
      <c r="AAC69" s="1"/>
      <c r="AAD69" s="1"/>
      <c r="AAE69" s="1"/>
      <c r="AAF69" s="1"/>
      <c r="AAG69" s="1"/>
      <c r="AAH69" s="1"/>
      <c r="AAI69" s="1"/>
      <c r="AAJ69" s="1"/>
      <c r="AAK69" s="1"/>
      <c r="AAL69" s="1"/>
      <c r="AAM69" s="1"/>
      <c r="AAN69" s="1"/>
      <c r="AAO69" s="1"/>
      <c r="AAP69" s="1"/>
      <c r="AAQ69" s="1"/>
      <c r="AAR69" s="1"/>
      <c r="AAS69" s="1"/>
      <c r="AAT69" s="1"/>
      <c r="AAU69" s="1"/>
      <c r="AAV69" s="1"/>
      <c r="AAW69" s="1"/>
      <c r="AAX69" s="1"/>
      <c r="AAY69" s="1"/>
      <c r="AAZ69" s="1"/>
      <c r="ABA69" s="1"/>
      <c r="ABB69" s="1"/>
      <c r="ABC69" s="1"/>
      <c r="ABD69" s="1"/>
      <c r="ABE69" s="1"/>
      <c r="ABF69" s="1"/>
      <c r="ABG69" s="1"/>
      <c r="ABH69" s="1"/>
      <c r="ABI69" s="1"/>
      <c r="ABJ69" s="1"/>
      <c r="ABK69" s="1"/>
      <c r="ABL69" s="1"/>
      <c r="ABM69" s="1"/>
      <c r="ABN69" s="1"/>
      <c r="ABO69" s="1"/>
      <c r="ABP69" s="1"/>
      <c r="ABQ69" s="1"/>
      <c r="ABR69" s="1"/>
      <c r="ABS69" s="1"/>
      <c r="ABT69" s="1"/>
      <c r="ABU69" s="1"/>
      <c r="ABV69" s="1"/>
      <c r="ABW69" s="1"/>
      <c r="ABX69" s="1"/>
      <c r="ABY69" s="1"/>
      <c r="ABZ69" s="1"/>
      <c r="ACA69" s="1"/>
      <c r="ACB69" s="1"/>
      <c r="ACC69" s="1"/>
      <c r="ACD69" s="1"/>
      <c r="ACE69" s="1"/>
      <c r="ACF69" s="1"/>
      <c r="ACG69" s="1"/>
      <c r="ACH69" s="1"/>
      <c r="ACI69" s="1"/>
      <c r="ACJ69" s="1"/>
      <c r="ACK69" s="1"/>
      <c r="ACL69" s="1"/>
      <c r="ACM69" s="1"/>
      <c r="ACN69" s="1"/>
      <c r="ACO69" s="1"/>
      <c r="ACP69" s="1"/>
      <c r="ACQ69" s="1"/>
      <c r="ACR69" s="1"/>
      <c r="ACS69" s="1"/>
      <c r="ACT69" s="1"/>
      <c r="ACU69" s="1"/>
      <c r="ACV69" s="1"/>
      <c r="ACW69" s="1"/>
      <c r="ACX69" s="1"/>
      <c r="ACY69" s="1"/>
      <c r="ACZ69" s="1"/>
      <c r="ADA69" s="1"/>
      <c r="ADB69" s="1"/>
      <c r="ADC69" s="1"/>
      <c r="ADD69" s="1"/>
      <c r="ADE69" s="1"/>
      <c r="ADF69" s="1"/>
      <c r="ADG69" s="1"/>
      <c r="ADH69" s="1"/>
      <c r="ADI69" s="1"/>
      <c r="ADJ69" s="1"/>
      <c r="ADK69" s="1"/>
      <c r="ADL69" s="1"/>
      <c r="ADM69" s="1"/>
      <c r="ADN69" s="1"/>
      <c r="ADO69" s="1"/>
      <c r="ADP69" s="1"/>
      <c r="ADQ69" s="1"/>
      <c r="ADR69" s="1"/>
      <c r="ADS69" s="1"/>
      <c r="ADT69" s="1"/>
      <c r="ADU69" s="1"/>
      <c r="ADV69" s="1"/>
      <c r="ADW69" s="1"/>
      <c r="ADX69" s="1"/>
      <c r="ADY69" s="1"/>
      <c r="ADZ69" s="1"/>
      <c r="AEA69" s="1"/>
      <c r="AEB69" s="1"/>
      <c r="AEC69" s="1"/>
      <c r="AED69" s="1"/>
      <c r="AEE69" s="1"/>
      <c r="AEF69" s="1"/>
      <c r="AEG69" s="1"/>
      <c r="AEH69" s="1"/>
      <c r="AEI69" s="1"/>
      <c r="AEJ69" s="1"/>
      <c r="AEK69" s="1"/>
      <c r="AEL69" s="1"/>
      <c r="AEM69" s="1"/>
      <c r="AEN69" s="1"/>
      <c r="AEO69" s="1"/>
      <c r="AEP69" s="1"/>
      <c r="AEQ69" s="1"/>
      <c r="AER69" s="1"/>
      <c r="AES69" s="1"/>
      <c r="AET69" s="1"/>
      <c r="AEU69" s="1"/>
      <c r="AEV69" s="1"/>
      <c r="AEW69" s="1"/>
      <c r="AEX69" s="1"/>
      <c r="AEY69" s="1"/>
      <c r="AEZ69" s="1"/>
      <c r="AFA69" s="1"/>
      <c r="AFB69" s="1"/>
      <c r="AFC69" s="1"/>
      <c r="AFD69" s="1"/>
      <c r="AFE69" s="1"/>
      <c r="AFF69" s="1"/>
      <c r="AFG69" s="1"/>
      <c r="AFH69" s="1"/>
      <c r="AFI69" s="1"/>
      <c r="AFJ69" s="1"/>
      <c r="AFK69" s="1"/>
      <c r="AFL69" s="1"/>
      <c r="AFM69" s="1"/>
      <c r="AFN69" s="1"/>
      <c r="AFO69" s="1"/>
      <c r="AFP69" s="1"/>
      <c r="AFQ69" s="1"/>
      <c r="AFR69" s="1"/>
      <c r="AFS69" s="1"/>
      <c r="AFT69" s="1"/>
      <c r="AFU69" s="1"/>
      <c r="AFV69" s="1"/>
      <c r="AFW69" s="1"/>
      <c r="AFX69" s="1"/>
      <c r="AFY69" s="1"/>
      <c r="AFZ69" s="1"/>
      <c r="AGA69" s="1"/>
      <c r="AGB69" s="1"/>
      <c r="AGC69" s="1"/>
      <c r="AGD69" s="1"/>
      <c r="AGE69" s="1"/>
      <c r="AGF69" s="1"/>
      <c r="AGG69" s="1"/>
      <c r="AGH69" s="1"/>
      <c r="AGI69" s="1"/>
      <c r="AGJ69" s="1"/>
      <c r="AGK69" s="1"/>
      <c r="AGL69" s="1"/>
      <c r="AGM69" s="1"/>
      <c r="AGN69" s="1"/>
      <c r="AGO69" s="1"/>
      <c r="AGP69" s="1"/>
      <c r="AGQ69" s="1"/>
      <c r="AGR69" s="1"/>
      <c r="AGS69" s="1"/>
      <c r="AGT69" s="1"/>
      <c r="AGU69" s="1"/>
      <c r="AGV69" s="1"/>
      <c r="AGW69" s="1"/>
      <c r="AGX69" s="1"/>
      <c r="AGY69" s="1"/>
      <c r="AGZ69" s="1"/>
      <c r="AHA69" s="1"/>
      <c r="AHB69" s="1"/>
      <c r="AHC69" s="1"/>
      <c r="AHD69" s="1"/>
      <c r="AHE69" s="1"/>
      <c r="AHF69" s="1"/>
      <c r="AHG69" s="1"/>
      <c r="AHH69" s="1"/>
      <c r="AHI69" s="1"/>
      <c r="AHJ69" s="1"/>
      <c r="AHK69" s="1"/>
      <c r="AHL69" s="1"/>
      <c r="AHM69" s="1"/>
      <c r="AHN69" s="1"/>
      <c r="AHO69" s="1"/>
      <c r="AHP69" s="1"/>
      <c r="AHQ69" s="1"/>
      <c r="AHR69" s="1"/>
      <c r="AHS69" s="1"/>
      <c r="AHT69" s="1"/>
      <c r="AHU69" s="1"/>
      <c r="AHV69" s="1"/>
      <c r="AHW69" s="1"/>
      <c r="AHX69" s="1"/>
      <c r="AHY69" s="1"/>
      <c r="AHZ69" s="1"/>
      <c r="AIA69" s="1"/>
      <c r="AIB69" s="1"/>
      <c r="AIC69" s="1"/>
      <c r="AID69" s="1"/>
      <c r="AIE69" s="1"/>
      <c r="AIF69" s="1"/>
      <c r="AIG69" s="1"/>
      <c r="AIH69" s="1"/>
      <c r="AII69" s="1"/>
      <c r="AIJ69" s="1"/>
      <c r="AIK69" s="1"/>
      <c r="AIL69" s="1"/>
      <c r="AIM69" s="1"/>
      <c r="AIN69" s="1"/>
      <c r="AIO69" s="1"/>
      <c r="AIP69" s="1"/>
      <c r="AIQ69" s="1"/>
      <c r="AIR69" s="1"/>
      <c r="AIS69" s="1"/>
      <c r="AIT69" s="1"/>
      <c r="AIU69" s="1"/>
      <c r="AIV69" s="1"/>
      <c r="AIW69" s="1"/>
      <c r="AIX69" s="1"/>
      <c r="AIY69" s="1"/>
      <c r="AIZ69" s="1"/>
      <c r="AJA69" s="1"/>
      <c r="AJB69" s="1"/>
      <c r="AJC69" s="1"/>
      <c r="AJD69" s="1"/>
      <c r="AJE69" s="1"/>
      <c r="AJF69" s="1"/>
      <c r="AJG69" s="1"/>
      <c r="AJH69" s="1"/>
      <c r="AJI69" s="1"/>
      <c r="AJJ69" s="1"/>
      <c r="AJK69" s="1"/>
      <c r="AJL69" s="1"/>
      <c r="AJM69" s="1"/>
      <c r="AJN69" s="1"/>
      <c r="AJO69" s="1"/>
      <c r="AJP69" s="1"/>
      <c r="AJQ69" s="1"/>
      <c r="AJR69" s="1"/>
      <c r="AJS69" s="1"/>
      <c r="AJT69" s="1"/>
      <c r="AJU69" s="1"/>
      <c r="AJV69" s="1"/>
      <c r="AJW69" s="1"/>
      <c r="AJX69" s="1"/>
      <c r="AJY69" s="1"/>
      <c r="AJZ69" s="1"/>
      <c r="AKA69" s="1"/>
      <c r="AKB69" s="1"/>
      <c r="AKC69" s="1"/>
      <c r="AKD69" s="1"/>
      <c r="AKE69" s="1"/>
      <c r="AKF69" s="1"/>
      <c r="AKG69" s="1"/>
      <c r="AKH69" s="1"/>
      <c r="AKI69" s="1"/>
      <c r="AKJ69" s="1"/>
      <c r="AKK69" s="1"/>
      <c r="AKL69" s="1"/>
      <c r="AKM69" s="1"/>
      <c r="AKN69" s="1"/>
      <c r="AKO69" s="1"/>
      <c r="AKP69" s="1"/>
      <c r="AKQ69" s="1"/>
      <c r="AKR69" s="1"/>
      <c r="AKS69" s="1"/>
      <c r="AKT69" s="1"/>
      <c r="AKU69" s="1"/>
      <c r="AKV69" s="1"/>
      <c r="AKW69" s="1"/>
      <c r="AKX69" s="1"/>
      <c r="AKY69" s="1"/>
      <c r="AKZ69" s="1"/>
      <c r="ALA69" s="1"/>
      <c r="ALB69" s="1"/>
      <c r="ALC69" s="1"/>
      <c r="ALD69" s="1"/>
      <c r="ALE69" s="1"/>
      <c r="ALF69" s="1"/>
      <c r="ALG69" s="1"/>
      <c r="ALH69" s="1"/>
      <c r="ALI69" s="1"/>
      <c r="ALJ69" s="1"/>
      <c r="ALK69" s="1"/>
      <c r="ALL69" s="1"/>
      <c r="ALM69" s="1"/>
      <c r="ALN69" s="1"/>
      <c r="ALO69" s="1"/>
    </row>
    <row r="70" spans="1:1003" s="156" customFormat="1" ht="15" x14ac:dyDescent="0.25">
      <c r="A70" s="158">
        <f>IF(COUNTBLANK(B70)=1," ",COUNTA($B$13:B70))</f>
        <v>28</v>
      </c>
      <c r="B70" s="163" t="s">
        <v>79</v>
      </c>
      <c r="C70" s="164" t="s">
        <v>200</v>
      </c>
      <c r="D70" s="173" t="s">
        <v>80</v>
      </c>
      <c r="E70" s="168">
        <f>21*9</f>
        <v>189</v>
      </c>
      <c r="F70" s="184"/>
      <c r="G70" s="185"/>
      <c r="H70" s="186">
        <f t="shared" si="34"/>
        <v>0</v>
      </c>
      <c r="I70" s="187"/>
      <c r="J70" s="187"/>
      <c r="K70" s="188">
        <f t="shared" si="35"/>
        <v>0</v>
      </c>
      <c r="L70" s="188">
        <f t="shared" si="36"/>
        <v>0</v>
      </c>
      <c r="M70" s="188">
        <f t="shared" si="37"/>
        <v>0</v>
      </c>
      <c r="N70" s="188">
        <f t="shared" si="38"/>
        <v>0</v>
      </c>
      <c r="O70" s="188">
        <f t="shared" si="39"/>
        <v>0</v>
      </c>
      <c r="P70" s="188">
        <f t="shared" si="40"/>
        <v>0</v>
      </c>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c r="JL70" s="1"/>
      <c r="JM70" s="1"/>
      <c r="JN70" s="1"/>
      <c r="JO70" s="1"/>
      <c r="JP70" s="1"/>
      <c r="JQ70" s="1"/>
      <c r="JR70" s="1"/>
      <c r="JS70" s="1"/>
      <c r="JT70" s="1"/>
      <c r="JU70" s="1"/>
      <c r="JV70" s="1"/>
      <c r="JW70" s="1"/>
      <c r="JX70" s="1"/>
      <c r="JY70" s="1"/>
      <c r="JZ70" s="1"/>
      <c r="KA70" s="1"/>
      <c r="KB70" s="1"/>
      <c r="KC70" s="1"/>
      <c r="KD70" s="1"/>
      <c r="KE70" s="1"/>
      <c r="KF70" s="1"/>
      <c r="KG70" s="1"/>
      <c r="KH70" s="1"/>
      <c r="KI70" s="1"/>
      <c r="KJ70" s="1"/>
      <c r="KK70" s="1"/>
      <c r="KL70" s="1"/>
      <c r="KM70" s="1"/>
      <c r="KN70" s="1"/>
      <c r="KO70" s="1"/>
      <c r="KP70" s="1"/>
      <c r="KQ70" s="1"/>
      <c r="KR70" s="1"/>
      <c r="KS70" s="1"/>
      <c r="KT70" s="1"/>
      <c r="KU70" s="1"/>
      <c r="KV70" s="1"/>
      <c r="KW70" s="1"/>
      <c r="KX70" s="1"/>
      <c r="KY70" s="1"/>
      <c r="KZ70" s="1"/>
      <c r="LA70" s="1"/>
      <c r="LB70" s="1"/>
      <c r="LC70" s="1"/>
      <c r="LD70" s="1"/>
      <c r="LE70" s="1"/>
      <c r="LF70" s="1"/>
      <c r="LG70" s="1"/>
      <c r="LH70" s="1"/>
      <c r="LI70" s="1"/>
      <c r="LJ70" s="1"/>
      <c r="LK70" s="1"/>
      <c r="LL70" s="1"/>
      <c r="LM70" s="1"/>
      <c r="LN70" s="1"/>
      <c r="LO70" s="1"/>
      <c r="LP70" s="1"/>
      <c r="LQ70" s="1"/>
      <c r="LR70" s="1"/>
      <c r="LS70" s="1"/>
      <c r="LT70" s="1"/>
      <c r="LU70" s="1"/>
      <c r="LV70" s="1"/>
      <c r="LW70" s="1"/>
      <c r="LX70" s="1"/>
      <c r="LY70" s="1"/>
      <c r="LZ70" s="1"/>
      <c r="MA70" s="1"/>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
      <c r="NE70" s="1"/>
      <c r="NF70" s="1"/>
      <c r="NG70" s="1"/>
      <c r="NH70" s="1"/>
      <c r="NI70" s="1"/>
      <c r="NJ70" s="1"/>
      <c r="NK70" s="1"/>
      <c r="NL70" s="1"/>
      <c r="NM70" s="1"/>
      <c r="NN70" s="1"/>
      <c r="NO70" s="1"/>
      <c r="NP70" s="1"/>
      <c r="NQ70" s="1"/>
      <c r="NR70" s="1"/>
      <c r="NS70" s="1"/>
      <c r="NT70" s="1"/>
      <c r="NU70" s="1"/>
      <c r="NV70" s="1"/>
      <c r="NW70" s="1"/>
      <c r="NX70" s="1"/>
      <c r="NY70" s="1"/>
      <c r="NZ70" s="1"/>
      <c r="OA70" s="1"/>
      <c r="OB70" s="1"/>
      <c r="OC70" s="1"/>
      <c r="OD70" s="1"/>
      <c r="OE70" s="1"/>
      <c r="OF70" s="1"/>
      <c r="OG70" s="1"/>
      <c r="OH70" s="1"/>
      <c r="OI70" s="1"/>
      <c r="OJ70" s="1"/>
      <c r="OK70" s="1"/>
      <c r="OL70" s="1"/>
      <c r="OM70" s="1"/>
      <c r="ON70" s="1"/>
      <c r="OO70" s="1"/>
      <c r="OP70" s="1"/>
      <c r="OQ70" s="1"/>
      <c r="OR70" s="1"/>
      <c r="OS70" s="1"/>
      <c r="OT70" s="1"/>
      <c r="OU70" s="1"/>
      <c r="OV70" s="1"/>
      <c r="OW70" s="1"/>
      <c r="OX70" s="1"/>
      <c r="OY70" s="1"/>
      <c r="OZ70" s="1"/>
      <c r="PA70" s="1"/>
      <c r="PB70" s="1"/>
      <c r="PC70" s="1"/>
      <c r="PD70" s="1"/>
      <c r="PE70" s="1"/>
      <c r="PF70" s="1"/>
      <c r="PG70" s="1"/>
      <c r="PH70" s="1"/>
      <c r="PI70" s="1"/>
      <c r="PJ70" s="1"/>
      <c r="PK70" s="1"/>
      <c r="PL70" s="1"/>
      <c r="PM70" s="1"/>
      <c r="PN70" s="1"/>
      <c r="PO70" s="1"/>
      <c r="PP70" s="1"/>
      <c r="PQ70" s="1"/>
      <c r="PR70" s="1"/>
      <c r="PS70" s="1"/>
      <c r="PT70" s="1"/>
      <c r="PU70" s="1"/>
      <c r="PV70" s="1"/>
      <c r="PW70" s="1"/>
      <c r="PX70" s="1"/>
      <c r="PY70" s="1"/>
      <c r="PZ70" s="1"/>
      <c r="QA70" s="1"/>
      <c r="QB70" s="1"/>
      <c r="QC70" s="1"/>
      <c r="QD70" s="1"/>
      <c r="QE70" s="1"/>
      <c r="QF70" s="1"/>
      <c r="QG70" s="1"/>
      <c r="QH70" s="1"/>
      <c r="QI70" s="1"/>
      <c r="QJ70" s="1"/>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
      <c r="RM70" s="1"/>
      <c r="RN70" s="1"/>
      <c r="RO70" s="1"/>
      <c r="RP70" s="1"/>
      <c r="RQ70" s="1"/>
      <c r="RR70" s="1"/>
      <c r="RS70" s="1"/>
      <c r="RT70" s="1"/>
      <c r="RU70" s="1"/>
      <c r="RV70" s="1"/>
      <c r="RW70" s="1"/>
      <c r="RX70" s="1"/>
      <c r="RY70" s="1"/>
      <c r="RZ70" s="1"/>
      <c r="SA70" s="1"/>
      <c r="SB70" s="1"/>
      <c r="SC70" s="1"/>
      <c r="SD70" s="1"/>
      <c r="SE70" s="1"/>
      <c r="SF70" s="1"/>
      <c r="SG70" s="1"/>
      <c r="SH70" s="1"/>
      <c r="SI70" s="1"/>
      <c r="SJ70" s="1"/>
      <c r="SK70" s="1"/>
      <c r="SL70" s="1"/>
      <c r="SM70" s="1"/>
      <c r="SN70" s="1"/>
      <c r="SO70" s="1"/>
      <c r="SP70" s="1"/>
      <c r="SQ70" s="1"/>
      <c r="SR70" s="1"/>
      <c r="SS70" s="1"/>
      <c r="ST70" s="1"/>
      <c r="SU70" s="1"/>
      <c r="SV70" s="1"/>
      <c r="SW70" s="1"/>
      <c r="SX70" s="1"/>
      <c r="SY70" s="1"/>
      <c r="SZ70" s="1"/>
      <c r="TA70" s="1"/>
      <c r="TB70" s="1"/>
      <c r="TC70" s="1"/>
      <c r="TD70" s="1"/>
      <c r="TE70" s="1"/>
      <c r="TF70" s="1"/>
      <c r="TG70" s="1"/>
      <c r="TH70" s="1"/>
      <c r="TI70" s="1"/>
      <c r="TJ70" s="1"/>
      <c r="TK70" s="1"/>
      <c r="TL70" s="1"/>
      <c r="TM70" s="1"/>
      <c r="TN70" s="1"/>
      <c r="TO70" s="1"/>
      <c r="TP70" s="1"/>
      <c r="TQ70" s="1"/>
      <c r="TR70" s="1"/>
      <c r="TS70" s="1"/>
      <c r="TT70" s="1"/>
      <c r="TU70" s="1"/>
      <c r="TV70" s="1"/>
      <c r="TW70" s="1"/>
      <c r="TX70" s="1"/>
      <c r="TY70" s="1"/>
      <c r="TZ70" s="1"/>
      <c r="UA70" s="1"/>
      <c r="UB70" s="1"/>
      <c r="UC70" s="1"/>
      <c r="UD70" s="1"/>
      <c r="UE70" s="1"/>
      <c r="UF70" s="1"/>
      <c r="UG70" s="1"/>
      <c r="UH70" s="1"/>
      <c r="UI70" s="1"/>
      <c r="UJ70" s="1"/>
      <c r="UK70" s="1"/>
      <c r="UL70" s="1"/>
      <c r="UM70" s="1"/>
      <c r="UN70" s="1"/>
      <c r="UO70" s="1"/>
      <c r="UP70" s="1"/>
      <c r="UQ70" s="1"/>
      <c r="UR70" s="1"/>
      <c r="US70" s="1"/>
      <c r="UT70" s="1"/>
      <c r="UU70" s="1"/>
      <c r="UV70" s="1"/>
      <c r="UW70" s="1"/>
      <c r="UX70" s="1"/>
      <c r="UY70" s="1"/>
      <c r="UZ70" s="1"/>
      <c r="VA70" s="1"/>
      <c r="VB70" s="1"/>
      <c r="VC70" s="1"/>
      <c r="VD70" s="1"/>
      <c r="VE70" s="1"/>
      <c r="VF70" s="1"/>
      <c r="VG70" s="1"/>
      <c r="VH70" s="1"/>
      <c r="VI70" s="1"/>
      <c r="VJ70" s="1"/>
      <c r="VK70" s="1"/>
      <c r="VL70" s="1"/>
      <c r="VM70" s="1"/>
      <c r="VN70" s="1"/>
      <c r="VO70" s="1"/>
      <c r="VP70" s="1"/>
      <c r="VQ70" s="1"/>
      <c r="VR70" s="1"/>
      <c r="VS70" s="1"/>
      <c r="VT70" s="1"/>
      <c r="VU70" s="1"/>
      <c r="VV70" s="1"/>
      <c r="VW70" s="1"/>
      <c r="VX70" s="1"/>
      <c r="VY70" s="1"/>
      <c r="VZ70" s="1"/>
      <c r="WA70" s="1"/>
      <c r="WB70" s="1"/>
      <c r="WC70" s="1"/>
      <c r="WD70" s="1"/>
      <c r="WE70" s="1"/>
      <c r="WF70" s="1"/>
      <c r="WG70" s="1"/>
      <c r="WH70" s="1"/>
      <c r="WI70" s="1"/>
      <c r="WJ70" s="1"/>
      <c r="WK70" s="1"/>
      <c r="WL70" s="1"/>
      <c r="WM70" s="1"/>
      <c r="WN70" s="1"/>
      <c r="WO70" s="1"/>
      <c r="WP70" s="1"/>
      <c r="WQ70" s="1"/>
      <c r="WR70" s="1"/>
      <c r="WS70" s="1"/>
      <c r="WT70" s="1"/>
      <c r="WU70" s="1"/>
      <c r="WV70" s="1"/>
      <c r="WW70" s="1"/>
      <c r="WX70" s="1"/>
      <c r="WY70" s="1"/>
      <c r="WZ70" s="1"/>
      <c r="XA70" s="1"/>
      <c r="XB70" s="1"/>
      <c r="XC70" s="1"/>
      <c r="XD70" s="1"/>
      <c r="XE70" s="1"/>
      <c r="XF70" s="1"/>
      <c r="XG70" s="1"/>
      <c r="XH70" s="1"/>
      <c r="XI70" s="1"/>
      <c r="XJ70" s="1"/>
      <c r="XK70" s="1"/>
      <c r="XL70" s="1"/>
      <c r="XM70" s="1"/>
      <c r="XN70" s="1"/>
      <c r="XO70" s="1"/>
      <c r="XP70" s="1"/>
      <c r="XQ70" s="1"/>
      <c r="XR70" s="1"/>
      <c r="XS70" s="1"/>
      <c r="XT70" s="1"/>
      <c r="XU70" s="1"/>
      <c r="XV70" s="1"/>
      <c r="XW70" s="1"/>
      <c r="XX70" s="1"/>
      <c r="XY70" s="1"/>
      <c r="XZ70" s="1"/>
      <c r="YA70" s="1"/>
      <c r="YB70" s="1"/>
      <c r="YC70" s="1"/>
      <c r="YD70" s="1"/>
      <c r="YE70" s="1"/>
      <c r="YF70" s="1"/>
      <c r="YG70" s="1"/>
      <c r="YH70" s="1"/>
      <c r="YI70" s="1"/>
      <c r="YJ70" s="1"/>
      <c r="YK70" s="1"/>
      <c r="YL70" s="1"/>
      <c r="YM70" s="1"/>
      <c r="YN70" s="1"/>
      <c r="YO70" s="1"/>
      <c r="YP70" s="1"/>
      <c r="YQ70" s="1"/>
      <c r="YR70" s="1"/>
      <c r="YS70" s="1"/>
      <c r="YT70" s="1"/>
      <c r="YU70" s="1"/>
      <c r="YV70" s="1"/>
      <c r="YW70" s="1"/>
      <c r="YX70" s="1"/>
      <c r="YY70" s="1"/>
      <c r="YZ70" s="1"/>
      <c r="ZA70" s="1"/>
      <c r="ZB70" s="1"/>
      <c r="ZC70" s="1"/>
      <c r="ZD70" s="1"/>
      <c r="ZE70" s="1"/>
      <c r="ZF70" s="1"/>
      <c r="ZG70" s="1"/>
      <c r="ZH70" s="1"/>
      <c r="ZI70" s="1"/>
      <c r="ZJ70" s="1"/>
      <c r="ZK70" s="1"/>
      <c r="ZL70" s="1"/>
      <c r="ZM70" s="1"/>
      <c r="ZN70" s="1"/>
      <c r="ZO70" s="1"/>
      <c r="ZP70" s="1"/>
      <c r="ZQ70" s="1"/>
      <c r="ZR70" s="1"/>
      <c r="ZS70" s="1"/>
      <c r="ZT70" s="1"/>
      <c r="ZU70" s="1"/>
      <c r="ZV70" s="1"/>
      <c r="ZW70" s="1"/>
      <c r="ZX70" s="1"/>
      <c r="ZY70" s="1"/>
      <c r="ZZ70" s="1"/>
      <c r="AAA70" s="1"/>
      <c r="AAB70" s="1"/>
      <c r="AAC70" s="1"/>
      <c r="AAD70" s="1"/>
      <c r="AAE70" s="1"/>
      <c r="AAF70" s="1"/>
      <c r="AAG70" s="1"/>
      <c r="AAH70" s="1"/>
      <c r="AAI70" s="1"/>
      <c r="AAJ70" s="1"/>
      <c r="AAK70" s="1"/>
      <c r="AAL70" s="1"/>
      <c r="AAM70" s="1"/>
      <c r="AAN70" s="1"/>
      <c r="AAO70" s="1"/>
      <c r="AAP70" s="1"/>
      <c r="AAQ70" s="1"/>
      <c r="AAR70" s="1"/>
      <c r="AAS70" s="1"/>
      <c r="AAT70" s="1"/>
      <c r="AAU70" s="1"/>
      <c r="AAV70" s="1"/>
      <c r="AAW70" s="1"/>
      <c r="AAX70" s="1"/>
      <c r="AAY70" s="1"/>
      <c r="AAZ70" s="1"/>
      <c r="ABA70" s="1"/>
      <c r="ABB70" s="1"/>
      <c r="ABC70" s="1"/>
      <c r="ABD70" s="1"/>
      <c r="ABE70" s="1"/>
      <c r="ABF70" s="1"/>
      <c r="ABG70" s="1"/>
      <c r="ABH70" s="1"/>
      <c r="ABI70" s="1"/>
      <c r="ABJ70" s="1"/>
      <c r="ABK70" s="1"/>
      <c r="ABL70" s="1"/>
      <c r="ABM70" s="1"/>
      <c r="ABN70" s="1"/>
      <c r="ABO70" s="1"/>
      <c r="ABP70" s="1"/>
      <c r="ABQ70" s="1"/>
      <c r="ABR70" s="1"/>
      <c r="ABS70" s="1"/>
      <c r="ABT70" s="1"/>
      <c r="ABU70" s="1"/>
      <c r="ABV70" s="1"/>
      <c r="ABW70" s="1"/>
      <c r="ABX70" s="1"/>
      <c r="ABY70" s="1"/>
      <c r="ABZ70" s="1"/>
      <c r="ACA70" s="1"/>
      <c r="ACB70" s="1"/>
      <c r="ACC70" s="1"/>
      <c r="ACD70" s="1"/>
      <c r="ACE70" s="1"/>
      <c r="ACF70" s="1"/>
      <c r="ACG70" s="1"/>
      <c r="ACH70" s="1"/>
      <c r="ACI70" s="1"/>
      <c r="ACJ70" s="1"/>
      <c r="ACK70" s="1"/>
      <c r="ACL70" s="1"/>
      <c r="ACM70" s="1"/>
      <c r="ACN70" s="1"/>
      <c r="ACO70" s="1"/>
      <c r="ACP70" s="1"/>
      <c r="ACQ70" s="1"/>
      <c r="ACR70" s="1"/>
      <c r="ACS70" s="1"/>
      <c r="ACT70" s="1"/>
      <c r="ACU70" s="1"/>
      <c r="ACV70" s="1"/>
      <c r="ACW70" s="1"/>
      <c r="ACX70" s="1"/>
      <c r="ACY70" s="1"/>
      <c r="ACZ70" s="1"/>
      <c r="ADA70" s="1"/>
      <c r="ADB70" s="1"/>
      <c r="ADC70" s="1"/>
      <c r="ADD70" s="1"/>
      <c r="ADE70" s="1"/>
      <c r="ADF70" s="1"/>
      <c r="ADG70" s="1"/>
      <c r="ADH70" s="1"/>
      <c r="ADI70" s="1"/>
      <c r="ADJ70" s="1"/>
      <c r="ADK70" s="1"/>
      <c r="ADL70" s="1"/>
      <c r="ADM70" s="1"/>
      <c r="ADN70" s="1"/>
      <c r="ADO70" s="1"/>
      <c r="ADP70" s="1"/>
      <c r="ADQ70" s="1"/>
      <c r="ADR70" s="1"/>
      <c r="ADS70" s="1"/>
      <c r="ADT70" s="1"/>
      <c r="ADU70" s="1"/>
      <c r="ADV70" s="1"/>
      <c r="ADW70" s="1"/>
      <c r="ADX70" s="1"/>
      <c r="ADY70" s="1"/>
      <c r="ADZ70" s="1"/>
      <c r="AEA70" s="1"/>
      <c r="AEB70" s="1"/>
      <c r="AEC70" s="1"/>
      <c r="AED70" s="1"/>
      <c r="AEE70" s="1"/>
      <c r="AEF70" s="1"/>
      <c r="AEG70" s="1"/>
      <c r="AEH70" s="1"/>
      <c r="AEI70" s="1"/>
      <c r="AEJ70" s="1"/>
      <c r="AEK70" s="1"/>
      <c r="AEL70" s="1"/>
      <c r="AEM70" s="1"/>
      <c r="AEN70" s="1"/>
      <c r="AEO70" s="1"/>
      <c r="AEP70" s="1"/>
      <c r="AEQ70" s="1"/>
      <c r="AER70" s="1"/>
      <c r="AES70" s="1"/>
      <c r="AET70" s="1"/>
      <c r="AEU70" s="1"/>
      <c r="AEV70" s="1"/>
      <c r="AEW70" s="1"/>
      <c r="AEX70" s="1"/>
      <c r="AEY70" s="1"/>
      <c r="AEZ70" s="1"/>
      <c r="AFA70" s="1"/>
      <c r="AFB70" s="1"/>
      <c r="AFC70" s="1"/>
      <c r="AFD70" s="1"/>
      <c r="AFE70" s="1"/>
      <c r="AFF70" s="1"/>
      <c r="AFG70" s="1"/>
      <c r="AFH70" s="1"/>
      <c r="AFI70" s="1"/>
      <c r="AFJ70" s="1"/>
      <c r="AFK70" s="1"/>
      <c r="AFL70" s="1"/>
      <c r="AFM70" s="1"/>
      <c r="AFN70" s="1"/>
      <c r="AFO70" s="1"/>
      <c r="AFP70" s="1"/>
      <c r="AFQ70" s="1"/>
      <c r="AFR70" s="1"/>
      <c r="AFS70" s="1"/>
      <c r="AFT70" s="1"/>
      <c r="AFU70" s="1"/>
      <c r="AFV70" s="1"/>
      <c r="AFW70" s="1"/>
      <c r="AFX70" s="1"/>
      <c r="AFY70" s="1"/>
      <c r="AFZ70" s="1"/>
      <c r="AGA70" s="1"/>
      <c r="AGB70" s="1"/>
      <c r="AGC70" s="1"/>
      <c r="AGD70" s="1"/>
      <c r="AGE70" s="1"/>
      <c r="AGF70" s="1"/>
      <c r="AGG70" s="1"/>
      <c r="AGH70" s="1"/>
      <c r="AGI70" s="1"/>
      <c r="AGJ70" s="1"/>
      <c r="AGK70" s="1"/>
      <c r="AGL70" s="1"/>
      <c r="AGM70" s="1"/>
      <c r="AGN70" s="1"/>
      <c r="AGO70" s="1"/>
      <c r="AGP70" s="1"/>
      <c r="AGQ70" s="1"/>
      <c r="AGR70" s="1"/>
      <c r="AGS70" s="1"/>
      <c r="AGT70" s="1"/>
      <c r="AGU70" s="1"/>
      <c r="AGV70" s="1"/>
      <c r="AGW70" s="1"/>
      <c r="AGX70" s="1"/>
      <c r="AGY70" s="1"/>
      <c r="AGZ70" s="1"/>
      <c r="AHA70" s="1"/>
      <c r="AHB70" s="1"/>
      <c r="AHC70" s="1"/>
      <c r="AHD70" s="1"/>
      <c r="AHE70" s="1"/>
      <c r="AHF70" s="1"/>
      <c r="AHG70" s="1"/>
      <c r="AHH70" s="1"/>
      <c r="AHI70" s="1"/>
      <c r="AHJ70" s="1"/>
      <c r="AHK70" s="1"/>
      <c r="AHL70" s="1"/>
      <c r="AHM70" s="1"/>
      <c r="AHN70" s="1"/>
      <c r="AHO70" s="1"/>
      <c r="AHP70" s="1"/>
      <c r="AHQ70" s="1"/>
      <c r="AHR70" s="1"/>
      <c r="AHS70" s="1"/>
      <c r="AHT70" s="1"/>
      <c r="AHU70" s="1"/>
      <c r="AHV70" s="1"/>
      <c r="AHW70" s="1"/>
      <c r="AHX70" s="1"/>
      <c r="AHY70" s="1"/>
      <c r="AHZ70" s="1"/>
      <c r="AIA70" s="1"/>
      <c r="AIB70" s="1"/>
      <c r="AIC70" s="1"/>
      <c r="AID70" s="1"/>
      <c r="AIE70" s="1"/>
      <c r="AIF70" s="1"/>
      <c r="AIG70" s="1"/>
      <c r="AIH70" s="1"/>
      <c r="AII70" s="1"/>
      <c r="AIJ70" s="1"/>
      <c r="AIK70" s="1"/>
      <c r="AIL70" s="1"/>
      <c r="AIM70" s="1"/>
      <c r="AIN70" s="1"/>
      <c r="AIO70" s="1"/>
      <c r="AIP70" s="1"/>
      <c r="AIQ70" s="1"/>
      <c r="AIR70" s="1"/>
      <c r="AIS70" s="1"/>
      <c r="AIT70" s="1"/>
      <c r="AIU70" s="1"/>
      <c r="AIV70" s="1"/>
      <c r="AIW70" s="1"/>
      <c r="AIX70" s="1"/>
      <c r="AIY70" s="1"/>
      <c r="AIZ70" s="1"/>
      <c r="AJA70" s="1"/>
      <c r="AJB70" s="1"/>
      <c r="AJC70" s="1"/>
      <c r="AJD70" s="1"/>
      <c r="AJE70" s="1"/>
      <c r="AJF70" s="1"/>
      <c r="AJG70" s="1"/>
      <c r="AJH70" s="1"/>
      <c r="AJI70" s="1"/>
      <c r="AJJ70" s="1"/>
      <c r="AJK70" s="1"/>
      <c r="AJL70" s="1"/>
      <c r="AJM70" s="1"/>
      <c r="AJN70" s="1"/>
      <c r="AJO70" s="1"/>
      <c r="AJP70" s="1"/>
      <c r="AJQ70" s="1"/>
      <c r="AJR70" s="1"/>
      <c r="AJS70" s="1"/>
      <c r="AJT70" s="1"/>
      <c r="AJU70" s="1"/>
      <c r="AJV70" s="1"/>
      <c r="AJW70" s="1"/>
      <c r="AJX70" s="1"/>
      <c r="AJY70" s="1"/>
      <c r="AJZ70" s="1"/>
      <c r="AKA70" s="1"/>
      <c r="AKB70" s="1"/>
      <c r="AKC70" s="1"/>
      <c r="AKD70" s="1"/>
      <c r="AKE70" s="1"/>
      <c r="AKF70" s="1"/>
      <c r="AKG70" s="1"/>
      <c r="AKH70" s="1"/>
      <c r="AKI70" s="1"/>
      <c r="AKJ70" s="1"/>
      <c r="AKK70" s="1"/>
      <c r="AKL70" s="1"/>
      <c r="AKM70" s="1"/>
      <c r="AKN70" s="1"/>
      <c r="AKO70" s="1"/>
      <c r="AKP70" s="1"/>
      <c r="AKQ70" s="1"/>
      <c r="AKR70" s="1"/>
      <c r="AKS70" s="1"/>
      <c r="AKT70" s="1"/>
      <c r="AKU70" s="1"/>
      <c r="AKV70" s="1"/>
      <c r="AKW70" s="1"/>
      <c r="AKX70" s="1"/>
      <c r="AKY70" s="1"/>
      <c r="AKZ70" s="1"/>
      <c r="ALA70" s="1"/>
      <c r="ALB70" s="1"/>
      <c r="ALC70" s="1"/>
      <c r="ALD70" s="1"/>
      <c r="ALE70" s="1"/>
      <c r="ALF70" s="1"/>
      <c r="ALG70" s="1"/>
      <c r="ALH70" s="1"/>
      <c r="ALI70" s="1"/>
      <c r="ALJ70" s="1"/>
      <c r="ALK70" s="1"/>
      <c r="ALL70" s="1"/>
      <c r="ALM70" s="1"/>
      <c r="ALN70" s="1"/>
      <c r="ALO70" s="1"/>
    </row>
    <row r="71" spans="1:1003" s="156" customFormat="1" ht="15" x14ac:dyDescent="0.25">
      <c r="A71" s="158">
        <f>IF(COUNTBLANK(B71)=1," ",COUNTA($B$13:B71))</f>
        <v>29</v>
      </c>
      <c r="B71" s="163" t="s">
        <v>79</v>
      </c>
      <c r="C71" s="164" t="s">
        <v>273</v>
      </c>
      <c r="D71" s="173" t="s">
        <v>80</v>
      </c>
      <c r="E71" s="168">
        <f>26*9</f>
        <v>234</v>
      </c>
      <c r="F71" s="184"/>
      <c r="G71" s="185"/>
      <c r="H71" s="186">
        <f t="shared" si="34"/>
        <v>0</v>
      </c>
      <c r="I71" s="187"/>
      <c r="J71" s="187"/>
      <c r="K71" s="188">
        <f t="shared" si="35"/>
        <v>0</v>
      </c>
      <c r="L71" s="188">
        <f t="shared" si="36"/>
        <v>0</v>
      </c>
      <c r="M71" s="188">
        <f t="shared" si="37"/>
        <v>0</v>
      </c>
      <c r="N71" s="188">
        <f t="shared" si="38"/>
        <v>0</v>
      </c>
      <c r="O71" s="188">
        <f t="shared" si="39"/>
        <v>0</v>
      </c>
      <c r="P71" s="188">
        <f t="shared" si="40"/>
        <v>0</v>
      </c>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c r="MN71" s="1"/>
      <c r="MO71" s="1"/>
      <c r="MP71" s="1"/>
      <c r="MQ71" s="1"/>
      <c r="MR71" s="1"/>
      <c r="MS71" s="1"/>
      <c r="MT71" s="1"/>
      <c r="MU71" s="1"/>
      <c r="MV71" s="1"/>
      <c r="MW71" s="1"/>
      <c r="MX71" s="1"/>
      <c r="MY71" s="1"/>
      <c r="MZ71" s="1"/>
      <c r="NA71" s="1"/>
      <c r="NB71" s="1"/>
      <c r="NC71" s="1"/>
      <c r="ND71" s="1"/>
      <c r="NE71" s="1"/>
      <c r="NF71" s="1"/>
      <c r="NG71" s="1"/>
      <c r="NH71" s="1"/>
      <c r="NI71" s="1"/>
      <c r="NJ71" s="1"/>
      <c r="NK71" s="1"/>
      <c r="NL71" s="1"/>
      <c r="NM71" s="1"/>
      <c r="NN71" s="1"/>
      <c r="NO71" s="1"/>
      <c r="NP71" s="1"/>
      <c r="NQ71" s="1"/>
      <c r="NR71" s="1"/>
      <c r="NS71" s="1"/>
      <c r="NT71" s="1"/>
      <c r="NU71" s="1"/>
      <c r="NV71" s="1"/>
      <c r="NW71" s="1"/>
      <c r="NX71" s="1"/>
      <c r="NY71" s="1"/>
      <c r="NZ71" s="1"/>
      <c r="OA71" s="1"/>
      <c r="OB71" s="1"/>
      <c r="OC71" s="1"/>
      <c r="OD71" s="1"/>
      <c r="OE71" s="1"/>
      <c r="OF71" s="1"/>
      <c r="OG71" s="1"/>
      <c r="OH71" s="1"/>
      <c r="OI71" s="1"/>
      <c r="OJ71" s="1"/>
      <c r="OK71" s="1"/>
      <c r="OL71" s="1"/>
      <c r="OM71" s="1"/>
      <c r="ON71" s="1"/>
      <c r="OO71" s="1"/>
      <c r="OP71" s="1"/>
      <c r="OQ71" s="1"/>
      <c r="OR71" s="1"/>
      <c r="OS71" s="1"/>
      <c r="OT71" s="1"/>
      <c r="OU71" s="1"/>
      <c r="OV71" s="1"/>
      <c r="OW71" s="1"/>
      <c r="OX71" s="1"/>
      <c r="OY71" s="1"/>
      <c r="OZ71" s="1"/>
      <c r="PA71" s="1"/>
      <c r="PB71" s="1"/>
      <c r="PC71" s="1"/>
      <c r="PD71" s="1"/>
      <c r="PE71" s="1"/>
      <c r="PF71" s="1"/>
      <c r="PG71" s="1"/>
      <c r="PH71" s="1"/>
      <c r="PI71" s="1"/>
      <c r="PJ71" s="1"/>
      <c r="PK71" s="1"/>
      <c r="PL71" s="1"/>
      <c r="PM71" s="1"/>
      <c r="PN71" s="1"/>
      <c r="PO71" s="1"/>
      <c r="PP71" s="1"/>
      <c r="PQ71" s="1"/>
      <c r="PR71" s="1"/>
      <c r="PS71" s="1"/>
      <c r="PT71" s="1"/>
      <c r="PU71" s="1"/>
      <c r="PV71" s="1"/>
      <c r="PW71" s="1"/>
      <c r="PX71" s="1"/>
      <c r="PY71" s="1"/>
      <c r="PZ71" s="1"/>
      <c r="QA71" s="1"/>
      <c r="QB71" s="1"/>
      <c r="QC71" s="1"/>
      <c r="QD71" s="1"/>
      <c r="QE71" s="1"/>
      <c r="QF71" s="1"/>
      <c r="QG71" s="1"/>
      <c r="QH71" s="1"/>
      <c r="QI71" s="1"/>
      <c r="QJ71" s="1"/>
      <c r="QK71" s="1"/>
      <c r="QL71" s="1"/>
      <c r="QM71" s="1"/>
      <c r="QN71" s="1"/>
      <c r="QO71" s="1"/>
      <c r="QP71" s="1"/>
      <c r="QQ71" s="1"/>
      <c r="QR71" s="1"/>
      <c r="QS71" s="1"/>
      <c r="QT71" s="1"/>
      <c r="QU71" s="1"/>
      <c r="QV71" s="1"/>
      <c r="QW71" s="1"/>
      <c r="QX71" s="1"/>
      <c r="QY71" s="1"/>
      <c r="QZ71" s="1"/>
      <c r="RA71" s="1"/>
      <c r="RB71" s="1"/>
      <c r="RC71" s="1"/>
      <c r="RD71" s="1"/>
      <c r="RE71" s="1"/>
      <c r="RF71" s="1"/>
      <c r="RG71" s="1"/>
      <c r="RH71" s="1"/>
      <c r="RI71" s="1"/>
      <c r="RJ71" s="1"/>
      <c r="RK71" s="1"/>
      <c r="RL71" s="1"/>
      <c r="RM71" s="1"/>
      <c r="RN71" s="1"/>
      <c r="RO71" s="1"/>
      <c r="RP71" s="1"/>
      <c r="RQ71" s="1"/>
      <c r="RR71" s="1"/>
      <c r="RS71" s="1"/>
      <c r="RT71" s="1"/>
      <c r="RU71" s="1"/>
      <c r="RV71" s="1"/>
      <c r="RW71" s="1"/>
      <c r="RX71" s="1"/>
      <c r="RY71" s="1"/>
      <c r="RZ71" s="1"/>
      <c r="SA71" s="1"/>
      <c r="SB71" s="1"/>
      <c r="SC71" s="1"/>
      <c r="SD71" s="1"/>
      <c r="SE71" s="1"/>
      <c r="SF71" s="1"/>
      <c r="SG71" s="1"/>
      <c r="SH71" s="1"/>
      <c r="SI71" s="1"/>
      <c r="SJ71" s="1"/>
      <c r="SK71" s="1"/>
      <c r="SL71" s="1"/>
      <c r="SM71" s="1"/>
      <c r="SN71" s="1"/>
      <c r="SO71" s="1"/>
      <c r="SP71" s="1"/>
      <c r="SQ71" s="1"/>
      <c r="SR71" s="1"/>
      <c r="SS71" s="1"/>
      <c r="ST71" s="1"/>
      <c r="SU71" s="1"/>
      <c r="SV71" s="1"/>
      <c r="SW71" s="1"/>
      <c r="SX71" s="1"/>
      <c r="SY71" s="1"/>
      <c r="SZ71" s="1"/>
      <c r="TA71" s="1"/>
      <c r="TB71" s="1"/>
      <c r="TC71" s="1"/>
      <c r="TD71" s="1"/>
      <c r="TE71" s="1"/>
      <c r="TF71" s="1"/>
      <c r="TG71" s="1"/>
      <c r="TH71" s="1"/>
      <c r="TI71" s="1"/>
      <c r="TJ71" s="1"/>
      <c r="TK71" s="1"/>
      <c r="TL71" s="1"/>
      <c r="TM71" s="1"/>
      <c r="TN71" s="1"/>
      <c r="TO71" s="1"/>
      <c r="TP71" s="1"/>
      <c r="TQ71" s="1"/>
      <c r="TR71" s="1"/>
      <c r="TS71" s="1"/>
      <c r="TT71" s="1"/>
      <c r="TU71" s="1"/>
      <c r="TV71" s="1"/>
      <c r="TW71" s="1"/>
      <c r="TX71" s="1"/>
      <c r="TY71" s="1"/>
      <c r="TZ71" s="1"/>
      <c r="UA71" s="1"/>
      <c r="UB71" s="1"/>
      <c r="UC71" s="1"/>
      <c r="UD71" s="1"/>
      <c r="UE71" s="1"/>
      <c r="UF71" s="1"/>
      <c r="UG71" s="1"/>
      <c r="UH71" s="1"/>
      <c r="UI71" s="1"/>
      <c r="UJ71" s="1"/>
      <c r="UK71" s="1"/>
      <c r="UL71" s="1"/>
      <c r="UM71" s="1"/>
      <c r="UN71" s="1"/>
      <c r="UO71" s="1"/>
      <c r="UP71" s="1"/>
      <c r="UQ71" s="1"/>
      <c r="UR71" s="1"/>
      <c r="US71" s="1"/>
      <c r="UT71" s="1"/>
      <c r="UU71" s="1"/>
      <c r="UV71" s="1"/>
      <c r="UW71" s="1"/>
      <c r="UX71" s="1"/>
      <c r="UY71" s="1"/>
      <c r="UZ71" s="1"/>
      <c r="VA71" s="1"/>
      <c r="VB71" s="1"/>
      <c r="VC71" s="1"/>
      <c r="VD71" s="1"/>
      <c r="VE71" s="1"/>
      <c r="VF71" s="1"/>
      <c r="VG71" s="1"/>
      <c r="VH71" s="1"/>
      <c r="VI71" s="1"/>
      <c r="VJ71" s="1"/>
      <c r="VK71" s="1"/>
      <c r="VL71" s="1"/>
      <c r="VM71" s="1"/>
      <c r="VN71" s="1"/>
      <c r="VO71" s="1"/>
      <c r="VP71" s="1"/>
      <c r="VQ71" s="1"/>
      <c r="VR71" s="1"/>
      <c r="VS71" s="1"/>
      <c r="VT71" s="1"/>
      <c r="VU71" s="1"/>
      <c r="VV71" s="1"/>
      <c r="VW71" s="1"/>
      <c r="VX71" s="1"/>
      <c r="VY71" s="1"/>
      <c r="VZ71" s="1"/>
      <c r="WA71" s="1"/>
      <c r="WB71" s="1"/>
      <c r="WC71" s="1"/>
      <c r="WD71" s="1"/>
      <c r="WE71" s="1"/>
      <c r="WF71" s="1"/>
      <c r="WG71" s="1"/>
      <c r="WH71" s="1"/>
      <c r="WI71" s="1"/>
      <c r="WJ71" s="1"/>
      <c r="WK71" s="1"/>
      <c r="WL71" s="1"/>
      <c r="WM71" s="1"/>
      <c r="WN71" s="1"/>
      <c r="WO71" s="1"/>
      <c r="WP71" s="1"/>
      <c r="WQ71" s="1"/>
      <c r="WR71" s="1"/>
      <c r="WS71" s="1"/>
      <c r="WT71" s="1"/>
      <c r="WU71" s="1"/>
      <c r="WV71" s="1"/>
      <c r="WW71" s="1"/>
      <c r="WX71" s="1"/>
      <c r="WY71" s="1"/>
      <c r="WZ71" s="1"/>
      <c r="XA71" s="1"/>
      <c r="XB71" s="1"/>
      <c r="XC71" s="1"/>
      <c r="XD71" s="1"/>
      <c r="XE71" s="1"/>
      <c r="XF71" s="1"/>
      <c r="XG71" s="1"/>
      <c r="XH71" s="1"/>
      <c r="XI71" s="1"/>
      <c r="XJ71" s="1"/>
      <c r="XK71" s="1"/>
      <c r="XL71" s="1"/>
      <c r="XM71" s="1"/>
      <c r="XN71" s="1"/>
      <c r="XO71" s="1"/>
      <c r="XP71" s="1"/>
      <c r="XQ71" s="1"/>
      <c r="XR71" s="1"/>
      <c r="XS71" s="1"/>
      <c r="XT71" s="1"/>
      <c r="XU71" s="1"/>
      <c r="XV71" s="1"/>
      <c r="XW71" s="1"/>
      <c r="XX71" s="1"/>
      <c r="XY71" s="1"/>
      <c r="XZ71" s="1"/>
      <c r="YA71" s="1"/>
      <c r="YB71" s="1"/>
      <c r="YC71" s="1"/>
      <c r="YD71" s="1"/>
      <c r="YE71" s="1"/>
      <c r="YF71" s="1"/>
      <c r="YG71" s="1"/>
      <c r="YH71" s="1"/>
      <c r="YI71" s="1"/>
      <c r="YJ71" s="1"/>
      <c r="YK71" s="1"/>
      <c r="YL71" s="1"/>
      <c r="YM71" s="1"/>
      <c r="YN71" s="1"/>
      <c r="YO71" s="1"/>
      <c r="YP71" s="1"/>
      <c r="YQ71" s="1"/>
      <c r="YR71" s="1"/>
      <c r="YS71" s="1"/>
      <c r="YT71" s="1"/>
      <c r="YU71" s="1"/>
      <c r="YV71" s="1"/>
      <c r="YW71" s="1"/>
      <c r="YX71" s="1"/>
      <c r="YY71" s="1"/>
      <c r="YZ71" s="1"/>
      <c r="ZA71" s="1"/>
      <c r="ZB71" s="1"/>
      <c r="ZC71" s="1"/>
      <c r="ZD71" s="1"/>
      <c r="ZE71" s="1"/>
      <c r="ZF71" s="1"/>
      <c r="ZG71" s="1"/>
      <c r="ZH71" s="1"/>
      <c r="ZI71" s="1"/>
      <c r="ZJ71" s="1"/>
      <c r="ZK71" s="1"/>
      <c r="ZL71" s="1"/>
      <c r="ZM71" s="1"/>
      <c r="ZN71" s="1"/>
      <c r="ZO71" s="1"/>
      <c r="ZP71" s="1"/>
      <c r="ZQ71" s="1"/>
      <c r="ZR71" s="1"/>
      <c r="ZS71" s="1"/>
      <c r="ZT71" s="1"/>
      <c r="ZU71" s="1"/>
      <c r="ZV71" s="1"/>
      <c r="ZW71" s="1"/>
      <c r="ZX71" s="1"/>
      <c r="ZY71" s="1"/>
      <c r="ZZ71" s="1"/>
      <c r="AAA71" s="1"/>
      <c r="AAB71" s="1"/>
      <c r="AAC71" s="1"/>
      <c r="AAD71" s="1"/>
      <c r="AAE71" s="1"/>
      <c r="AAF71" s="1"/>
      <c r="AAG71" s="1"/>
      <c r="AAH71" s="1"/>
      <c r="AAI71" s="1"/>
      <c r="AAJ71" s="1"/>
      <c r="AAK71" s="1"/>
      <c r="AAL71" s="1"/>
      <c r="AAM71" s="1"/>
      <c r="AAN71" s="1"/>
      <c r="AAO71" s="1"/>
      <c r="AAP71" s="1"/>
      <c r="AAQ71" s="1"/>
      <c r="AAR71" s="1"/>
      <c r="AAS71" s="1"/>
      <c r="AAT71" s="1"/>
      <c r="AAU71" s="1"/>
      <c r="AAV71" s="1"/>
      <c r="AAW71" s="1"/>
      <c r="AAX71" s="1"/>
      <c r="AAY71" s="1"/>
      <c r="AAZ71" s="1"/>
      <c r="ABA71" s="1"/>
      <c r="ABB71" s="1"/>
      <c r="ABC71" s="1"/>
      <c r="ABD71" s="1"/>
      <c r="ABE71" s="1"/>
      <c r="ABF71" s="1"/>
      <c r="ABG71" s="1"/>
      <c r="ABH71" s="1"/>
      <c r="ABI71" s="1"/>
      <c r="ABJ71" s="1"/>
      <c r="ABK71" s="1"/>
      <c r="ABL71" s="1"/>
      <c r="ABM71" s="1"/>
      <c r="ABN71" s="1"/>
      <c r="ABO71" s="1"/>
      <c r="ABP71" s="1"/>
      <c r="ABQ71" s="1"/>
      <c r="ABR71" s="1"/>
      <c r="ABS71" s="1"/>
      <c r="ABT71" s="1"/>
      <c r="ABU71" s="1"/>
      <c r="ABV71" s="1"/>
      <c r="ABW71" s="1"/>
      <c r="ABX71" s="1"/>
      <c r="ABY71" s="1"/>
      <c r="ABZ71" s="1"/>
      <c r="ACA71" s="1"/>
      <c r="ACB71" s="1"/>
      <c r="ACC71" s="1"/>
      <c r="ACD71" s="1"/>
      <c r="ACE71" s="1"/>
      <c r="ACF71" s="1"/>
      <c r="ACG71" s="1"/>
      <c r="ACH71" s="1"/>
      <c r="ACI71" s="1"/>
      <c r="ACJ71" s="1"/>
      <c r="ACK71" s="1"/>
      <c r="ACL71" s="1"/>
      <c r="ACM71" s="1"/>
      <c r="ACN71" s="1"/>
      <c r="ACO71" s="1"/>
      <c r="ACP71" s="1"/>
      <c r="ACQ71" s="1"/>
      <c r="ACR71" s="1"/>
      <c r="ACS71" s="1"/>
      <c r="ACT71" s="1"/>
      <c r="ACU71" s="1"/>
      <c r="ACV71" s="1"/>
      <c r="ACW71" s="1"/>
      <c r="ACX71" s="1"/>
      <c r="ACY71" s="1"/>
      <c r="ACZ71" s="1"/>
      <c r="ADA71" s="1"/>
      <c r="ADB71" s="1"/>
      <c r="ADC71" s="1"/>
      <c r="ADD71" s="1"/>
      <c r="ADE71" s="1"/>
      <c r="ADF71" s="1"/>
      <c r="ADG71" s="1"/>
      <c r="ADH71" s="1"/>
      <c r="ADI71" s="1"/>
      <c r="ADJ71" s="1"/>
      <c r="ADK71" s="1"/>
      <c r="ADL71" s="1"/>
      <c r="ADM71" s="1"/>
      <c r="ADN71" s="1"/>
      <c r="ADO71" s="1"/>
      <c r="ADP71" s="1"/>
      <c r="ADQ71" s="1"/>
      <c r="ADR71" s="1"/>
      <c r="ADS71" s="1"/>
      <c r="ADT71" s="1"/>
      <c r="ADU71" s="1"/>
      <c r="ADV71" s="1"/>
      <c r="ADW71" s="1"/>
      <c r="ADX71" s="1"/>
      <c r="ADY71" s="1"/>
      <c r="ADZ71" s="1"/>
      <c r="AEA71" s="1"/>
      <c r="AEB71" s="1"/>
      <c r="AEC71" s="1"/>
      <c r="AED71" s="1"/>
      <c r="AEE71" s="1"/>
      <c r="AEF71" s="1"/>
      <c r="AEG71" s="1"/>
      <c r="AEH71" s="1"/>
      <c r="AEI71" s="1"/>
      <c r="AEJ71" s="1"/>
      <c r="AEK71" s="1"/>
      <c r="AEL71" s="1"/>
      <c r="AEM71" s="1"/>
      <c r="AEN71" s="1"/>
      <c r="AEO71" s="1"/>
      <c r="AEP71" s="1"/>
      <c r="AEQ71" s="1"/>
      <c r="AER71" s="1"/>
      <c r="AES71" s="1"/>
      <c r="AET71" s="1"/>
      <c r="AEU71" s="1"/>
      <c r="AEV71" s="1"/>
      <c r="AEW71" s="1"/>
      <c r="AEX71" s="1"/>
      <c r="AEY71" s="1"/>
      <c r="AEZ71" s="1"/>
      <c r="AFA71" s="1"/>
      <c r="AFB71" s="1"/>
      <c r="AFC71" s="1"/>
      <c r="AFD71" s="1"/>
      <c r="AFE71" s="1"/>
      <c r="AFF71" s="1"/>
      <c r="AFG71" s="1"/>
      <c r="AFH71" s="1"/>
      <c r="AFI71" s="1"/>
      <c r="AFJ71" s="1"/>
      <c r="AFK71" s="1"/>
      <c r="AFL71" s="1"/>
      <c r="AFM71" s="1"/>
      <c r="AFN71" s="1"/>
      <c r="AFO71" s="1"/>
      <c r="AFP71" s="1"/>
      <c r="AFQ71" s="1"/>
      <c r="AFR71" s="1"/>
      <c r="AFS71" s="1"/>
      <c r="AFT71" s="1"/>
      <c r="AFU71" s="1"/>
      <c r="AFV71" s="1"/>
      <c r="AFW71" s="1"/>
      <c r="AFX71" s="1"/>
      <c r="AFY71" s="1"/>
      <c r="AFZ71" s="1"/>
      <c r="AGA71" s="1"/>
      <c r="AGB71" s="1"/>
      <c r="AGC71" s="1"/>
      <c r="AGD71" s="1"/>
      <c r="AGE71" s="1"/>
      <c r="AGF71" s="1"/>
      <c r="AGG71" s="1"/>
      <c r="AGH71" s="1"/>
      <c r="AGI71" s="1"/>
      <c r="AGJ71" s="1"/>
      <c r="AGK71" s="1"/>
      <c r="AGL71" s="1"/>
      <c r="AGM71" s="1"/>
      <c r="AGN71" s="1"/>
      <c r="AGO71" s="1"/>
      <c r="AGP71" s="1"/>
      <c r="AGQ71" s="1"/>
      <c r="AGR71" s="1"/>
      <c r="AGS71" s="1"/>
      <c r="AGT71" s="1"/>
      <c r="AGU71" s="1"/>
      <c r="AGV71" s="1"/>
      <c r="AGW71" s="1"/>
      <c r="AGX71" s="1"/>
      <c r="AGY71" s="1"/>
      <c r="AGZ71" s="1"/>
      <c r="AHA71" s="1"/>
      <c r="AHB71" s="1"/>
      <c r="AHC71" s="1"/>
      <c r="AHD71" s="1"/>
      <c r="AHE71" s="1"/>
      <c r="AHF71" s="1"/>
      <c r="AHG71" s="1"/>
      <c r="AHH71" s="1"/>
      <c r="AHI71" s="1"/>
      <c r="AHJ71" s="1"/>
      <c r="AHK71" s="1"/>
      <c r="AHL71" s="1"/>
      <c r="AHM71" s="1"/>
      <c r="AHN71" s="1"/>
      <c r="AHO71" s="1"/>
      <c r="AHP71" s="1"/>
      <c r="AHQ71" s="1"/>
      <c r="AHR71" s="1"/>
      <c r="AHS71" s="1"/>
      <c r="AHT71" s="1"/>
      <c r="AHU71" s="1"/>
      <c r="AHV71" s="1"/>
      <c r="AHW71" s="1"/>
      <c r="AHX71" s="1"/>
      <c r="AHY71" s="1"/>
      <c r="AHZ71" s="1"/>
      <c r="AIA71" s="1"/>
      <c r="AIB71" s="1"/>
      <c r="AIC71" s="1"/>
      <c r="AID71" s="1"/>
      <c r="AIE71" s="1"/>
      <c r="AIF71" s="1"/>
      <c r="AIG71" s="1"/>
      <c r="AIH71" s="1"/>
      <c r="AII71" s="1"/>
      <c r="AIJ71" s="1"/>
      <c r="AIK71" s="1"/>
      <c r="AIL71" s="1"/>
      <c r="AIM71" s="1"/>
      <c r="AIN71" s="1"/>
      <c r="AIO71" s="1"/>
      <c r="AIP71" s="1"/>
      <c r="AIQ71" s="1"/>
      <c r="AIR71" s="1"/>
      <c r="AIS71" s="1"/>
      <c r="AIT71" s="1"/>
      <c r="AIU71" s="1"/>
      <c r="AIV71" s="1"/>
      <c r="AIW71" s="1"/>
      <c r="AIX71" s="1"/>
      <c r="AIY71" s="1"/>
      <c r="AIZ71" s="1"/>
      <c r="AJA71" s="1"/>
      <c r="AJB71" s="1"/>
      <c r="AJC71" s="1"/>
      <c r="AJD71" s="1"/>
      <c r="AJE71" s="1"/>
      <c r="AJF71" s="1"/>
      <c r="AJG71" s="1"/>
      <c r="AJH71" s="1"/>
      <c r="AJI71" s="1"/>
      <c r="AJJ71" s="1"/>
      <c r="AJK71" s="1"/>
      <c r="AJL71" s="1"/>
      <c r="AJM71" s="1"/>
      <c r="AJN71" s="1"/>
      <c r="AJO71" s="1"/>
      <c r="AJP71" s="1"/>
      <c r="AJQ71" s="1"/>
      <c r="AJR71" s="1"/>
      <c r="AJS71" s="1"/>
      <c r="AJT71" s="1"/>
      <c r="AJU71" s="1"/>
      <c r="AJV71" s="1"/>
      <c r="AJW71" s="1"/>
      <c r="AJX71" s="1"/>
      <c r="AJY71" s="1"/>
      <c r="AJZ71" s="1"/>
      <c r="AKA71" s="1"/>
      <c r="AKB71" s="1"/>
      <c r="AKC71" s="1"/>
      <c r="AKD71" s="1"/>
      <c r="AKE71" s="1"/>
      <c r="AKF71" s="1"/>
      <c r="AKG71" s="1"/>
      <c r="AKH71" s="1"/>
      <c r="AKI71" s="1"/>
      <c r="AKJ71" s="1"/>
      <c r="AKK71" s="1"/>
      <c r="AKL71" s="1"/>
      <c r="AKM71" s="1"/>
      <c r="AKN71" s="1"/>
      <c r="AKO71" s="1"/>
      <c r="AKP71" s="1"/>
      <c r="AKQ71" s="1"/>
      <c r="AKR71" s="1"/>
      <c r="AKS71" s="1"/>
      <c r="AKT71" s="1"/>
      <c r="AKU71" s="1"/>
      <c r="AKV71" s="1"/>
      <c r="AKW71" s="1"/>
      <c r="AKX71" s="1"/>
      <c r="AKY71" s="1"/>
      <c r="AKZ71" s="1"/>
      <c r="ALA71" s="1"/>
      <c r="ALB71" s="1"/>
      <c r="ALC71" s="1"/>
      <c r="ALD71" s="1"/>
      <c r="ALE71" s="1"/>
      <c r="ALF71" s="1"/>
      <c r="ALG71" s="1"/>
      <c r="ALH71" s="1"/>
      <c r="ALI71" s="1"/>
      <c r="ALJ71" s="1"/>
      <c r="ALK71" s="1"/>
      <c r="ALL71" s="1"/>
      <c r="ALM71" s="1"/>
      <c r="ALN71" s="1"/>
      <c r="ALO71" s="1"/>
    </row>
    <row r="72" spans="1:1003" s="156" customFormat="1" ht="15" x14ac:dyDescent="0.25">
      <c r="A72" s="158">
        <f>IF(COUNTBLANK(B72)=1," ",COUNTA($B$13:B72))</f>
        <v>30</v>
      </c>
      <c r="B72" s="163" t="s">
        <v>79</v>
      </c>
      <c r="C72" s="175" t="s">
        <v>201</v>
      </c>
      <c r="D72" s="167" t="s">
        <v>57</v>
      </c>
      <c r="E72" s="181">
        <v>1</v>
      </c>
      <c r="F72" s="184"/>
      <c r="G72" s="185"/>
      <c r="H72" s="186">
        <f t="shared" si="34"/>
        <v>0</v>
      </c>
      <c r="I72" s="187"/>
      <c r="J72" s="187"/>
      <c r="K72" s="188">
        <f t="shared" si="35"/>
        <v>0</v>
      </c>
      <c r="L72" s="188">
        <f t="shared" si="36"/>
        <v>0</v>
      </c>
      <c r="M72" s="188">
        <f t="shared" si="37"/>
        <v>0</v>
      </c>
      <c r="N72" s="188">
        <f t="shared" si="38"/>
        <v>0</v>
      </c>
      <c r="O72" s="188">
        <f t="shared" si="39"/>
        <v>0</v>
      </c>
      <c r="P72" s="188">
        <f t="shared" si="40"/>
        <v>0</v>
      </c>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c r="JA72" s="1"/>
      <c r="JB72" s="1"/>
      <c r="JC72" s="1"/>
      <c r="JD72" s="1"/>
      <c r="JE72" s="1"/>
      <c r="JF72" s="1"/>
      <c r="JG72" s="1"/>
      <c r="JH72" s="1"/>
      <c r="JI72" s="1"/>
      <c r="JJ72" s="1"/>
      <c r="JK72" s="1"/>
      <c r="JL72" s="1"/>
      <c r="JM72" s="1"/>
      <c r="JN72" s="1"/>
      <c r="JO72" s="1"/>
      <c r="JP72" s="1"/>
      <c r="JQ72" s="1"/>
      <c r="JR72" s="1"/>
      <c r="JS72" s="1"/>
      <c r="JT72" s="1"/>
      <c r="JU72" s="1"/>
      <c r="JV72" s="1"/>
      <c r="JW72" s="1"/>
      <c r="JX72" s="1"/>
      <c r="JY72" s="1"/>
      <c r="JZ72" s="1"/>
      <c r="KA72" s="1"/>
      <c r="KB72" s="1"/>
      <c r="KC72" s="1"/>
      <c r="KD72" s="1"/>
      <c r="KE72" s="1"/>
      <c r="KF72" s="1"/>
      <c r="KG72" s="1"/>
      <c r="KH72" s="1"/>
      <c r="KI72" s="1"/>
      <c r="KJ72" s="1"/>
      <c r="KK72" s="1"/>
      <c r="KL72" s="1"/>
      <c r="KM72" s="1"/>
      <c r="KN72" s="1"/>
      <c r="KO72" s="1"/>
      <c r="KP72" s="1"/>
      <c r="KQ72" s="1"/>
      <c r="KR72" s="1"/>
      <c r="KS72" s="1"/>
      <c r="KT72" s="1"/>
      <c r="KU72" s="1"/>
      <c r="KV72" s="1"/>
      <c r="KW72" s="1"/>
      <c r="KX72" s="1"/>
      <c r="KY72" s="1"/>
      <c r="KZ72" s="1"/>
      <c r="LA72" s="1"/>
      <c r="LB72" s="1"/>
      <c r="LC72" s="1"/>
      <c r="LD72" s="1"/>
      <c r="LE72" s="1"/>
      <c r="LF72" s="1"/>
      <c r="LG72" s="1"/>
      <c r="LH72" s="1"/>
      <c r="LI72" s="1"/>
      <c r="LJ72" s="1"/>
      <c r="LK72" s="1"/>
      <c r="LL72" s="1"/>
      <c r="LM72" s="1"/>
      <c r="LN72" s="1"/>
      <c r="LO72" s="1"/>
      <c r="LP72" s="1"/>
      <c r="LQ72" s="1"/>
      <c r="LR72" s="1"/>
      <c r="LS72" s="1"/>
      <c r="LT72" s="1"/>
      <c r="LU72" s="1"/>
      <c r="LV72" s="1"/>
      <c r="LW72" s="1"/>
      <c r="LX72" s="1"/>
      <c r="LY72" s="1"/>
      <c r="LZ72" s="1"/>
      <c r="MA72" s="1"/>
      <c r="MB72" s="1"/>
      <c r="MC72" s="1"/>
      <c r="MD72" s="1"/>
      <c r="ME72" s="1"/>
      <c r="MF72" s="1"/>
      <c r="MG72" s="1"/>
      <c r="MH72" s="1"/>
      <c r="MI72" s="1"/>
      <c r="MJ72" s="1"/>
      <c r="MK72" s="1"/>
      <c r="ML72" s="1"/>
      <c r="MM72" s="1"/>
      <c r="MN72" s="1"/>
      <c r="MO72" s="1"/>
      <c r="MP72" s="1"/>
      <c r="MQ72" s="1"/>
      <c r="MR72" s="1"/>
      <c r="MS72" s="1"/>
      <c r="MT72" s="1"/>
      <c r="MU72" s="1"/>
      <c r="MV72" s="1"/>
      <c r="MW72" s="1"/>
      <c r="MX72" s="1"/>
      <c r="MY72" s="1"/>
      <c r="MZ72" s="1"/>
      <c r="NA72" s="1"/>
      <c r="NB72" s="1"/>
      <c r="NC72" s="1"/>
      <c r="ND72" s="1"/>
      <c r="NE72" s="1"/>
      <c r="NF72" s="1"/>
      <c r="NG72" s="1"/>
      <c r="NH72" s="1"/>
      <c r="NI72" s="1"/>
      <c r="NJ72" s="1"/>
      <c r="NK72" s="1"/>
      <c r="NL72" s="1"/>
      <c r="NM72" s="1"/>
      <c r="NN72" s="1"/>
      <c r="NO72" s="1"/>
      <c r="NP72" s="1"/>
      <c r="NQ72" s="1"/>
      <c r="NR72" s="1"/>
      <c r="NS72" s="1"/>
      <c r="NT72" s="1"/>
      <c r="NU72" s="1"/>
      <c r="NV72" s="1"/>
      <c r="NW72" s="1"/>
      <c r="NX72" s="1"/>
      <c r="NY72" s="1"/>
      <c r="NZ72" s="1"/>
      <c r="OA72" s="1"/>
      <c r="OB72" s="1"/>
      <c r="OC72" s="1"/>
      <c r="OD72" s="1"/>
      <c r="OE72" s="1"/>
      <c r="OF72" s="1"/>
      <c r="OG72" s="1"/>
      <c r="OH72" s="1"/>
      <c r="OI72" s="1"/>
      <c r="OJ72" s="1"/>
      <c r="OK72" s="1"/>
      <c r="OL72" s="1"/>
      <c r="OM72" s="1"/>
      <c r="ON72" s="1"/>
      <c r="OO72" s="1"/>
      <c r="OP72" s="1"/>
      <c r="OQ72" s="1"/>
      <c r="OR72" s="1"/>
      <c r="OS72" s="1"/>
      <c r="OT72" s="1"/>
      <c r="OU72" s="1"/>
      <c r="OV72" s="1"/>
      <c r="OW72" s="1"/>
      <c r="OX72" s="1"/>
      <c r="OY72" s="1"/>
      <c r="OZ72" s="1"/>
      <c r="PA72" s="1"/>
      <c r="PB72" s="1"/>
      <c r="PC72" s="1"/>
      <c r="PD72" s="1"/>
      <c r="PE72" s="1"/>
      <c r="PF72" s="1"/>
      <c r="PG72" s="1"/>
      <c r="PH72" s="1"/>
      <c r="PI72" s="1"/>
      <c r="PJ72" s="1"/>
      <c r="PK72" s="1"/>
      <c r="PL72" s="1"/>
      <c r="PM72" s="1"/>
      <c r="PN72" s="1"/>
      <c r="PO72" s="1"/>
      <c r="PP72" s="1"/>
      <c r="PQ72" s="1"/>
      <c r="PR72" s="1"/>
      <c r="PS72" s="1"/>
      <c r="PT72" s="1"/>
      <c r="PU72" s="1"/>
      <c r="PV72" s="1"/>
      <c r="PW72" s="1"/>
      <c r="PX72" s="1"/>
      <c r="PY72" s="1"/>
      <c r="PZ72" s="1"/>
      <c r="QA72" s="1"/>
      <c r="QB72" s="1"/>
      <c r="QC72" s="1"/>
      <c r="QD72" s="1"/>
      <c r="QE72" s="1"/>
      <c r="QF72" s="1"/>
      <c r="QG72" s="1"/>
      <c r="QH72" s="1"/>
      <c r="QI72" s="1"/>
      <c r="QJ72" s="1"/>
      <c r="QK72" s="1"/>
      <c r="QL72" s="1"/>
      <c r="QM72" s="1"/>
      <c r="QN72" s="1"/>
      <c r="QO72" s="1"/>
      <c r="QP72" s="1"/>
      <c r="QQ72" s="1"/>
      <c r="QR72" s="1"/>
      <c r="QS72" s="1"/>
      <c r="QT72" s="1"/>
      <c r="QU72" s="1"/>
      <c r="QV72" s="1"/>
      <c r="QW72" s="1"/>
      <c r="QX72" s="1"/>
      <c r="QY72" s="1"/>
      <c r="QZ72" s="1"/>
      <c r="RA72" s="1"/>
      <c r="RB72" s="1"/>
      <c r="RC72" s="1"/>
      <c r="RD72" s="1"/>
      <c r="RE72" s="1"/>
      <c r="RF72" s="1"/>
      <c r="RG72" s="1"/>
      <c r="RH72" s="1"/>
      <c r="RI72" s="1"/>
      <c r="RJ72" s="1"/>
      <c r="RK72" s="1"/>
      <c r="RL72" s="1"/>
      <c r="RM72" s="1"/>
      <c r="RN72" s="1"/>
      <c r="RO72" s="1"/>
      <c r="RP72" s="1"/>
      <c r="RQ72" s="1"/>
      <c r="RR72" s="1"/>
      <c r="RS72" s="1"/>
      <c r="RT72" s="1"/>
      <c r="RU72" s="1"/>
      <c r="RV72" s="1"/>
      <c r="RW72" s="1"/>
      <c r="RX72" s="1"/>
      <c r="RY72" s="1"/>
      <c r="RZ72" s="1"/>
      <c r="SA72" s="1"/>
      <c r="SB72" s="1"/>
      <c r="SC72" s="1"/>
      <c r="SD72" s="1"/>
      <c r="SE72" s="1"/>
      <c r="SF72" s="1"/>
      <c r="SG72" s="1"/>
      <c r="SH72" s="1"/>
      <c r="SI72" s="1"/>
      <c r="SJ72" s="1"/>
      <c r="SK72" s="1"/>
      <c r="SL72" s="1"/>
      <c r="SM72" s="1"/>
      <c r="SN72" s="1"/>
      <c r="SO72" s="1"/>
      <c r="SP72" s="1"/>
      <c r="SQ72" s="1"/>
      <c r="SR72" s="1"/>
      <c r="SS72" s="1"/>
      <c r="ST72" s="1"/>
      <c r="SU72" s="1"/>
      <c r="SV72" s="1"/>
      <c r="SW72" s="1"/>
      <c r="SX72" s="1"/>
      <c r="SY72" s="1"/>
      <c r="SZ72" s="1"/>
      <c r="TA72" s="1"/>
      <c r="TB72" s="1"/>
      <c r="TC72" s="1"/>
      <c r="TD72" s="1"/>
      <c r="TE72" s="1"/>
      <c r="TF72" s="1"/>
      <c r="TG72" s="1"/>
      <c r="TH72" s="1"/>
      <c r="TI72" s="1"/>
      <c r="TJ72" s="1"/>
      <c r="TK72" s="1"/>
      <c r="TL72" s="1"/>
      <c r="TM72" s="1"/>
      <c r="TN72" s="1"/>
      <c r="TO72" s="1"/>
      <c r="TP72" s="1"/>
      <c r="TQ72" s="1"/>
      <c r="TR72" s="1"/>
      <c r="TS72" s="1"/>
      <c r="TT72" s="1"/>
      <c r="TU72" s="1"/>
      <c r="TV72" s="1"/>
      <c r="TW72" s="1"/>
      <c r="TX72" s="1"/>
      <c r="TY72" s="1"/>
      <c r="TZ72" s="1"/>
      <c r="UA72" s="1"/>
      <c r="UB72" s="1"/>
      <c r="UC72" s="1"/>
      <c r="UD72" s="1"/>
      <c r="UE72" s="1"/>
      <c r="UF72" s="1"/>
      <c r="UG72" s="1"/>
      <c r="UH72" s="1"/>
      <c r="UI72" s="1"/>
      <c r="UJ72" s="1"/>
      <c r="UK72" s="1"/>
      <c r="UL72" s="1"/>
      <c r="UM72" s="1"/>
      <c r="UN72" s="1"/>
      <c r="UO72" s="1"/>
      <c r="UP72" s="1"/>
      <c r="UQ72" s="1"/>
      <c r="UR72" s="1"/>
      <c r="US72" s="1"/>
      <c r="UT72" s="1"/>
      <c r="UU72" s="1"/>
      <c r="UV72" s="1"/>
      <c r="UW72" s="1"/>
      <c r="UX72" s="1"/>
      <c r="UY72" s="1"/>
      <c r="UZ72" s="1"/>
      <c r="VA72" s="1"/>
      <c r="VB72" s="1"/>
      <c r="VC72" s="1"/>
      <c r="VD72" s="1"/>
      <c r="VE72" s="1"/>
      <c r="VF72" s="1"/>
      <c r="VG72" s="1"/>
      <c r="VH72" s="1"/>
      <c r="VI72" s="1"/>
      <c r="VJ72" s="1"/>
      <c r="VK72" s="1"/>
      <c r="VL72" s="1"/>
      <c r="VM72" s="1"/>
      <c r="VN72" s="1"/>
      <c r="VO72" s="1"/>
      <c r="VP72" s="1"/>
      <c r="VQ72" s="1"/>
      <c r="VR72" s="1"/>
      <c r="VS72" s="1"/>
      <c r="VT72" s="1"/>
      <c r="VU72" s="1"/>
      <c r="VV72" s="1"/>
      <c r="VW72" s="1"/>
      <c r="VX72" s="1"/>
      <c r="VY72" s="1"/>
      <c r="VZ72" s="1"/>
      <c r="WA72" s="1"/>
      <c r="WB72" s="1"/>
      <c r="WC72" s="1"/>
      <c r="WD72" s="1"/>
      <c r="WE72" s="1"/>
      <c r="WF72" s="1"/>
      <c r="WG72" s="1"/>
      <c r="WH72" s="1"/>
      <c r="WI72" s="1"/>
      <c r="WJ72" s="1"/>
      <c r="WK72" s="1"/>
      <c r="WL72" s="1"/>
      <c r="WM72" s="1"/>
      <c r="WN72" s="1"/>
      <c r="WO72" s="1"/>
      <c r="WP72" s="1"/>
      <c r="WQ72" s="1"/>
      <c r="WR72" s="1"/>
      <c r="WS72" s="1"/>
      <c r="WT72" s="1"/>
      <c r="WU72" s="1"/>
      <c r="WV72" s="1"/>
      <c r="WW72" s="1"/>
      <c r="WX72" s="1"/>
      <c r="WY72" s="1"/>
      <c r="WZ72" s="1"/>
      <c r="XA72" s="1"/>
      <c r="XB72" s="1"/>
      <c r="XC72" s="1"/>
      <c r="XD72" s="1"/>
      <c r="XE72" s="1"/>
      <c r="XF72" s="1"/>
      <c r="XG72" s="1"/>
      <c r="XH72" s="1"/>
      <c r="XI72" s="1"/>
      <c r="XJ72" s="1"/>
      <c r="XK72" s="1"/>
      <c r="XL72" s="1"/>
      <c r="XM72" s="1"/>
      <c r="XN72" s="1"/>
      <c r="XO72" s="1"/>
      <c r="XP72" s="1"/>
      <c r="XQ72" s="1"/>
      <c r="XR72" s="1"/>
      <c r="XS72" s="1"/>
      <c r="XT72" s="1"/>
      <c r="XU72" s="1"/>
      <c r="XV72" s="1"/>
      <c r="XW72" s="1"/>
      <c r="XX72" s="1"/>
      <c r="XY72" s="1"/>
      <c r="XZ72" s="1"/>
      <c r="YA72" s="1"/>
      <c r="YB72" s="1"/>
      <c r="YC72" s="1"/>
      <c r="YD72" s="1"/>
      <c r="YE72" s="1"/>
      <c r="YF72" s="1"/>
      <c r="YG72" s="1"/>
      <c r="YH72" s="1"/>
      <c r="YI72" s="1"/>
      <c r="YJ72" s="1"/>
      <c r="YK72" s="1"/>
      <c r="YL72" s="1"/>
      <c r="YM72" s="1"/>
      <c r="YN72" s="1"/>
      <c r="YO72" s="1"/>
      <c r="YP72" s="1"/>
      <c r="YQ72" s="1"/>
      <c r="YR72" s="1"/>
      <c r="YS72" s="1"/>
      <c r="YT72" s="1"/>
      <c r="YU72" s="1"/>
      <c r="YV72" s="1"/>
      <c r="YW72" s="1"/>
      <c r="YX72" s="1"/>
      <c r="YY72" s="1"/>
      <c r="YZ72" s="1"/>
      <c r="ZA72" s="1"/>
      <c r="ZB72" s="1"/>
      <c r="ZC72" s="1"/>
      <c r="ZD72" s="1"/>
      <c r="ZE72" s="1"/>
      <c r="ZF72" s="1"/>
      <c r="ZG72" s="1"/>
      <c r="ZH72" s="1"/>
      <c r="ZI72" s="1"/>
      <c r="ZJ72" s="1"/>
      <c r="ZK72" s="1"/>
      <c r="ZL72" s="1"/>
      <c r="ZM72" s="1"/>
      <c r="ZN72" s="1"/>
      <c r="ZO72" s="1"/>
      <c r="ZP72" s="1"/>
      <c r="ZQ72" s="1"/>
      <c r="ZR72" s="1"/>
      <c r="ZS72" s="1"/>
      <c r="ZT72" s="1"/>
      <c r="ZU72" s="1"/>
      <c r="ZV72" s="1"/>
      <c r="ZW72" s="1"/>
      <c r="ZX72" s="1"/>
      <c r="ZY72" s="1"/>
      <c r="ZZ72" s="1"/>
      <c r="AAA72" s="1"/>
      <c r="AAB72" s="1"/>
      <c r="AAC72" s="1"/>
      <c r="AAD72" s="1"/>
      <c r="AAE72" s="1"/>
      <c r="AAF72" s="1"/>
      <c r="AAG72" s="1"/>
      <c r="AAH72" s="1"/>
      <c r="AAI72" s="1"/>
      <c r="AAJ72" s="1"/>
      <c r="AAK72" s="1"/>
      <c r="AAL72" s="1"/>
      <c r="AAM72" s="1"/>
      <c r="AAN72" s="1"/>
      <c r="AAO72" s="1"/>
      <c r="AAP72" s="1"/>
      <c r="AAQ72" s="1"/>
      <c r="AAR72" s="1"/>
      <c r="AAS72" s="1"/>
      <c r="AAT72" s="1"/>
      <c r="AAU72" s="1"/>
      <c r="AAV72" s="1"/>
      <c r="AAW72" s="1"/>
      <c r="AAX72" s="1"/>
      <c r="AAY72" s="1"/>
      <c r="AAZ72" s="1"/>
      <c r="ABA72" s="1"/>
      <c r="ABB72" s="1"/>
      <c r="ABC72" s="1"/>
      <c r="ABD72" s="1"/>
      <c r="ABE72" s="1"/>
      <c r="ABF72" s="1"/>
      <c r="ABG72" s="1"/>
      <c r="ABH72" s="1"/>
      <c r="ABI72" s="1"/>
      <c r="ABJ72" s="1"/>
      <c r="ABK72" s="1"/>
      <c r="ABL72" s="1"/>
      <c r="ABM72" s="1"/>
      <c r="ABN72" s="1"/>
      <c r="ABO72" s="1"/>
      <c r="ABP72" s="1"/>
      <c r="ABQ72" s="1"/>
      <c r="ABR72" s="1"/>
      <c r="ABS72" s="1"/>
      <c r="ABT72" s="1"/>
      <c r="ABU72" s="1"/>
      <c r="ABV72" s="1"/>
      <c r="ABW72" s="1"/>
      <c r="ABX72" s="1"/>
      <c r="ABY72" s="1"/>
      <c r="ABZ72" s="1"/>
      <c r="ACA72" s="1"/>
      <c r="ACB72" s="1"/>
      <c r="ACC72" s="1"/>
      <c r="ACD72" s="1"/>
      <c r="ACE72" s="1"/>
      <c r="ACF72" s="1"/>
      <c r="ACG72" s="1"/>
      <c r="ACH72" s="1"/>
      <c r="ACI72" s="1"/>
      <c r="ACJ72" s="1"/>
      <c r="ACK72" s="1"/>
      <c r="ACL72" s="1"/>
      <c r="ACM72" s="1"/>
      <c r="ACN72" s="1"/>
      <c r="ACO72" s="1"/>
      <c r="ACP72" s="1"/>
      <c r="ACQ72" s="1"/>
      <c r="ACR72" s="1"/>
      <c r="ACS72" s="1"/>
      <c r="ACT72" s="1"/>
      <c r="ACU72" s="1"/>
      <c r="ACV72" s="1"/>
      <c r="ACW72" s="1"/>
      <c r="ACX72" s="1"/>
      <c r="ACY72" s="1"/>
      <c r="ACZ72" s="1"/>
      <c r="ADA72" s="1"/>
      <c r="ADB72" s="1"/>
      <c r="ADC72" s="1"/>
      <c r="ADD72" s="1"/>
      <c r="ADE72" s="1"/>
      <c r="ADF72" s="1"/>
      <c r="ADG72" s="1"/>
      <c r="ADH72" s="1"/>
      <c r="ADI72" s="1"/>
      <c r="ADJ72" s="1"/>
      <c r="ADK72" s="1"/>
      <c r="ADL72" s="1"/>
      <c r="ADM72" s="1"/>
      <c r="ADN72" s="1"/>
      <c r="ADO72" s="1"/>
      <c r="ADP72" s="1"/>
      <c r="ADQ72" s="1"/>
      <c r="ADR72" s="1"/>
      <c r="ADS72" s="1"/>
      <c r="ADT72" s="1"/>
      <c r="ADU72" s="1"/>
      <c r="ADV72" s="1"/>
      <c r="ADW72" s="1"/>
      <c r="ADX72" s="1"/>
      <c r="ADY72" s="1"/>
      <c r="ADZ72" s="1"/>
      <c r="AEA72" s="1"/>
      <c r="AEB72" s="1"/>
      <c r="AEC72" s="1"/>
      <c r="AED72" s="1"/>
      <c r="AEE72" s="1"/>
      <c r="AEF72" s="1"/>
      <c r="AEG72" s="1"/>
      <c r="AEH72" s="1"/>
      <c r="AEI72" s="1"/>
      <c r="AEJ72" s="1"/>
      <c r="AEK72" s="1"/>
      <c r="AEL72" s="1"/>
      <c r="AEM72" s="1"/>
      <c r="AEN72" s="1"/>
      <c r="AEO72" s="1"/>
      <c r="AEP72" s="1"/>
      <c r="AEQ72" s="1"/>
      <c r="AER72" s="1"/>
      <c r="AES72" s="1"/>
      <c r="AET72" s="1"/>
      <c r="AEU72" s="1"/>
      <c r="AEV72" s="1"/>
      <c r="AEW72" s="1"/>
      <c r="AEX72" s="1"/>
      <c r="AEY72" s="1"/>
      <c r="AEZ72" s="1"/>
      <c r="AFA72" s="1"/>
      <c r="AFB72" s="1"/>
      <c r="AFC72" s="1"/>
      <c r="AFD72" s="1"/>
      <c r="AFE72" s="1"/>
      <c r="AFF72" s="1"/>
      <c r="AFG72" s="1"/>
      <c r="AFH72" s="1"/>
      <c r="AFI72" s="1"/>
      <c r="AFJ72" s="1"/>
      <c r="AFK72" s="1"/>
      <c r="AFL72" s="1"/>
      <c r="AFM72" s="1"/>
      <c r="AFN72" s="1"/>
      <c r="AFO72" s="1"/>
      <c r="AFP72" s="1"/>
      <c r="AFQ72" s="1"/>
      <c r="AFR72" s="1"/>
      <c r="AFS72" s="1"/>
      <c r="AFT72" s="1"/>
      <c r="AFU72" s="1"/>
      <c r="AFV72" s="1"/>
      <c r="AFW72" s="1"/>
      <c r="AFX72" s="1"/>
      <c r="AFY72" s="1"/>
      <c r="AFZ72" s="1"/>
      <c r="AGA72" s="1"/>
      <c r="AGB72" s="1"/>
      <c r="AGC72" s="1"/>
      <c r="AGD72" s="1"/>
      <c r="AGE72" s="1"/>
      <c r="AGF72" s="1"/>
      <c r="AGG72" s="1"/>
      <c r="AGH72" s="1"/>
      <c r="AGI72" s="1"/>
      <c r="AGJ72" s="1"/>
      <c r="AGK72" s="1"/>
      <c r="AGL72" s="1"/>
      <c r="AGM72" s="1"/>
      <c r="AGN72" s="1"/>
      <c r="AGO72" s="1"/>
      <c r="AGP72" s="1"/>
      <c r="AGQ72" s="1"/>
      <c r="AGR72" s="1"/>
      <c r="AGS72" s="1"/>
      <c r="AGT72" s="1"/>
      <c r="AGU72" s="1"/>
      <c r="AGV72" s="1"/>
      <c r="AGW72" s="1"/>
      <c r="AGX72" s="1"/>
      <c r="AGY72" s="1"/>
      <c r="AGZ72" s="1"/>
      <c r="AHA72" s="1"/>
      <c r="AHB72" s="1"/>
      <c r="AHC72" s="1"/>
      <c r="AHD72" s="1"/>
      <c r="AHE72" s="1"/>
      <c r="AHF72" s="1"/>
      <c r="AHG72" s="1"/>
      <c r="AHH72" s="1"/>
      <c r="AHI72" s="1"/>
      <c r="AHJ72" s="1"/>
      <c r="AHK72" s="1"/>
      <c r="AHL72" s="1"/>
      <c r="AHM72" s="1"/>
      <c r="AHN72" s="1"/>
      <c r="AHO72" s="1"/>
      <c r="AHP72" s="1"/>
      <c r="AHQ72" s="1"/>
      <c r="AHR72" s="1"/>
      <c r="AHS72" s="1"/>
      <c r="AHT72" s="1"/>
      <c r="AHU72" s="1"/>
      <c r="AHV72" s="1"/>
      <c r="AHW72" s="1"/>
      <c r="AHX72" s="1"/>
      <c r="AHY72" s="1"/>
      <c r="AHZ72" s="1"/>
      <c r="AIA72" s="1"/>
      <c r="AIB72" s="1"/>
      <c r="AIC72" s="1"/>
      <c r="AID72" s="1"/>
      <c r="AIE72" s="1"/>
      <c r="AIF72" s="1"/>
      <c r="AIG72" s="1"/>
      <c r="AIH72" s="1"/>
      <c r="AII72" s="1"/>
      <c r="AIJ72" s="1"/>
      <c r="AIK72" s="1"/>
      <c r="AIL72" s="1"/>
      <c r="AIM72" s="1"/>
      <c r="AIN72" s="1"/>
      <c r="AIO72" s="1"/>
      <c r="AIP72" s="1"/>
      <c r="AIQ72" s="1"/>
      <c r="AIR72" s="1"/>
      <c r="AIS72" s="1"/>
      <c r="AIT72" s="1"/>
      <c r="AIU72" s="1"/>
      <c r="AIV72" s="1"/>
      <c r="AIW72" s="1"/>
      <c r="AIX72" s="1"/>
      <c r="AIY72" s="1"/>
      <c r="AIZ72" s="1"/>
      <c r="AJA72" s="1"/>
      <c r="AJB72" s="1"/>
      <c r="AJC72" s="1"/>
      <c r="AJD72" s="1"/>
      <c r="AJE72" s="1"/>
      <c r="AJF72" s="1"/>
      <c r="AJG72" s="1"/>
      <c r="AJH72" s="1"/>
      <c r="AJI72" s="1"/>
      <c r="AJJ72" s="1"/>
      <c r="AJK72" s="1"/>
      <c r="AJL72" s="1"/>
      <c r="AJM72" s="1"/>
      <c r="AJN72" s="1"/>
      <c r="AJO72" s="1"/>
      <c r="AJP72" s="1"/>
      <c r="AJQ72" s="1"/>
      <c r="AJR72" s="1"/>
      <c r="AJS72" s="1"/>
      <c r="AJT72" s="1"/>
      <c r="AJU72" s="1"/>
      <c r="AJV72" s="1"/>
      <c r="AJW72" s="1"/>
      <c r="AJX72" s="1"/>
      <c r="AJY72" s="1"/>
      <c r="AJZ72" s="1"/>
      <c r="AKA72" s="1"/>
      <c r="AKB72" s="1"/>
      <c r="AKC72" s="1"/>
      <c r="AKD72" s="1"/>
      <c r="AKE72" s="1"/>
      <c r="AKF72" s="1"/>
      <c r="AKG72" s="1"/>
      <c r="AKH72" s="1"/>
      <c r="AKI72" s="1"/>
      <c r="AKJ72" s="1"/>
      <c r="AKK72" s="1"/>
      <c r="AKL72" s="1"/>
      <c r="AKM72" s="1"/>
      <c r="AKN72" s="1"/>
      <c r="AKO72" s="1"/>
      <c r="AKP72" s="1"/>
      <c r="AKQ72" s="1"/>
      <c r="AKR72" s="1"/>
      <c r="AKS72" s="1"/>
      <c r="AKT72" s="1"/>
      <c r="AKU72" s="1"/>
      <c r="AKV72" s="1"/>
      <c r="AKW72" s="1"/>
      <c r="AKX72" s="1"/>
      <c r="AKY72" s="1"/>
      <c r="AKZ72" s="1"/>
      <c r="ALA72" s="1"/>
      <c r="ALB72" s="1"/>
      <c r="ALC72" s="1"/>
      <c r="ALD72" s="1"/>
      <c r="ALE72" s="1"/>
      <c r="ALF72" s="1"/>
      <c r="ALG72" s="1"/>
      <c r="ALH72" s="1"/>
      <c r="ALI72" s="1"/>
      <c r="ALJ72" s="1"/>
      <c r="ALK72" s="1"/>
      <c r="ALL72" s="1"/>
      <c r="ALM72" s="1"/>
      <c r="ALN72" s="1"/>
      <c r="ALO72" s="1"/>
    </row>
    <row r="73" spans="1:1003" s="156" customFormat="1" ht="15" x14ac:dyDescent="0.25">
      <c r="A73" s="158">
        <f>IF(COUNTBLANK(B73)=1," ",COUNTA($B$13:B73))</f>
        <v>31</v>
      </c>
      <c r="B73" s="163" t="s">
        <v>79</v>
      </c>
      <c r="C73" s="175" t="s">
        <v>202</v>
      </c>
      <c r="D73" s="178" t="s">
        <v>78</v>
      </c>
      <c r="E73" s="167">
        <f>(E24*0.15*0.1)*2</f>
        <v>22.482300000000002</v>
      </c>
      <c r="F73" s="184"/>
      <c r="G73" s="185"/>
      <c r="H73" s="186">
        <f t="shared" si="34"/>
        <v>0</v>
      </c>
      <c r="I73" s="187"/>
      <c r="J73" s="187"/>
      <c r="K73" s="188">
        <f t="shared" si="35"/>
        <v>0</v>
      </c>
      <c r="L73" s="188">
        <f t="shared" si="36"/>
        <v>0</v>
      </c>
      <c r="M73" s="188">
        <f t="shared" si="37"/>
        <v>0</v>
      </c>
      <c r="N73" s="188">
        <f t="shared" si="38"/>
        <v>0</v>
      </c>
      <c r="O73" s="188">
        <f t="shared" si="39"/>
        <v>0</v>
      </c>
      <c r="P73" s="188">
        <f t="shared" si="40"/>
        <v>0</v>
      </c>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1"/>
      <c r="VB73" s="1"/>
      <c r="VC73" s="1"/>
      <c r="VD73" s="1"/>
      <c r="VE73" s="1"/>
      <c r="VF73" s="1"/>
      <c r="VG73" s="1"/>
      <c r="VH73" s="1"/>
      <c r="VI73" s="1"/>
      <c r="VJ73" s="1"/>
      <c r="VK73" s="1"/>
      <c r="VL73" s="1"/>
      <c r="VM73" s="1"/>
      <c r="VN73" s="1"/>
      <c r="VO73" s="1"/>
      <c r="VP73" s="1"/>
      <c r="VQ73" s="1"/>
      <c r="VR73" s="1"/>
      <c r="VS73" s="1"/>
      <c r="VT73" s="1"/>
      <c r="VU73" s="1"/>
      <c r="VV73" s="1"/>
      <c r="VW73" s="1"/>
      <c r="VX73" s="1"/>
      <c r="VY73" s="1"/>
      <c r="VZ73" s="1"/>
      <c r="WA73" s="1"/>
      <c r="WB73" s="1"/>
      <c r="WC73" s="1"/>
      <c r="WD73" s="1"/>
      <c r="WE73" s="1"/>
      <c r="WF73" s="1"/>
      <c r="WG73" s="1"/>
      <c r="WH73" s="1"/>
      <c r="WI73" s="1"/>
      <c r="WJ73" s="1"/>
      <c r="WK73" s="1"/>
      <c r="WL73" s="1"/>
      <c r="WM73" s="1"/>
      <c r="WN73" s="1"/>
      <c r="WO73" s="1"/>
      <c r="WP73" s="1"/>
      <c r="WQ73" s="1"/>
      <c r="WR73" s="1"/>
      <c r="WS73" s="1"/>
      <c r="WT73" s="1"/>
      <c r="WU73" s="1"/>
      <c r="WV73" s="1"/>
      <c r="WW73" s="1"/>
      <c r="WX73" s="1"/>
      <c r="WY73" s="1"/>
      <c r="WZ73" s="1"/>
      <c r="XA73" s="1"/>
      <c r="XB73" s="1"/>
      <c r="XC73" s="1"/>
      <c r="XD73" s="1"/>
      <c r="XE73" s="1"/>
      <c r="XF73" s="1"/>
      <c r="XG73" s="1"/>
      <c r="XH73" s="1"/>
      <c r="XI73" s="1"/>
      <c r="XJ73" s="1"/>
      <c r="XK73" s="1"/>
      <c r="XL73" s="1"/>
      <c r="XM73" s="1"/>
      <c r="XN73" s="1"/>
      <c r="XO73" s="1"/>
      <c r="XP73" s="1"/>
      <c r="XQ73" s="1"/>
      <c r="XR73" s="1"/>
      <c r="XS73" s="1"/>
      <c r="XT73" s="1"/>
      <c r="XU73" s="1"/>
      <c r="XV73" s="1"/>
      <c r="XW73" s="1"/>
      <c r="XX73" s="1"/>
      <c r="XY73" s="1"/>
      <c r="XZ73" s="1"/>
      <c r="YA73" s="1"/>
      <c r="YB73" s="1"/>
      <c r="YC73" s="1"/>
      <c r="YD73" s="1"/>
      <c r="YE73" s="1"/>
      <c r="YF73" s="1"/>
      <c r="YG73" s="1"/>
      <c r="YH73" s="1"/>
      <c r="YI73" s="1"/>
      <c r="YJ73" s="1"/>
      <c r="YK73" s="1"/>
      <c r="YL73" s="1"/>
      <c r="YM73" s="1"/>
      <c r="YN73" s="1"/>
      <c r="YO73" s="1"/>
      <c r="YP73" s="1"/>
      <c r="YQ73" s="1"/>
      <c r="YR73" s="1"/>
      <c r="YS73" s="1"/>
      <c r="YT73" s="1"/>
      <c r="YU73" s="1"/>
      <c r="YV73" s="1"/>
      <c r="YW73" s="1"/>
      <c r="YX73" s="1"/>
      <c r="YY73" s="1"/>
      <c r="YZ73" s="1"/>
      <c r="ZA73" s="1"/>
      <c r="ZB73" s="1"/>
      <c r="ZC73" s="1"/>
      <c r="ZD73" s="1"/>
      <c r="ZE73" s="1"/>
      <c r="ZF73" s="1"/>
      <c r="ZG73" s="1"/>
      <c r="ZH73" s="1"/>
      <c r="ZI73" s="1"/>
      <c r="ZJ73" s="1"/>
      <c r="ZK73" s="1"/>
      <c r="ZL73" s="1"/>
      <c r="ZM73" s="1"/>
      <c r="ZN73" s="1"/>
      <c r="ZO73" s="1"/>
      <c r="ZP73" s="1"/>
      <c r="ZQ73" s="1"/>
      <c r="ZR73" s="1"/>
      <c r="ZS73" s="1"/>
      <c r="ZT73" s="1"/>
      <c r="ZU73" s="1"/>
      <c r="ZV73" s="1"/>
      <c r="ZW73" s="1"/>
      <c r="ZX73" s="1"/>
      <c r="ZY73" s="1"/>
      <c r="ZZ73" s="1"/>
      <c r="AAA73" s="1"/>
      <c r="AAB73" s="1"/>
      <c r="AAC73" s="1"/>
      <c r="AAD73" s="1"/>
      <c r="AAE73" s="1"/>
      <c r="AAF73" s="1"/>
      <c r="AAG73" s="1"/>
      <c r="AAH73" s="1"/>
      <c r="AAI73" s="1"/>
      <c r="AAJ73" s="1"/>
      <c r="AAK73" s="1"/>
      <c r="AAL73" s="1"/>
      <c r="AAM73" s="1"/>
      <c r="AAN73" s="1"/>
      <c r="AAO73" s="1"/>
      <c r="AAP73" s="1"/>
      <c r="AAQ73" s="1"/>
      <c r="AAR73" s="1"/>
      <c r="AAS73" s="1"/>
      <c r="AAT73" s="1"/>
      <c r="AAU73" s="1"/>
      <c r="AAV73" s="1"/>
      <c r="AAW73" s="1"/>
      <c r="AAX73" s="1"/>
      <c r="AAY73" s="1"/>
      <c r="AAZ73" s="1"/>
      <c r="ABA73" s="1"/>
      <c r="ABB73" s="1"/>
      <c r="ABC73" s="1"/>
      <c r="ABD73" s="1"/>
      <c r="ABE73" s="1"/>
      <c r="ABF73" s="1"/>
      <c r="ABG73" s="1"/>
      <c r="ABH73" s="1"/>
      <c r="ABI73" s="1"/>
      <c r="ABJ73" s="1"/>
      <c r="ABK73" s="1"/>
      <c r="ABL73" s="1"/>
      <c r="ABM73" s="1"/>
      <c r="ABN73" s="1"/>
      <c r="ABO73" s="1"/>
      <c r="ABP73" s="1"/>
      <c r="ABQ73" s="1"/>
      <c r="ABR73" s="1"/>
      <c r="ABS73" s="1"/>
      <c r="ABT73" s="1"/>
      <c r="ABU73" s="1"/>
      <c r="ABV73" s="1"/>
      <c r="ABW73" s="1"/>
      <c r="ABX73" s="1"/>
      <c r="ABY73" s="1"/>
      <c r="ABZ73" s="1"/>
      <c r="ACA73" s="1"/>
      <c r="ACB73" s="1"/>
      <c r="ACC73" s="1"/>
      <c r="ACD73" s="1"/>
      <c r="ACE73" s="1"/>
      <c r="ACF73" s="1"/>
      <c r="ACG73" s="1"/>
      <c r="ACH73" s="1"/>
      <c r="ACI73" s="1"/>
      <c r="ACJ73" s="1"/>
      <c r="ACK73" s="1"/>
      <c r="ACL73" s="1"/>
      <c r="ACM73" s="1"/>
      <c r="ACN73" s="1"/>
      <c r="ACO73" s="1"/>
      <c r="ACP73" s="1"/>
      <c r="ACQ73" s="1"/>
      <c r="ACR73" s="1"/>
      <c r="ACS73" s="1"/>
      <c r="ACT73" s="1"/>
      <c r="ACU73" s="1"/>
      <c r="ACV73" s="1"/>
      <c r="ACW73" s="1"/>
      <c r="ACX73" s="1"/>
      <c r="ACY73" s="1"/>
      <c r="ACZ73" s="1"/>
      <c r="ADA73" s="1"/>
      <c r="ADB73" s="1"/>
      <c r="ADC73" s="1"/>
      <c r="ADD73" s="1"/>
      <c r="ADE73" s="1"/>
      <c r="ADF73" s="1"/>
      <c r="ADG73" s="1"/>
      <c r="ADH73" s="1"/>
      <c r="ADI73" s="1"/>
      <c r="ADJ73" s="1"/>
      <c r="ADK73" s="1"/>
      <c r="ADL73" s="1"/>
      <c r="ADM73" s="1"/>
      <c r="ADN73" s="1"/>
      <c r="ADO73" s="1"/>
      <c r="ADP73" s="1"/>
      <c r="ADQ73" s="1"/>
      <c r="ADR73" s="1"/>
      <c r="ADS73" s="1"/>
      <c r="ADT73" s="1"/>
      <c r="ADU73" s="1"/>
      <c r="ADV73" s="1"/>
      <c r="ADW73" s="1"/>
      <c r="ADX73" s="1"/>
      <c r="ADY73" s="1"/>
      <c r="ADZ73" s="1"/>
      <c r="AEA73" s="1"/>
      <c r="AEB73" s="1"/>
      <c r="AEC73" s="1"/>
      <c r="AED73" s="1"/>
      <c r="AEE73" s="1"/>
      <c r="AEF73" s="1"/>
      <c r="AEG73" s="1"/>
      <c r="AEH73" s="1"/>
      <c r="AEI73" s="1"/>
      <c r="AEJ73" s="1"/>
      <c r="AEK73" s="1"/>
      <c r="AEL73" s="1"/>
      <c r="AEM73" s="1"/>
      <c r="AEN73" s="1"/>
      <c r="AEO73" s="1"/>
      <c r="AEP73" s="1"/>
      <c r="AEQ73" s="1"/>
      <c r="AER73" s="1"/>
      <c r="AES73" s="1"/>
      <c r="AET73" s="1"/>
      <c r="AEU73" s="1"/>
      <c r="AEV73" s="1"/>
      <c r="AEW73" s="1"/>
      <c r="AEX73" s="1"/>
      <c r="AEY73" s="1"/>
      <c r="AEZ73" s="1"/>
      <c r="AFA73" s="1"/>
      <c r="AFB73" s="1"/>
      <c r="AFC73" s="1"/>
      <c r="AFD73" s="1"/>
      <c r="AFE73" s="1"/>
      <c r="AFF73" s="1"/>
      <c r="AFG73" s="1"/>
      <c r="AFH73" s="1"/>
      <c r="AFI73" s="1"/>
      <c r="AFJ73" s="1"/>
      <c r="AFK73" s="1"/>
      <c r="AFL73" s="1"/>
      <c r="AFM73" s="1"/>
      <c r="AFN73" s="1"/>
      <c r="AFO73" s="1"/>
      <c r="AFP73" s="1"/>
      <c r="AFQ73" s="1"/>
      <c r="AFR73" s="1"/>
      <c r="AFS73" s="1"/>
      <c r="AFT73" s="1"/>
      <c r="AFU73" s="1"/>
      <c r="AFV73" s="1"/>
      <c r="AFW73" s="1"/>
      <c r="AFX73" s="1"/>
      <c r="AFY73" s="1"/>
      <c r="AFZ73" s="1"/>
      <c r="AGA73" s="1"/>
      <c r="AGB73" s="1"/>
      <c r="AGC73" s="1"/>
      <c r="AGD73" s="1"/>
      <c r="AGE73" s="1"/>
      <c r="AGF73" s="1"/>
      <c r="AGG73" s="1"/>
      <c r="AGH73" s="1"/>
      <c r="AGI73" s="1"/>
      <c r="AGJ73" s="1"/>
      <c r="AGK73" s="1"/>
      <c r="AGL73" s="1"/>
      <c r="AGM73" s="1"/>
      <c r="AGN73" s="1"/>
      <c r="AGO73" s="1"/>
      <c r="AGP73" s="1"/>
      <c r="AGQ73" s="1"/>
      <c r="AGR73" s="1"/>
      <c r="AGS73" s="1"/>
      <c r="AGT73" s="1"/>
      <c r="AGU73" s="1"/>
      <c r="AGV73" s="1"/>
      <c r="AGW73" s="1"/>
      <c r="AGX73" s="1"/>
      <c r="AGY73" s="1"/>
      <c r="AGZ73" s="1"/>
      <c r="AHA73" s="1"/>
      <c r="AHB73" s="1"/>
      <c r="AHC73" s="1"/>
      <c r="AHD73" s="1"/>
      <c r="AHE73" s="1"/>
      <c r="AHF73" s="1"/>
      <c r="AHG73" s="1"/>
      <c r="AHH73" s="1"/>
      <c r="AHI73" s="1"/>
      <c r="AHJ73" s="1"/>
      <c r="AHK73" s="1"/>
      <c r="AHL73" s="1"/>
      <c r="AHM73" s="1"/>
      <c r="AHN73" s="1"/>
      <c r="AHO73" s="1"/>
      <c r="AHP73" s="1"/>
      <c r="AHQ73" s="1"/>
      <c r="AHR73" s="1"/>
      <c r="AHS73" s="1"/>
      <c r="AHT73" s="1"/>
      <c r="AHU73" s="1"/>
      <c r="AHV73" s="1"/>
      <c r="AHW73" s="1"/>
      <c r="AHX73" s="1"/>
      <c r="AHY73" s="1"/>
      <c r="AHZ73" s="1"/>
      <c r="AIA73" s="1"/>
      <c r="AIB73" s="1"/>
      <c r="AIC73" s="1"/>
      <c r="AID73" s="1"/>
      <c r="AIE73" s="1"/>
      <c r="AIF73" s="1"/>
      <c r="AIG73" s="1"/>
      <c r="AIH73" s="1"/>
      <c r="AII73" s="1"/>
      <c r="AIJ73" s="1"/>
      <c r="AIK73" s="1"/>
      <c r="AIL73" s="1"/>
      <c r="AIM73" s="1"/>
      <c r="AIN73" s="1"/>
      <c r="AIO73" s="1"/>
      <c r="AIP73" s="1"/>
      <c r="AIQ73" s="1"/>
      <c r="AIR73" s="1"/>
      <c r="AIS73" s="1"/>
      <c r="AIT73" s="1"/>
      <c r="AIU73" s="1"/>
      <c r="AIV73" s="1"/>
      <c r="AIW73" s="1"/>
      <c r="AIX73" s="1"/>
      <c r="AIY73" s="1"/>
      <c r="AIZ73" s="1"/>
      <c r="AJA73" s="1"/>
      <c r="AJB73" s="1"/>
      <c r="AJC73" s="1"/>
      <c r="AJD73" s="1"/>
      <c r="AJE73" s="1"/>
      <c r="AJF73" s="1"/>
      <c r="AJG73" s="1"/>
      <c r="AJH73" s="1"/>
      <c r="AJI73" s="1"/>
      <c r="AJJ73" s="1"/>
      <c r="AJK73" s="1"/>
      <c r="AJL73" s="1"/>
      <c r="AJM73" s="1"/>
      <c r="AJN73" s="1"/>
      <c r="AJO73" s="1"/>
      <c r="AJP73" s="1"/>
      <c r="AJQ73" s="1"/>
      <c r="AJR73" s="1"/>
      <c r="AJS73" s="1"/>
      <c r="AJT73" s="1"/>
      <c r="AJU73" s="1"/>
      <c r="AJV73" s="1"/>
      <c r="AJW73" s="1"/>
      <c r="AJX73" s="1"/>
      <c r="AJY73" s="1"/>
      <c r="AJZ73" s="1"/>
      <c r="AKA73" s="1"/>
      <c r="AKB73" s="1"/>
      <c r="AKC73" s="1"/>
      <c r="AKD73" s="1"/>
      <c r="AKE73" s="1"/>
      <c r="AKF73" s="1"/>
      <c r="AKG73" s="1"/>
      <c r="AKH73" s="1"/>
      <c r="AKI73" s="1"/>
      <c r="AKJ73" s="1"/>
      <c r="AKK73" s="1"/>
      <c r="AKL73" s="1"/>
      <c r="AKM73" s="1"/>
      <c r="AKN73" s="1"/>
      <c r="AKO73" s="1"/>
      <c r="AKP73" s="1"/>
      <c r="AKQ73" s="1"/>
      <c r="AKR73" s="1"/>
      <c r="AKS73" s="1"/>
      <c r="AKT73" s="1"/>
      <c r="AKU73" s="1"/>
      <c r="AKV73" s="1"/>
      <c r="AKW73" s="1"/>
      <c r="AKX73" s="1"/>
      <c r="AKY73" s="1"/>
      <c r="AKZ73" s="1"/>
      <c r="ALA73" s="1"/>
      <c r="ALB73" s="1"/>
      <c r="ALC73" s="1"/>
      <c r="ALD73" s="1"/>
      <c r="ALE73" s="1"/>
      <c r="ALF73" s="1"/>
      <c r="ALG73" s="1"/>
      <c r="ALH73" s="1"/>
      <c r="ALI73" s="1"/>
      <c r="ALJ73" s="1"/>
      <c r="ALK73" s="1"/>
      <c r="ALL73" s="1"/>
      <c r="ALM73" s="1"/>
      <c r="ALN73" s="1"/>
      <c r="ALO73" s="1"/>
    </row>
    <row r="74" spans="1:1003" s="156" customFormat="1" ht="15.75" thickBot="1" x14ac:dyDescent="0.3">
      <c r="A74" s="158" t="str">
        <f>IF(COUNTBLANK(B74)=1," ",COUNTA($B$13:B74))</f>
        <v xml:space="preserve"> </v>
      </c>
      <c r="B74" s="163"/>
      <c r="C74" s="175" t="s">
        <v>203</v>
      </c>
      <c r="D74" s="178" t="s">
        <v>77</v>
      </c>
      <c r="E74" s="167">
        <f>ROUNDUP(E73*0.14,0)</f>
        <v>4</v>
      </c>
      <c r="F74" s="184"/>
      <c r="G74" s="185"/>
      <c r="H74" s="186">
        <f t="shared" si="34"/>
        <v>0</v>
      </c>
      <c r="I74" s="187"/>
      <c r="J74" s="187"/>
      <c r="K74" s="188">
        <f t="shared" si="35"/>
        <v>0</v>
      </c>
      <c r="L74" s="188">
        <f t="shared" si="36"/>
        <v>0</v>
      </c>
      <c r="M74" s="188">
        <f t="shared" si="37"/>
        <v>0</v>
      </c>
      <c r="N74" s="188">
        <f t="shared" si="38"/>
        <v>0</v>
      </c>
      <c r="O74" s="188">
        <f t="shared" si="39"/>
        <v>0</v>
      </c>
      <c r="P74" s="188">
        <f t="shared" si="40"/>
        <v>0</v>
      </c>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1"/>
      <c r="VB74" s="1"/>
      <c r="VC74" s="1"/>
      <c r="VD74" s="1"/>
      <c r="VE74" s="1"/>
      <c r="VF74" s="1"/>
      <c r="VG74" s="1"/>
      <c r="VH74" s="1"/>
      <c r="VI74" s="1"/>
      <c r="VJ74" s="1"/>
      <c r="VK74" s="1"/>
      <c r="VL74" s="1"/>
      <c r="VM74" s="1"/>
      <c r="VN74" s="1"/>
      <c r="VO74" s="1"/>
      <c r="VP74" s="1"/>
      <c r="VQ74" s="1"/>
      <c r="VR74" s="1"/>
      <c r="VS74" s="1"/>
      <c r="VT74" s="1"/>
      <c r="VU74" s="1"/>
      <c r="VV74" s="1"/>
      <c r="VW74" s="1"/>
      <c r="VX74" s="1"/>
      <c r="VY74" s="1"/>
      <c r="VZ74" s="1"/>
      <c r="WA74" s="1"/>
      <c r="WB74" s="1"/>
      <c r="WC74" s="1"/>
      <c r="WD74" s="1"/>
      <c r="WE74" s="1"/>
      <c r="WF74" s="1"/>
      <c r="WG74" s="1"/>
      <c r="WH74" s="1"/>
      <c r="WI74" s="1"/>
      <c r="WJ74" s="1"/>
      <c r="WK74" s="1"/>
      <c r="WL74" s="1"/>
      <c r="WM74" s="1"/>
      <c r="WN74" s="1"/>
      <c r="WO74" s="1"/>
      <c r="WP74" s="1"/>
      <c r="WQ74" s="1"/>
      <c r="WR74" s="1"/>
      <c r="WS74" s="1"/>
      <c r="WT74" s="1"/>
      <c r="WU74" s="1"/>
      <c r="WV74" s="1"/>
      <c r="WW74" s="1"/>
      <c r="WX74" s="1"/>
      <c r="WY74" s="1"/>
      <c r="WZ74" s="1"/>
      <c r="XA74" s="1"/>
      <c r="XB74" s="1"/>
      <c r="XC74" s="1"/>
      <c r="XD74" s="1"/>
      <c r="XE74" s="1"/>
      <c r="XF74" s="1"/>
      <c r="XG74" s="1"/>
      <c r="XH74" s="1"/>
      <c r="XI74" s="1"/>
      <c r="XJ74" s="1"/>
      <c r="XK74" s="1"/>
      <c r="XL74" s="1"/>
      <c r="XM74" s="1"/>
      <c r="XN74" s="1"/>
      <c r="XO74" s="1"/>
      <c r="XP74" s="1"/>
      <c r="XQ74" s="1"/>
      <c r="XR74" s="1"/>
      <c r="XS74" s="1"/>
      <c r="XT74" s="1"/>
      <c r="XU74" s="1"/>
      <c r="XV74" s="1"/>
      <c r="XW74" s="1"/>
      <c r="XX74" s="1"/>
      <c r="XY74" s="1"/>
      <c r="XZ74" s="1"/>
      <c r="YA74" s="1"/>
      <c r="YB74" s="1"/>
      <c r="YC74" s="1"/>
      <c r="YD74" s="1"/>
      <c r="YE74" s="1"/>
      <c r="YF74" s="1"/>
      <c r="YG74" s="1"/>
      <c r="YH74" s="1"/>
      <c r="YI74" s="1"/>
      <c r="YJ74" s="1"/>
      <c r="YK74" s="1"/>
      <c r="YL74" s="1"/>
      <c r="YM74" s="1"/>
      <c r="YN74" s="1"/>
      <c r="YO74" s="1"/>
      <c r="YP74" s="1"/>
      <c r="YQ74" s="1"/>
      <c r="YR74" s="1"/>
      <c r="YS74" s="1"/>
      <c r="YT74" s="1"/>
      <c r="YU74" s="1"/>
      <c r="YV74" s="1"/>
      <c r="YW74" s="1"/>
      <c r="YX74" s="1"/>
      <c r="YY74" s="1"/>
      <c r="YZ74" s="1"/>
      <c r="ZA74" s="1"/>
      <c r="ZB74" s="1"/>
      <c r="ZC74" s="1"/>
      <c r="ZD74" s="1"/>
      <c r="ZE74" s="1"/>
      <c r="ZF74" s="1"/>
      <c r="ZG74" s="1"/>
      <c r="ZH74" s="1"/>
      <c r="ZI74" s="1"/>
      <c r="ZJ74" s="1"/>
      <c r="ZK74" s="1"/>
      <c r="ZL74" s="1"/>
      <c r="ZM74" s="1"/>
      <c r="ZN74" s="1"/>
      <c r="ZO74" s="1"/>
      <c r="ZP74" s="1"/>
      <c r="ZQ74" s="1"/>
      <c r="ZR74" s="1"/>
      <c r="ZS74" s="1"/>
      <c r="ZT74" s="1"/>
      <c r="ZU74" s="1"/>
      <c r="ZV74" s="1"/>
      <c r="ZW74" s="1"/>
      <c r="ZX74" s="1"/>
      <c r="ZY74" s="1"/>
      <c r="ZZ74" s="1"/>
      <c r="AAA74" s="1"/>
      <c r="AAB74" s="1"/>
      <c r="AAC74" s="1"/>
      <c r="AAD74" s="1"/>
      <c r="AAE74" s="1"/>
      <c r="AAF74" s="1"/>
      <c r="AAG74" s="1"/>
      <c r="AAH74" s="1"/>
      <c r="AAI74" s="1"/>
      <c r="AAJ74" s="1"/>
      <c r="AAK74" s="1"/>
      <c r="AAL74" s="1"/>
      <c r="AAM74" s="1"/>
      <c r="AAN74" s="1"/>
      <c r="AAO74" s="1"/>
      <c r="AAP74" s="1"/>
      <c r="AAQ74" s="1"/>
      <c r="AAR74" s="1"/>
      <c r="AAS74" s="1"/>
      <c r="AAT74" s="1"/>
      <c r="AAU74" s="1"/>
      <c r="AAV74" s="1"/>
      <c r="AAW74" s="1"/>
      <c r="AAX74" s="1"/>
      <c r="AAY74" s="1"/>
      <c r="AAZ74" s="1"/>
      <c r="ABA74" s="1"/>
      <c r="ABB74" s="1"/>
      <c r="ABC74" s="1"/>
      <c r="ABD74" s="1"/>
      <c r="ABE74" s="1"/>
      <c r="ABF74" s="1"/>
      <c r="ABG74" s="1"/>
      <c r="ABH74" s="1"/>
      <c r="ABI74" s="1"/>
      <c r="ABJ74" s="1"/>
      <c r="ABK74" s="1"/>
      <c r="ABL74" s="1"/>
      <c r="ABM74" s="1"/>
      <c r="ABN74" s="1"/>
      <c r="ABO74" s="1"/>
      <c r="ABP74" s="1"/>
      <c r="ABQ74" s="1"/>
      <c r="ABR74" s="1"/>
      <c r="ABS74" s="1"/>
      <c r="ABT74" s="1"/>
      <c r="ABU74" s="1"/>
      <c r="ABV74" s="1"/>
      <c r="ABW74" s="1"/>
      <c r="ABX74" s="1"/>
      <c r="ABY74" s="1"/>
      <c r="ABZ74" s="1"/>
      <c r="ACA74" s="1"/>
      <c r="ACB74" s="1"/>
      <c r="ACC74" s="1"/>
      <c r="ACD74" s="1"/>
      <c r="ACE74" s="1"/>
      <c r="ACF74" s="1"/>
      <c r="ACG74" s="1"/>
      <c r="ACH74" s="1"/>
      <c r="ACI74" s="1"/>
      <c r="ACJ74" s="1"/>
      <c r="ACK74" s="1"/>
      <c r="ACL74" s="1"/>
      <c r="ACM74" s="1"/>
      <c r="ACN74" s="1"/>
      <c r="ACO74" s="1"/>
      <c r="ACP74" s="1"/>
      <c r="ACQ74" s="1"/>
      <c r="ACR74" s="1"/>
      <c r="ACS74" s="1"/>
      <c r="ACT74" s="1"/>
      <c r="ACU74" s="1"/>
      <c r="ACV74" s="1"/>
      <c r="ACW74" s="1"/>
      <c r="ACX74" s="1"/>
      <c r="ACY74" s="1"/>
      <c r="ACZ74" s="1"/>
      <c r="ADA74" s="1"/>
      <c r="ADB74" s="1"/>
      <c r="ADC74" s="1"/>
      <c r="ADD74" s="1"/>
      <c r="ADE74" s="1"/>
      <c r="ADF74" s="1"/>
      <c r="ADG74" s="1"/>
      <c r="ADH74" s="1"/>
      <c r="ADI74" s="1"/>
      <c r="ADJ74" s="1"/>
      <c r="ADK74" s="1"/>
      <c r="ADL74" s="1"/>
      <c r="ADM74" s="1"/>
      <c r="ADN74" s="1"/>
      <c r="ADO74" s="1"/>
      <c r="ADP74" s="1"/>
      <c r="ADQ74" s="1"/>
      <c r="ADR74" s="1"/>
      <c r="ADS74" s="1"/>
      <c r="ADT74" s="1"/>
      <c r="ADU74" s="1"/>
      <c r="ADV74" s="1"/>
      <c r="ADW74" s="1"/>
      <c r="ADX74" s="1"/>
      <c r="ADY74" s="1"/>
      <c r="ADZ74" s="1"/>
      <c r="AEA74" s="1"/>
      <c r="AEB74" s="1"/>
      <c r="AEC74" s="1"/>
      <c r="AED74" s="1"/>
      <c r="AEE74" s="1"/>
      <c r="AEF74" s="1"/>
      <c r="AEG74" s="1"/>
      <c r="AEH74" s="1"/>
      <c r="AEI74" s="1"/>
      <c r="AEJ74" s="1"/>
      <c r="AEK74" s="1"/>
      <c r="AEL74" s="1"/>
      <c r="AEM74" s="1"/>
      <c r="AEN74" s="1"/>
      <c r="AEO74" s="1"/>
      <c r="AEP74" s="1"/>
      <c r="AEQ74" s="1"/>
      <c r="AER74" s="1"/>
      <c r="AES74" s="1"/>
      <c r="AET74" s="1"/>
      <c r="AEU74" s="1"/>
      <c r="AEV74" s="1"/>
      <c r="AEW74" s="1"/>
      <c r="AEX74" s="1"/>
      <c r="AEY74" s="1"/>
      <c r="AEZ74" s="1"/>
      <c r="AFA74" s="1"/>
      <c r="AFB74" s="1"/>
      <c r="AFC74" s="1"/>
      <c r="AFD74" s="1"/>
      <c r="AFE74" s="1"/>
      <c r="AFF74" s="1"/>
      <c r="AFG74" s="1"/>
      <c r="AFH74" s="1"/>
      <c r="AFI74" s="1"/>
      <c r="AFJ74" s="1"/>
      <c r="AFK74" s="1"/>
      <c r="AFL74" s="1"/>
      <c r="AFM74" s="1"/>
      <c r="AFN74" s="1"/>
      <c r="AFO74" s="1"/>
      <c r="AFP74" s="1"/>
      <c r="AFQ74" s="1"/>
      <c r="AFR74" s="1"/>
      <c r="AFS74" s="1"/>
      <c r="AFT74" s="1"/>
      <c r="AFU74" s="1"/>
      <c r="AFV74" s="1"/>
      <c r="AFW74" s="1"/>
      <c r="AFX74" s="1"/>
      <c r="AFY74" s="1"/>
      <c r="AFZ74" s="1"/>
      <c r="AGA74" s="1"/>
      <c r="AGB74" s="1"/>
      <c r="AGC74" s="1"/>
      <c r="AGD74" s="1"/>
      <c r="AGE74" s="1"/>
      <c r="AGF74" s="1"/>
      <c r="AGG74" s="1"/>
      <c r="AGH74" s="1"/>
      <c r="AGI74" s="1"/>
      <c r="AGJ74" s="1"/>
      <c r="AGK74" s="1"/>
      <c r="AGL74" s="1"/>
      <c r="AGM74" s="1"/>
      <c r="AGN74" s="1"/>
      <c r="AGO74" s="1"/>
      <c r="AGP74" s="1"/>
      <c r="AGQ74" s="1"/>
      <c r="AGR74" s="1"/>
      <c r="AGS74" s="1"/>
      <c r="AGT74" s="1"/>
      <c r="AGU74" s="1"/>
      <c r="AGV74" s="1"/>
      <c r="AGW74" s="1"/>
      <c r="AGX74" s="1"/>
      <c r="AGY74" s="1"/>
      <c r="AGZ74" s="1"/>
      <c r="AHA74" s="1"/>
      <c r="AHB74" s="1"/>
      <c r="AHC74" s="1"/>
      <c r="AHD74" s="1"/>
      <c r="AHE74" s="1"/>
      <c r="AHF74" s="1"/>
      <c r="AHG74" s="1"/>
      <c r="AHH74" s="1"/>
      <c r="AHI74" s="1"/>
      <c r="AHJ74" s="1"/>
      <c r="AHK74" s="1"/>
      <c r="AHL74" s="1"/>
      <c r="AHM74" s="1"/>
      <c r="AHN74" s="1"/>
      <c r="AHO74" s="1"/>
      <c r="AHP74" s="1"/>
      <c r="AHQ74" s="1"/>
      <c r="AHR74" s="1"/>
      <c r="AHS74" s="1"/>
      <c r="AHT74" s="1"/>
      <c r="AHU74" s="1"/>
      <c r="AHV74" s="1"/>
      <c r="AHW74" s="1"/>
      <c r="AHX74" s="1"/>
      <c r="AHY74" s="1"/>
      <c r="AHZ74" s="1"/>
      <c r="AIA74" s="1"/>
      <c r="AIB74" s="1"/>
      <c r="AIC74" s="1"/>
      <c r="AID74" s="1"/>
      <c r="AIE74" s="1"/>
      <c r="AIF74" s="1"/>
      <c r="AIG74" s="1"/>
      <c r="AIH74" s="1"/>
      <c r="AII74" s="1"/>
      <c r="AIJ74" s="1"/>
      <c r="AIK74" s="1"/>
      <c r="AIL74" s="1"/>
      <c r="AIM74" s="1"/>
      <c r="AIN74" s="1"/>
      <c r="AIO74" s="1"/>
      <c r="AIP74" s="1"/>
      <c r="AIQ74" s="1"/>
      <c r="AIR74" s="1"/>
      <c r="AIS74" s="1"/>
      <c r="AIT74" s="1"/>
      <c r="AIU74" s="1"/>
      <c r="AIV74" s="1"/>
      <c r="AIW74" s="1"/>
      <c r="AIX74" s="1"/>
      <c r="AIY74" s="1"/>
      <c r="AIZ74" s="1"/>
      <c r="AJA74" s="1"/>
      <c r="AJB74" s="1"/>
      <c r="AJC74" s="1"/>
      <c r="AJD74" s="1"/>
      <c r="AJE74" s="1"/>
      <c r="AJF74" s="1"/>
      <c r="AJG74" s="1"/>
      <c r="AJH74" s="1"/>
      <c r="AJI74" s="1"/>
      <c r="AJJ74" s="1"/>
      <c r="AJK74" s="1"/>
      <c r="AJL74" s="1"/>
      <c r="AJM74" s="1"/>
      <c r="AJN74" s="1"/>
      <c r="AJO74" s="1"/>
      <c r="AJP74" s="1"/>
      <c r="AJQ74" s="1"/>
      <c r="AJR74" s="1"/>
      <c r="AJS74" s="1"/>
      <c r="AJT74" s="1"/>
      <c r="AJU74" s="1"/>
      <c r="AJV74" s="1"/>
      <c r="AJW74" s="1"/>
      <c r="AJX74" s="1"/>
      <c r="AJY74" s="1"/>
      <c r="AJZ74" s="1"/>
      <c r="AKA74" s="1"/>
      <c r="AKB74" s="1"/>
      <c r="AKC74" s="1"/>
      <c r="AKD74" s="1"/>
      <c r="AKE74" s="1"/>
      <c r="AKF74" s="1"/>
      <c r="AKG74" s="1"/>
      <c r="AKH74" s="1"/>
      <c r="AKI74" s="1"/>
      <c r="AKJ74" s="1"/>
      <c r="AKK74" s="1"/>
      <c r="AKL74" s="1"/>
      <c r="AKM74" s="1"/>
      <c r="AKN74" s="1"/>
      <c r="AKO74" s="1"/>
      <c r="AKP74" s="1"/>
      <c r="AKQ74" s="1"/>
      <c r="AKR74" s="1"/>
      <c r="AKS74" s="1"/>
      <c r="AKT74" s="1"/>
      <c r="AKU74" s="1"/>
      <c r="AKV74" s="1"/>
      <c r="AKW74" s="1"/>
      <c r="AKX74" s="1"/>
      <c r="AKY74" s="1"/>
      <c r="AKZ74" s="1"/>
      <c r="ALA74" s="1"/>
      <c r="ALB74" s="1"/>
      <c r="ALC74" s="1"/>
      <c r="ALD74" s="1"/>
      <c r="ALE74" s="1"/>
      <c r="ALF74" s="1"/>
      <c r="ALG74" s="1"/>
      <c r="ALH74" s="1"/>
      <c r="ALI74" s="1"/>
      <c r="ALJ74" s="1"/>
      <c r="ALK74" s="1"/>
      <c r="ALL74" s="1"/>
      <c r="ALM74" s="1"/>
      <c r="ALN74" s="1"/>
      <c r="ALO74" s="1"/>
    </row>
    <row r="75" spans="1:1003" s="156" customFormat="1" ht="15.75" thickBot="1" x14ac:dyDescent="0.3">
      <c r="A75" s="606" t="s">
        <v>418</v>
      </c>
      <c r="B75" s="606"/>
      <c r="C75" s="606"/>
      <c r="D75" s="606"/>
      <c r="E75" s="606"/>
      <c r="F75" s="606"/>
      <c r="G75" s="606"/>
      <c r="H75" s="606"/>
      <c r="I75" s="606"/>
      <c r="J75" s="606"/>
      <c r="K75" s="606"/>
      <c r="L75" s="47">
        <f>SUM(L14:L74)</f>
        <v>0</v>
      </c>
      <c r="M75" s="48">
        <f>SUM(M14:M74)</f>
        <v>0</v>
      </c>
      <c r="N75" s="48">
        <f>SUM(N14:N74)</f>
        <v>0</v>
      </c>
      <c r="O75" s="48">
        <f>SUM(O14:O74)</f>
        <v>0</v>
      </c>
      <c r="P75" s="49">
        <f>SUM(P14:P74)</f>
        <v>0</v>
      </c>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1"/>
      <c r="VB75" s="1"/>
      <c r="VC75" s="1"/>
      <c r="VD75" s="1"/>
      <c r="VE75" s="1"/>
      <c r="VF75" s="1"/>
      <c r="VG75" s="1"/>
      <c r="VH75" s="1"/>
      <c r="VI75" s="1"/>
      <c r="VJ75" s="1"/>
      <c r="VK75" s="1"/>
      <c r="VL75" s="1"/>
      <c r="VM75" s="1"/>
      <c r="VN75" s="1"/>
      <c r="VO75" s="1"/>
      <c r="VP75" s="1"/>
      <c r="VQ75" s="1"/>
      <c r="VR75" s="1"/>
      <c r="VS75" s="1"/>
      <c r="VT75" s="1"/>
      <c r="VU75" s="1"/>
      <c r="VV75" s="1"/>
      <c r="VW75" s="1"/>
      <c r="VX75" s="1"/>
      <c r="VY75" s="1"/>
      <c r="VZ75" s="1"/>
      <c r="WA75" s="1"/>
      <c r="WB75" s="1"/>
      <c r="WC75" s="1"/>
      <c r="WD75" s="1"/>
      <c r="WE75" s="1"/>
      <c r="WF75" s="1"/>
      <c r="WG75" s="1"/>
      <c r="WH75" s="1"/>
      <c r="WI75" s="1"/>
      <c r="WJ75" s="1"/>
      <c r="WK75" s="1"/>
      <c r="WL75" s="1"/>
      <c r="WM75" s="1"/>
      <c r="WN75" s="1"/>
      <c r="WO75" s="1"/>
      <c r="WP75" s="1"/>
      <c r="WQ75" s="1"/>
      <c r="WR75" s="1"/>
      <c r="WS75" s="1"/>
      <c r="WT75" s="1"/>
      <c r="WU75" s="1"/>
      <c r="WV75" s="1"/>
      <c r="WW75" s="1"/>
      <c r="WX75" s="1"/>
      <c r="WY75" s="1"/>
      <c r="WZ75" s="1"/>
      <c r="XA75" s="1"/>
      <c r="XB75" s="1"/>
      <c r="XC75" s="1"/>
      <c r="XD75" s="1"/>
      <c r="XE75" s="1"/>
      <c r="XF75" s="1"/>
      <c r="XG75" s="1"/>
      <c r="XH75" s="1"/>
      <c r="XI75" s="1"/>
      <c r="XJ75" s="1"/>
      <c r="XK75" s="1"/>
      <c r="XL75" s="1"/>
      <c r="XM75" s="1"/>
      <c r="XN75" s="1"/>
      <c r="XO75" s="1"/>
      <c r="XP75" s="1"/>
      <c r="XQ75" s="1"/>
      <c r="XR75" s="1"/>
      <c r="XS75" s="1"/>
      <c r="XT75" s="1"/>
      <c r="XU75" s="1"/>
      <c r="XV75" s="1"/>
      <c r="XW75" s="1"/>
      <c r="XX75" s="1"/>
      <c r="XY75" s="1"/>
      <c r="XZ75" s="1"/>
      <c r="YA75" s="1"/>
      <c r="YB75" s="1"/>
      <c r="YC75" s="1"/>
      <c r="YD75" s="1"/>
      <c r="YE75" s="1"/>
      <c r="YF75" s="1"/>
      <c r="YG75" s="1"/>
      <c r="YH75" s="1"/>
      <c r="YI75" s="1"/>
      <c r="YJ75" s="1"/>
      <c r="YK75" s="1"/>
      <c r="YL75" s="1"/>
      <c r="YM75" s="1"/>
      <c r="YN75" s="1"/>
      <c r="YO75" s="1"/>
      <c r="YP75" s="1"/>
      <c r="YQ75" s="1"/>
      <c r="YR75" s="1"/>
      <c r="YS75" s="1"/>
      <c r="YT75" s="1"/>
      <c r="YU75" s="1"/>
      <c r="YV75" s="1"/>
      <c r="YW75" s="1"/>
      <c r="YX75" s="1"/>
      <c r="YY75" s="1"/>
      <c r="YZ75" s="1"/>
      <c r="ZA75" s="1"/>
      <c r="ZB75" s="1"/>
      <c r="ZC75" s="1"/>
      <c r="ZD75" s="1"/>
      <c r="ZE75" s="1"/>
      <c r="ZF75" s="1"/>
      <c r="ZG75" s="1"/>
      <c r="ZH75" s="1"/>
      <c r="ZI75" s="1"/>
      <c r="ZJ75" s="1"/>
      <c r="ZK75" s="1"/>
      <c r="ZL75" s="1"/>
      <c r="ZM75" s="1"/>
      <c r="ZN75" s="1"/>
      <c r="ZO75" s="1"/>
      <c r="ZP75" s="1"/>
      <c r="ZQ75" s="1"/>
      <c r="ZR75" s="1"/>
      <c r="ZS75" s="1"/>
      <c r="ZT75" s="1"/>
      <c r="ZU75" s="1"/>
      <c r="ZV75" s="1"/>
      <c r="ZW75" s="1"/>
      <c r="ZX75" s="1"/>
      <c r="ZY75" s="1"/>
      <c r="ZZ75" s="1"/>
      <c r="AAA75" s="1"/>
      <c r="AAB75" s="1"/>
      <c r="AAC75" s="1"/>
      <c r="AAD75" s="1"/>
      <c r="AAE75" s="1"/>
      <c r="AAF75" s="1"/>
      <c r="AAG75" s="1"/>
      <c r="AAH75" s="1"/>
      <c r="AAI75" s="1"/>
      <c r="AAJ75" s="1"/>
      <c r="AAK75" s="1"/>
      <c r="AAL75" s="1"/>
      <c r="AAM75" s="1"/>
      <c r="AAN75" s="1"/>
      <c r="AAO75" s="1"/>
      <c r="AAP75" s="1"/>
      <c r="AAQ75" s="1"/>
      <c r="AAR75" s="1"/>
      <c r="AAS75" s="1"/>
      <c r="AAT75" s="1"/>
      <c r="AAU75" s="1"/>
      <c r="AAV75" s="1"/>
      <c r="AAW75" s="1"/>
      <c r="AAX75" s="1"/>
      <c r="AAY75" s="1"/>
      <c r="AAZ75" s="1"/>
      <c r="ABA75" s="1"/>
      <c r="ABB75" s="1"/>
      <c r="ABC75" s="1"/>
      <c r="ABD75" s="1"/>
      <c r="ABE75" s="1"/>
      <c r="ABF75" s="1"/>
      <c r="ABG75" s="1"/>
      <c r="ABH75" s="1"/>
      <c r="ABI75" s="1"/>
      <c r="ABJ75" s="1"/>
      <c r="ABK75" s="1"/>
      <c r="ABL75" s="1"/>
      <c r="ABM75" s="1"/>
      <c r="ABN75" s="1"/>
      <c r="ABO75" s="1"/>
      <c r="ABP75" s="1"/>
      <c r="ABQ75" s="1"/>
      <c r="ABR75" s="1"/>
      <c r="ABS75" s="1"/>
      <c r="ABT75" s="1"/>
      <c r="ABU75" s="1"/>
      <c r="ABV75" s="1"/>
      <c r="ABW75" s="1"/>
      <c r="ABX75" s="1"/>
      <c r="ABY75" s="1"/>
      <c r="ABZ75" s="1"/>
      <c r="ACA75" s="1"/>
      <c r="ACB75" s="1"/>
      <c r="ACC75" s="1"/>
      <c r="ACD75" s="1"/>
      <c r="ACE75" s="1"/>
      <c r="ACF75" s="1"/>
      <c r="ACG75" s="1"/>
      <c r="ACH75" s="1"/>
      <c r="ACI75" s="1"/>
      <c r="ACJ75" s="1"/>
      <c r="ACK75" s="1"/>
      <c r="ACL75" s="1"/>
      <c r="ACM75" s="1"/>
      <c r="ACN75" s="1"/>
      <c r="ACO75" s="1"/>
      <c r="ACP75" s="1"/>
      <c r="ACQ75" s="1"/>
      <c r="ACR75" s="1"/>
      <c r="ACS75" s="1"/>
      <c r="ACT75" s="1"/>
      <c r="ACU75" s="1"/>
      <c r="ACV75" s="1"/>
      <c r="ACW75" s="1"/>
      <c r="ACX75" s="1"/>
      <c r="ACY75" s="1"/>
      <c r="ACZ75" s="1"/>
      <c r="ADA75" s="1"/>
      <c r="ADB75" s="1"/>
      <c r="ADC75" s="1"/>
      <c r="ADD75" s="1"/>
      <c r="ADE75" s="1"/>
      <c r="ADF75" s="1"/>
      <c r="ADG75" s="1"/>
      <c r="ADH75" s="1"/>
      <c r="ADI75" s="1"/>
      <c r="ADJ75" s="1"/>
      <c r="ADK75" s="1"/>
      <c r="ADL75" s="1"/>
      <c r="ADM75" s="1"/>
      <c r="ADN75" s="1"/>
      <c r="ADO75" s="1"/>
      <c r="ADP75" s="1"/>
      <c r="ADQ75" s="1"/>
      <c r="ADR75" s="1"/>
      <c r="ADS75" s="1"/>
      <c r="ADT75" s="1"/>
      <c r="ADU75" s="1"/>
      <c r="ADV75" s="1"/>
      <c r="ADW75" s="1"/>
      <c r="ADX75" s="1"/>
      <c r="ADY75" s="1"/>
      <c r="ADZ75" s="1"/>
      <c r="AEA75" s="1"/>
      <c r="AEB75" s="1"/>
      <c r="AEC75" s="1"/>
      <c r="AED75" s="1"/>
      <c r="AEE75" s="1"/>
      <c r="AEF75" s="1"/>
      <c r="AEG75" s="1"/>
      <c r="AEH75" s="1"/>
      <c r="AEI75" s="1"/>
      <c r="AEJ75" s="1"/>
      <c r="AEK75" s="1"/>
      <c r="AEL75" s="1"/>
      <c r="AEM75" s="1"/>
      <c r="AEN75" s="1"/>
      <c r="AEO75" s="1"/>
      <c r="AEP75" s="1"/>
      <c r="AEQ75" s="1"/>
      <c r="AER75" s="1"/>
      <c r="AES75" s="1"/>
      <c r="AET75" s="1"/>
      <c r="AEU75" s="1"/>
      <c r="AEV75" s="1"/>
      <c r="AEW75" s="1"/>
      <c r="AEX75" s="1"/>
      <c r="AEY75" s="1"/>
      <c r="AEZ75" s="1"/>
      <c r="AFA75" s="1"/>
      <c r="AFB75" s="1"/>
      <c r="AFC75" s="1"/>
      <c r="AFD75" s="1"/>
      <c r="AFE75" s="1"/>
      <c r="AFF75" s="1"/>
      <c r="AFG75" s="1"/>
      <c r="AFH75" s="1"/>
      <c r="AFI75" s="1"/>
      <c r="AFJ75" s="1"/>
      <c r="AFK75" s="1"/>
      <c r="AFL75" s="1"/>
      <c r="AFM75" s="1"/>
      <c r="AFN75" s="1"/>
      <c r="AFO75" s="1"/>
      <c r="AFP75" s="1"/>
      <c r="AFQ75" s="1"/>
      <c r="AFR75" s="1"/>
      <c r="AFS75" s="1"/>
      <c r="AFT75" s="1"/>
      <c r="AFU75" s="1"/>
      <c r="AFV75" s="1"/>
      <c r="AFW75" s="1"/>
      <c r="AFX75" s="1"/>
      <c r="AFY75" s="1"/>
      <c r="AFZ75" s="1"/>
      <c r="AGA75" s="1"/>
      <c r="AGB75" s="1"/>
      <c r="AGC75" s="1"/>
      <c r="AGD75" s="1"/>
      <c r="AGE75" s="1"/>
      <c r="AGF75" s="1"/>
      <c r="AGG75" s="1"/>
      <c r="AGH75" s="1"/>
      <c r="AGI75" s="1"/>
      <c r="AGJ75" s="1"/>
      <c r="AGK75" s="1"/>
      <c r="AGL75" s="1"/>
      <c r="AGM75" s="1"/>
      <c r="AGN75" s="1"/>
      <c r="AGO75" s="1"/>
      <c r="AGP75" s="1"/>
      <c r="AGQ75" s="1"/>
      <c r="AGR75" s="1"/>
      <c r="AGS75" s="1"/>
      <c r="AGT75" s="1"/>
      <c r="AGU75" s="1"/>
      <c r="AGV75" s="1"/>
      <c r="AGW75" s="1"/>
      <c r="AGX75" s="1"/>
      <c r="AGY75" s="1"/>
      <c r="AGZ75" s="1"/>
      <c r="AHA75" s="1"/>
      <c r="AHB75" s="1"/>
      <c r="AHC75" s="1"/>
      <c r="AHD75" s="1"/>
      <c r="AHE75" s="1"/>
      <c r="AHF75" s="1"/>
      <c r="AHG75" s="1"/>
      <c r="AHH75" s="1"/>
      <c r="AHI75" s="1"/>
      <c r="AHJ75" s="1"/>
      <c r="AHK75" s="1"/>
      <c r="AHL75" s="1"/>
      <c r="AHM75" s="1"/>
      <c r="AHN75" s="1"/>
      <c r="AHO75" s="1"/>
      <c r="AHP75" s="1"/>
      <c r="AHQ75" s="1"/>
      <c r="AHR75" s="1"/>
      <c r="AHS75" s="1"/>
      <c r="AHT75" s="1"/>
      <c r="AHU75" s="1"/>
      <c r="AHV75" s="1"/>
      <c r="AHW75" s="1"/>
      <c r="AHX75" s="1"/>
      <c r="AHY75" s="1"/>
      <c r="AHZ75" s="1"/>
      <c r="AIA75" s="1"/>
      <c r="AIB75" s="1"/>
      <c r="AIC75" s="1"/>
      <c r="AID75" s="1"/>
      <c r="AIE75" s="1"/>
      <c r="AIF75" s="1"/>
      <c r="AIG75" s="1"/>
      <c r="AIH75" s="1"/>
      <c r="AII75" s="1"/>
      <c r="AIJ75" s="1"/>
      <c r="AIK75" s="1"/>
      <c r="AIL75" s="1"/>
      <c r="AIM75" s="1"/>
      <c r="AIN75" s="1"/>
      <c r="AIO75" s="1"/>
      <c r="AIP75" s="1"/>
      <c r="AIQ75" s="1"/>
      <c r="AIR75" s="1"/>
      <c r="AIS75" s="1"/>
      <c r="AIT75" s="1"/>
      <c r="AIU75" s="1"/>
      <c r="AIV75" s="1"/>
      <c r="AIW75" s="1"/>
      <c r="AIX75" s="1"/>
      <c r="AIY75" s="1"/>
      <c r="AIZ75" s="1"/>
      <c r="AJA75" s="1"/>
      <c r="AJB75" s="1"/>
      <c r="AJC75" s="1"/>
      <c r="AJD75" s="1"/>
      <c r="AJE75" s="1"/>
      <c r="AJF75" s="1"/>
      <c r="AJG75" s="1"/>
      <c r="AJH75" s="1"/>
      <c r="AJI75" s="1"/>
      <c r="AJJ75" s="1"/>
      <c r="AJK75" s="1"/>
      <c r="AJL75" s="1"/>
      <c r="AJM75" s="1"/>
      <c r="AJN75" s="1"/>
      <c r="AJO75" s="1"/>
      <c r="AJP75" s="1"/>
      <c r="AJQ75" s="1"/>
      <c r="AJR75" s="1"/>
      <c r="AJS75" s="1"/>
      <c r="AJT75" s="1"/>
      <c r="AJU75" s="1"/>
      <c r="AJV75" s="1"/>
      <c r="AJW75" s="1"/>
      <c r="AJX75" s="1"/>
      <c r="AJY75" s="1"/>
      <c r="AJZ75" s="1"/>
      <c r="AKA75" s="1"/>
      <c r="AKB75" s="1"/>
      <c r="AKC75" s="1"/>
      <c r="AKD75" s="1"/>
      <c r="AKE75" s="1"/>
      <c r="AKF75" s="1"/>
      <c r="AKG75" s="1"/>
      <c r="AKH75" s="1"/>
      <c r="AKI75" s="1"/>
      <c r="AKJ75" s="1"/>
      <c r="AKK75" s="1"/>
      <c r="AKL75" s="1"/>
      <c r="AKM75" s="1"/>
      <c r="AKN75" s="1"/>
      <c r="AKO75" s="1"/>
      <c r="AKP75" s="1"/>
      <c r="AKQ75" s="1"/>
      <c r="AKR75" s="1"/>
      <c r="AKS75" s="1"/>
      <c r="AKT75" s="1"/>
      <c r="AKU75" s="1"/>
      <c r="AKV75" s="1"/>
      <c r="AKW75" s="1"/>
      <c r="AKX75" s="1"/>
      <c r="AKY75" s="1"/>
      <c r="AKZ75" s="1"/>
      <c r="ALA75" s="1"/>
      <c r="ALB75" s="1"/>
      <c r="ALC75" s="1"/>
      <c r="ALD75" s="1"/>
      <c r="ALE75" s="1"/>
      <c r="ALF75" s="1"/>
      <c r="ALG75" s="1"/>
      <c r="ALH75" s="1"/>
      <c r="ALI75" s="1"/>
      <c r="ALJ75" s="1"/>
      <c r="ALK75" s="1"/>
      <c r="ALL75" s="1"/>
      <c r="ALM75" s="1"/>
      <c r="ALN75" s="1"/>
      <c r="ALO75" s="1"/>
    </row>
    <row r="76" spans="1:1003" s="156" customFormat="1" ht="15" x14ac:dyDescent="0.25">
      <c r="A76" s="14"/>
      <c r="B76" s="14"/>
      <c r="C76" s="14"/>
      <c r="D76" s="14"/>
      <c r="E76" s="14"/>
      <c r="F76" s="14"/>
      <c r="G76" s="14"/>
      <c r="H76" s="14"/>
      <c r="I76" s="14"/>
      <c r="J76" s="14"/>
      <c r="K76" s="14"/>
      <c r="L76" s="14"/>
      <c r="M76" s="14"/>
      <c r="N76" s="14"/>
      <c r="O76" s="14"/>
      <c r="P76" s="14"/>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1"/>
      <c r="VB76" s="1"/>
      <c r="VC76" s="1"/>
      <c r="VD76" s="1"/>
      <c r="VE76" s="1"/>
      <c r="VF76" s="1"/>
      <c r="VG76" s="1"/>
      <c r="VH76" s="1"/>
      <c r="VI76" s="1"/>
      <c r="VJ76" s="1"/>
      <c r="VK76" s="1"/>
      <c r="VL76" s="1"/>
      <c r="VM76" s="1"/>
      <c r="VN76" s="1"/>
      <c r="VO76" s="1"/>
      <c r="VP76" s="1"/>
      <c r="VQ76" s="1"/>
      <c r="VR76" s="1"/>
      <c r="VS76" s="1"/>
      <c r="VT76" s="1"/>
      <c r="VU76" s="1"/>
      <c r="VV76" s="1"/>
      <c r="VW76" s="1"/>
      <c r="VX76" s="1"/>
      <c r="VY76" s="1"/>
      <c r="VZ76" s="1"/>
      <c r="WA76" s="1"/>
      <c r="WB76" s="1"/>
      <c r="WC76" s="1"/>
      <c r="WD76" s="1"/>
      <c r="WE76" s="1"/>
      <c r="WF76" s="1"/>
      <c r="WG76" s="1"/>
      <c r="WH76" s="1"/>
      <c r="WI76" s="1"/>
      <c r="WJ76" s="1"/>
      <c r="WK76" s="1"/>
      <c r="WL76" s="1"/>
      <c r="WM76" s="1"/>
      <c r="WN76" s="1"/>
      <c r="WO76" s="1"/>
      <c r="WP76" s="1"/>
      <c r="WQ76" s="1"/>
      <c r="WR76" s="1"/>
      <c r="WS76" s="1"/>
      <c r="WT76" s="1"/>
      <c r="WU76" s="1"/>
      <c r="WV76" s="1"/>
      <c r="WW76" s="1"/>
      <c r="WX76" s="1"/>
      <c r="WY76" s="1"/>
      <c r="WZ76" s="1"/>
      <c r="XA76" s="1"/>
      <c r="XB76" s="1"/>
      <c r="XC76" s="1"/>
      <c r="XD76" s="1"/>
      <c r="XE76" s="1"/>
      <c r="XF76" s="1"/>
      <c r="XG76" s="1"/>
      <c r="XH76" s="1"/>
      <c r="XI76" s="1"/>
      <c r="XJ76" s="1"/>
      <c r="XK76" s="1"/>
      <c r="XL76" s="1"/>
      <c r="XM76" s="1"/>
      <c r="XN76" s="1"/>
      <c r="XO76" s="1"/>
      <c r="XP76" s="1"/>
      <c r="XQ76" s="1"/>
      <c r="XR76" s="1"/>
      <c r="XS76" s="1"/>
      <c r="XT76" s="1"/>
      <c r="XU76" s="1"/>
      <c r="XV76" s="1"/>
      <c r="XW76" s="1"/>
      <c r="XX76" s="1"/>
      <c r="XY76" s="1"/>
      <c r="XZ76" s="1"/>
      <c r="YA76" s="1"/>
      <c r="YB76" s="1"/>
      <c r="YC76" s="1"/>
      <c r="YD76" s="1"/>
      <c r="YE76" s="1"/>
      <c r="YF76" s="1"/>
      <c r="YG76" s="1"/>
      <c r="YH76" s="1"/>
      <c r="YI76" s="1"/>
      <c r="YJ76" s="1"/>
      <c r="YK76" s="1"/>
      <c r="YL76" s="1"/>
      <c r="YM76" s="1"/>
      <c r="YN76" s="1"/>
      <c r="YO76" s="1"/>
      <c r="YP76" s="1"/>
      <c r="YQ76" s="1"/>
      <c r="YR76" s="1"/>
      <c r="YS76" s="1"/>
      <c r="YT76" s="1"/>
      <c r="YU76" s="1"/>
      <c r="YV76" s="1"/>
      <c r="YW76" s="1"/>
      <c r="YX76" s="1"/>
      <c r="YY76" s="1"/>
      <c r="YZ76" s="1"/>
      <c r="ZA76" s="1"/>
      <c r="ZB76" s="1"/>
      <c r="ZC76" s="1"/>
      <c r="ZD76" s="1"/>
      <c r="ZE76" s="1"/>
      <c r="ZF76" s="1"/>
      <c r="ZG76" s="1"/>
      <c r="ZH76" s="1"/>
      <c r="ZI76" s="1"/>
      <c r="ZJ76" s="1"/>
      <c r="ZK76" s="1"/>
      <c r="ZL76" s="1"/>
      <c r="ZM76" s="1"/>
      <c r="ZN76" s="1"/>
      <c r="ZO76" s="1"/>
      <c r="ZP76" s="1"/>
      <c r="ZQ76" s="1"/>
      <c r="ZR76" s="1"/>
      <c r="ZS76" s="1"/>
      <c r="ZT76" s="1"/>
      <c r="ZU76" s="1"/>
      <c r="ZV76" s="1"/>
      <c r="ZW76" s="1"/>
      <c r="ZX76" s="1"/>
      <c r="ZY76" s="1"/>
      <c r="ZZ76" s="1"/>
      <c r="AAA76" s="1"/>
      <c r="AAB76" s="1"/>
      <c r="AAC76" s="1"/>
      <c r="AAD76" s="1"/>
      <c r="AAE76" s="1"/>
      <c r="AAF76" s="1"/>
      <c r="AAG76" s="1"/>
      <c r="AAH76" s="1"/>
      <c r="AAI76" s="1"/>
      <c r="AAJ76" s="1"/>
      <c r="AAK76" s="1"/>
      <c r="AAL76" s="1"/>
      <c r="AAM76" s="1"/>
      <c r="AAN76" s="1"/>
      <c r="AAO76" s="1"/>
      <c r="AAP76" s="1"/>
      <c r="AAQ76" s="1"/>
      <c r="AAR76" s="1"/>
      <c r="AAS76" s="1"/>
      <c r="AAT76" s="1"/>
      <c r="AAU76" s="1"/>
      <c r="AAV76" s="1"/>
      <c r="AAW76" s="1"/>
      <c r="AAX76" s="1"/>
      <c r="AAY76" s="1"/>
      <c r="AAZ76" s="1"/>
      <c r="ABA76" s="1"/>
      <c r="ABB76" s="1"/>
      <c r="ABC76" s="1"/>
      <c r="ABD76" s="1"/>
      <c r="ABE76" s="1"/>
      <c r="ABF76" s="1"/>
      <c r="ABG76" s="1"/>
      <c r="ABH76" s="1"/>
      <c r="ABI76" s="1"/>
      <c r="ABJ76" s="1"/>
      <c r="ABK76" s="1"/>
      <c r="ABL76" s="1"/>
      <c r="ABM76" s="1"/>
      <c r="ABN76" s="1"/>
      <c r="ABO76" s="1"/>
      <c r="ABP76" s="1"/>
      <c r="ABQ76" s="1"/>
      <c r="ABR76" s="1"/>
      <c r="ABS76" s="1"/>
      <c r="ABT76" s="1"/>
      <c r="ABU76" s="1"/>
      <c r="ABV76" s="1"/>
      <c r="ABW76" s="1"/>
      <c r="ABX76" s="1"/>
      <c r="ABY76" s="1"/>
      <c r="ABZ76" s="1"/>
      <c r="ACA76" s="1"/>
      <c r="ACB76" s="1"/>
      <c r="ACC76" s="1"/>
      <c r="ACD76" s="1"/>
      <c r="ACE76" s="1"/>
      <c r="ACF76" s="1"/>
      <c r="ACG76" s="1"/>
      <c r="ACH76" s="1"/>
      <c r="ACI76" s="1"/>
      <c r="ACJ76" s="1"/>
      <c r="ACK76" s="1"/>
      <c r="ACL76" s="1"/>
      <c r="ACM76" s="1"/>
      <c r="ACN76" s="1"/>
      <c r="ACO76" s="1"/>
      <c r="ACP76" s="1"/>
      <c r="ACQ76" s="1"/>
      <c r="ACR76" s="1"/>
      <c r="ACS76" s="1"/>
      <c r="ACT76" s="1"/>
      <c r="ACU76" s="1"/>
      <c r="ACV76" s="1"/>
      <c r="ACW76" s="1"/>
      <c r="ACX76" s="1"/>
      <c r="ACY76" s="1"/>
      <c r="ACZ76" s="1"/>
      <c r="ADA76" s="1"/>
      <c r="ADB76" s="1"/>
      <c r="ADC76" s="1"/>
      <c r="ADD76" s="1"/>
      <c r="ADE76" s="1"/>
      <c r="ADF76" s="1"/>
      <c r="ADG76" s="1"/>
      <c r="ADH76" s="1"/>
      <c r="ADI76" s="1"/>
      <c r="ADJ76" s="1"/>
      <c r="ADK76" s="1"/>
      <c r="ADL76" s="1"/>
      <c r="ADM76" s="1"/>
      <c r="ADN76" s="1"/>
      <c r="ADO76" s="1"/>
      <c r="ADP76" s="1"/>
      <c r="ADQ76" s="1"/>
      <c r="ADR76" s="1"/>
      <c r="ADS76" s="1"/>
      <c r="ADT76" s="1"/>
      <c r="ADU76" s="1"/>
      <c r="ADV76" s="1"/>
      <c r="ADW76" s="1"/>
      <c r="ADX76" s="1"/>
      <c r="ADY76" s="1"/>
      <c r="ADZ76" s="1"/>
      <c r="AEA76" s="1"/>
      <c r="AEB76" s="1"/>
      <c r="AEC76" s="1"/>
      <c r="AED76" s="1"/>
      <c r="AEE76" s="1"/>
      <c r="AEF76" s="1"/>
      <c r="AEG76" s="1"/>
      <c r="AEH76" s="1"/>
      <c r="AEI76" s="1"/>
      <c r="AEJ76" s="1"/>
      <c r="AEK76" s="1"/>
      <c r="AEL76" s="1"/>
      <c r="AEM76" s="1"/>
      <c r="AEN76" s="1"/>
      <c r="AEO76" s="1"/>
      <c r="AEP76" s="1"/>
      <c r="AEQ76" s="1"/>
      <c r="AER76" s="1"/>
      <c r="AES76" s="1"/>
      <c r="AET76" s="1"/>
      <c r="AEU76" s="1"/>
      <c r="AEV76" s="1"/>
      <c r="AEW76" s="1"/>
      <c r="AEX76" s="1"/>
      <c r="AEY76" s="1"/>
      <c r="AEZ76" s="1"/>
      <c r="AFA76" s="1"/>
      <c r="AFB76" s="1"/>
      <c r="AFC76" s="1"/>
      <c r="AFD76" s="1"/>
      <c r="AFE76" s="1"/>
      <c r="AFF76" s="1"/>
      <c r="AFG76" s="1"/>
      <c r="AFH76" s="1"/>
      <c r="AFI76" s="1"/>
      <c r="AFJ76" s="1"/>
      <c r="AFK76" s="1"/>
      <c r="AFL76" s="1"/>
      <c r="AFM76" s="1"/>
      <c r="AFN76" s="1"/>
      <c r="AFO76" s="1"/>
      <c r="AFP76" s="1"/>
      <c r="AFQ76" s="1"/>
      <c r="AFR76" s="1"/>
      <c r="AFS76" s="1"/>
      <c r="AFT76" s="1"/>
      <c r="AFU76" s="1"/>
      <c r="AFV76" s="1"/>
      <c r="AFW76" s="1"/>
      <c r="AFX76" s="1"/>
      <c r="AFY76" s="1"/>
      <c r="AFZ76" s="1"/>
      <c r="AGA76" s="1"/>
      <c r="AGB76" s="1"/>
      <c r="AGC76" s="1"/>
      <c r="AGD76" s="1"/>
      <c r="AGE76" s="1"/>
      <c r="AGF76" s="1"/>
      <c r="AGG76" s="1"/>
      <c r="AGH76" s="1"/>
      <c r="AGI76" s="1"/>
      <c r="AGJ76" s="1"/>
      <c r="AGK76" s="1"/>
      <c r="AGL76" s="1"/>
      <c r="AGM76" s="1"/>
      <c r="AGN76" s="1"/>
      <c r="AGO76" s="1"/>
      <c r="AGP76" s="1"/>
      <c r="AGQ76" s="1"/>
      <c r="AGR76" s="1"/>
      <c r="AGS76" s="1"/>
      <c r="AGT76" s="1"/>
      <c r="AGU76" s="1"/>
      <c r="AGV76" s="1"/>
      <c r="AGW76" s="1"/>
      <c r="AGX76" s="1"/>
      <c r="AGY76" s="1"/>
      <c r="AGZ76" s="1"/>
      <c r="AHA76" s="1"/>
      <c r="AHB76" s="1"/>
      <c r="AHC76" s="1"/>
      <c r="AHD76" s="1"/>
      <c r="AHE76" s="1"/>
      <c r="AHF76" s="1"/>
      <c r="AHG76" s="1"/>
      <c r="AHH76" s="1"/>
      <c r="AHI76" s="1"/>
      <c r="AHJ76" s="1"/>
      <c r="AHK76" s="1"/>
      <c r="AHL76" s="1"/>
      <c r="AHM76" s="1"/>
      <c r="AHN76" s="1"/>
      <c r="AHO76" s="1"/>
      <c r="AHP76" s="1"/>
      <c r="AHQ76" s="1"/>
      <c r="AHR76" s="1"/>
      <c r="AHS76" s="1"/>
      <c r="AHT76" s="1"/>
      <c r="AHU76" s="1"/>
      <c r="AHV76" s="1"/>
      <c r="AHW76" s="1"/>
      <c r="AHX76" s="1"/>
      <c r="AHY76" s="1"/>
      <c r="AHZ76" s="1"/>
      <c r="AIA76" s="1"/>
      <c r="AIB76" s="1"/>
      <c r="AIC76" s="1"/>
      <c r="AID76" s="1"/>
      <c r="AIE76" s="1"/>
      <c r="AIF76" s="1"/>
      <c r="AIG76" s="1"/>
      <c r="AIH76" s="1"/>
      <c r="AII76" s="1"/>
      <c r="AIJ76" s="1"/>
      <c r="AIK76" s="1"/>
      <c r="AIL76" s="1"/>
      <c r="AIM76" s="1"/>
      <c r="AIN76" s="1"/>
      <c r="AIO76" s="1"/>
      <c r="AIP76" s="1"/>
      <c r="AIQ76" s="1"/>
      <c r="AIR76" s="1"/>
      <c r="AIS76" s="1"/>
      <c r="AIT76" s="1"/>
      <c r="AIU76" s="1"/>
      <c r="AIV76" s="1"/>
      <c r="AIW76" s="1"/>
      <c r="AIX76" s="1"/>
      <c r="AIY76" s="1"/>
      <c r="AIZ76" s="1"/>
      <c r="AJA76" s="1"/>
      <c r="AJB76" s="1"/>
      <c r="AJC76" s="1"/>
      <c r="AJD76" s="1"/>
      <c r="AJE76" s="1"/>
      <c r="AJF76" s="1"/>
      <c r="AJG76" s="1"/>
      <c r="AJH76" s="1"/>
      <c r="AJI76" s="1"/>
      <c r="AJJ76" s="1"/>
      <c r="AJK76" s="1"/>
      <c r="AJL76" s="1"/>
      <c r="AJM76" s="1"/>
      <c r="AJN76" s="1"/>
      <c r="AJO76" s="1"/>
      <c r="AJP76" s="1"/>
      <c r="AJQ76" s="1"/>
      <c r="AJR76" s="1"/>
      <c r="AJS76" s="1"/>
      <c r="AJT76" s="1"/>
      <c r="AJU76" s="1"/>
      <c r="AJV76" s="1"/>
      <c r="AJW76" s="1"/>
      <c r="AJX76" s="1"/>
      <c r="AJY76" s="1"/>
      <c r="AJZ76" s="1"/>
      <c r="AKA76" s="1"/>
      <c r="AKB76" s="1"/>
      <c r="AKC76" s="1"/>
      <c r="AKD76" s="1"/>
      <c r="AKE76" s="1"/>
      <c r="AKF76" s="1"/>
      <c r="AKG76" s="1"/>
      <c r="AKH76" s="1"/>
      <c r="AKI76" s="1"/>
      <c r="AKJ76" s="1"/>
      <c r="AKK76" s="1"/>
      <c r="AKL76" s="1"/>
      <c r="AKM76" s="1"/>
      <c r="AKN76" s="1"/>
      <c r="AKO76" s="1"/>
      <c r="AKP76" s="1"/>
      <c r="AKQ76" s="1"/>
      <c r="AKR76" s="1"/>
      <c r="AKS76" s="1"/>
      <c r="AKT76" s="1"/>
      <c r="AKU76" s="1"/>
      <c r="AKV76" s="1"/>
      <c r="AKW76" s="1"/>
      <c r="AKX76" s="1"/>
      <c r="AKY76" s="1"/>
      <c r="AKZ76" s="1"/>
      <c r="ALA76" s="1"/>
      <c r="ALB76" s="1"/>
      <c r="ALC76" s="1"/>
      <c r="ALD76" s="1"/>
      <c r="ALE76" s="1"/>
      <c r="ALF76" s="1"/>
      <c r="ALG76" s="1"/>
      <c r="ALH76" s="1"/>
      <c r="ALI76" s="1"/>
      <c r="ALJ76" s="1"/>
      <c r="ALK76" s="1"/>
      <c r="ALL76" s="1"/>
      <c r="ALM76" s="1"/>
      <c r="ALN76" s="1"/>
      <c r="ALO76" s="1"/>
    </row>
    <row r="77" spans="1:1003" s="156" customFormat="1" ht="15" x14ac:dyDescent="0.25">
      <c r="A77" s="14"/>
      <c r="B77" s="14"/>
      <c r="C77" s="14"/>
      <c r="D77" s="14"/>
      <c r="E77" s="14"/>
      <c r="F77" s="14"/>
      <c r="G77" s="14"/>
      <c r="H77" s="14"/>
      <c r="I77" s="14"/>
      <c r="J77" s="14"/>
      <c r="K77" s="14"/>
      <c r="L77" s="14"/>
      <c r="M77" s="14"/>
      <c r="N77" s="14"/>
      <c r="O77" s="14"/>
      <c r="P77" s="14"/>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1"/>
      <c r="VB77" s="1"/>
      <c r="VC77" s="1"/>
      <c r="VD77" s="1"/>
      <c r="VE77" s="1"/>
      <c r="VF77" s="1"/>
      <c r="VG77" s="1"/>
      <c r="VH77" s="1"/>
      <c r="VI77" s="1"/>
      <c r="VJ77" s="1"/>
      <c r="VK77" s="1"/>
      <c r="VL77" s="1"/>
      <c r="VM77" s="1"/>
      <c r="VN77" s="1"/>
      <c r="VO77" s="1"/>
      <c r="VP77" s="1"/>
      <c r="VQ77" s="1"/>
      <c r="VR77" s="1"/>
      <c r="VS77" s="1"/>
      <c r="VT77" s="1"/>
      <c r="VU77" s="1"/>
      <c r="VV77" s="1"/>
      <c r="VW77" s="1"/>
      <c r="VX77" s="1"/>
      <c r="VY77" s="1"/>
      <c r="VZ77" s="1"/>
      <c r="WA77" s="1"/>
      <c r="WB77" s="1"/>
      <c r="WC77" s="1"/>
      <c r="WD77" s="1"/>
      <c r="WE77" s="1"/>
      <c r="WF77" s="1"/>
      <c r="WG77" s="1"/>
      <c r="WH77" s="1"/>
      <c r="WI77" s="1"/>
      <c r="WJ77" s="1"/>
      <c r="WK77" s="1"/>
      <c r="WL77" s="1"/>
      <c r="WM77" s="1"/>
      <c r="WN77" s="1"/>
      <c r="WO77" s="1"/>
      <c r="WP77" s="1"/>
      <c r="WQ77" s="1"/>
      <c r="WR77" s="1"/>
      <c r="WS77" s="1"/>
      <c r="WT77" s="1"/>
      <c r="WU77" s="1"/>
      <c r="WV77" s="1"/>
      <c r="WW77" s="1"/>
      <c r="WX77" s="1"/>
      <c r="WY77" s="1"/>
      <c r="WZ77" s="1"/>
      <c r="XA77" s="1"/>
      <c r="XB77" s="1"/>
      <c r="XC77" s="1"/>
      <c r="XD77" s="1"/>
      <c r="XE77" s="1"/>
      <c r="XF77" s="1"/>
      <c r="XG77" s="1"/>
      <c r="XH77" s="1"/>
      <c r="XI77" s="1"/>
      <c r="XJ77" s="1"/>
      <c r="XK77" s="1"/>
      <c r="XL77" s="1"/>
      <c r="XM77" s="1"/>
      <c r="XN77" s="1"/>
      <c r="XO77" s="1"/>
      <c r="XP77" s="1"/>
      <c r="XQ77" s="1"/>
      <c r="XR77" s="1"/>
      <c r="XS77" s="1"/>
      <c r="XT77" s="1"/>
      <c r="XU77" s="1"/>
      <c r="XV77" s="1"/>
      <c r="XW77" s="1"/>
      <c r="XX77" s="1"/>
      <c r="XY77" s="1"/>
      <c r="XZ77" s="1"/>
      <c r="YA77" s="1"/>
      <c r="YB77" s="1"/>
      <c r="YC77" s="1"/>
      <c r="YD77" s="1"/>
      <c r="YE77" s="1"/>
      <c r="YF77" s="1"/>
      <c r="YG77" s="1"/>
      <c r="YH77" s="1"/>
      <c r="YI77" s="1"/>
      <c r="YJ77" s="1"/>
      <c r="YK77" s="1"/>
      <c r="YL77" s="1"/>
      <c r="YM77" s="1"/>
      <c r="YN77" s="1"/>
      <c r="YO77" s="1"/>
      <c r="YP77" s="1"/>
      <c r="YQ77" s="1"/>
      <c r="YR77" s="1"/>
      <c r="YS77" s="1"/>
      <c r="YT77" s="1"/>
      <c r="YU77" s="1"/>
      <c r="YV77" s="1"/>
      <c r="YW77" s="1"/>
      <c r="YX77" s="1"/>
      <c r="YY77" s="1"/>
      <c r="YZ77" s="1"/>
      <c r="ZA77" s="1"/>
      <c r="ZB77" s="1"/>
      <c r="ZC77" s="1"/>
      <c r="ZD77" s="1"/>
      <c r="ZE77" s="1"/>
      <c r="ZF77" s="1"/>
      <c r="ZG77" s="1"/>
      <c r="ZH77" s="1"/>
      <c r="ZI77" s="1"/>
      <c r="ZJ77" s="1"/>
      <c r="ZK77" s="1"/>
      <c r="ZL77" s="1"/>
      <c r="ZM77" s="1"/>
      <c r="ZN77" s="1"/>
      <c r="ZO77" s="1"/>
      <c r="ZP77" s="1"/>
      <c r="ZQ77" s="1"/>
      <c r="ZR77" s="1"/>
      <c r="ZS77" s="1"/>
      <c r="ZT77" s="1"/>
      <c r="ZU77" s="1"/>
      <c r="ZV77" s="1"/>
      <c r="ZW77" s="1"/>
      <c r="ZX77" s="1"/>
      <c r="ZY77" s="1"/>
      <c r="ZZ77" s="1"/>
      <c r="AAA77" s="1"/>
      <c r="AAB77" s="1"/>
      <c r="AAC77" s="1"/>
      <c r="AAD77" s="1"/>
      <c r="AAE77" s="1"/>
      <c r="AAF77" s="1"/>
      <c r="AAG77" s="1"/>
      <c r="AAH77" s="1"/>
      <c r="AAI77" s="1"/>
      <c r="AAJ77" s="1"/>
      <c r="AAK77" s="1"/>
      <c r="AAL77" s="1"/>
      <c r="AAM77" s="1"/>
      <c r="AAN77" s="1"/>
      <c r="AAO77" s="1"/>
      <c r="AAP77" s="1"/>
      <c r="AAQ77" s="1"/>
      <c r="AAR77" s="1"/>
      <c r="AAS77" s="1"/>
      <c r="AAT77" s="1"/>
      <c r="AAU77" s="1"/>
      <c r="AAV77" s="1"/>
      <c r="AAW77" s="1"/>
      <c r="AAX77" s="1"/>
      <c r="AAY77" s="1"/>
      <c r="AAZ77" s="1"/>
      <c r="ABA77" s="1"/>
      <c r="ABB77" s="1"/>
      <c r="ABC77" s="1"/>
      <c r="ABD77" s="1"/>
      <c r="ABE77" s="1"/>
      <c r="ABF77" s="1"/>
      <c r="ABG77" s="1"/>
      <c r="ABH77" s="1"/>
      <c r="ABI77" s="1"/>
      <c r="ABJ77" s="1"/>
      <c r="ABK77" s="1"/>
      <c r="ABL77" s="1"/>
      <c r="ABM77" s="1"/>
      <c r="ABN77" s="1"/>
      <c r="ABO77" s="1"/>
      <c r="ABP77" s="1"/>
      <c r="ABQ77" s="1"/>
      <c r="ABR77" s="1"/>
      <c r="ABS77" s="1"/>
      <c r="ABT77" s="1"/>
      <c r="ABU77" s="1"/>
      <c r="ABV77" s="1"/>
      <c r="ABW77" s="1"/>
      <c r="ABX77" s="1"/>
      <c r="ABY77" s="1"/>
      <c r="ABZ77" s="1"/>
      <c r="ACA77" s="1"/>
      <c r="ACB77" s="1"/>
      <c r="ACC77" s="1"/>
      <c r="ACD77" s="1"/>
      <c r="ACE77" s="1"/>
      <c r="ACF77" s="1"/>
      <c r="ACG77" s="1"/>
      <c r="ACH77" s="1"/>
      <c r="ACI77" s="1"/>
      <c r="ACJ77" s="1"/>
      <c r="ACK77" s="1"/>
      <c r="ACL77" s="1"/>
      <c r="ACM77" s="1"/>
      <c r="ACN77" s="1"/>
      <c r="ACO77" s="1"/>
      <c r="ACP77" s="1"/>
      <c r="ACQ77" s="1"/>
      <c r="ACR77" s="1"/>
      <c r="ACS77" s="1"/>
      <c r="ACT77" s="1"/>
      <c r="ACU77" s="1"/>
      <c r="ACV77" s="1"/>
      <c r="ACW77" s="1"/>
      <c r="ACX77" s="1"/>
      <c r="ACY77" s="1"/>
      <c r="ACZ77" s="1"/>
      <c r="ADA77" s="1"/>
      <c r="ADB77" s="1"/>
      <c r="ADC77" s="1"/>
      <c r="ADD77" s="1"/>
      <c r="ADE77" s="1"/>
      <c r="ADF77" s="1"/>
      <c r="ADG77" s="1"/>
      <c r="ADH77" s="1"/>
      <c r="ADI77" s="1"/>
      <c r="ADJ77" s="1"/>
      <c r="ADK77" s="1"/>
      <c r="ADL77" s="1"/>
      <c r="ADM77" s="1"/>
      <c r="ADN77" s="1"/>
      <c r="ADO77" s="1"/>
      <c r="ADP77" s="1"/>
      <c r="ADQ77" s="1"/>
      <c r="ADR77" s="1"/>
      <c r="ADS77" s="1"/>
      <c r="ADT77" s="1"/>
      <c r="ADU77" s="1"/>
      <c r="ADV77" s="1"/>
      <c r="ADW77" s="1"/>
      <c r="ADX77" s="1"/>
      <c r="ADY77" s="1"/>
      <c r="ADZ77" s="1"/>
      <c r="AEA77" s="1"/>
      <c r="AEB77" s="1"/>
      <c r="AEC77" s="1"/>
      <c r="AED77" s="1"/>
      <c r="AEE77" s="1"/>
      <c r="AEF77" s="1"/>
      <c r="AEG77" s="1"/>
      <c r="AEH77" s="1"/>
      <c r="AEI77" s="1"/>
      <c r="AEJ77" s="1"/>
      <c r="AEK77" s="1"/>
      <c r="AEL77" s="1"/>
      <c r="AEM77" s="1"/>
      <c r="AEN77" s="1"/>
      <c r="AEO77" s="1"/>
      <c r="AEP77" s="1"/>
      <c r="AEQ77" s="1"/>
      <c r="AER77" s="1"/>
      <c r="AES77" s="1"/>
      <c r="AET77" s="1"/>
      <c r="AEU77" s="1"/>
      <c r="AEV77" s="1"/>
      <c r="AEW77" s="1"/>
      <c r="AEX77" s="1"/>
      <c r="AEY77" s="1"/>
      <c r="AEZ77" s="1"/>
      <c r="AFA77" s="1"/>
      <c r="AFB77" s="1"/>
      <c r="AFC77" s="1"/>
      <c r="AFD77" s="1"/>
      <c r="AFE77" s="1"/>
      <c r="AFF77" s="1"/>
      <c r="AFG77" s="1"/>
      <c r="AFH77" s="1"/>
      <c r="AFI77" s="1"/>
      <c r="AFJ77" s="1"/>
      <c r="AFK77" s="1"/>
      <c r="AFL77" s="1"/>
      <c r="AFM77" s="1"/>
      <c r="AFN77" s="1"/>
      <c r="AFO77" s="1"/>
      <c r="AFP77" s="1"/>
      <c r="AFQ77" s="1"/>
      <c r="AFR77" s="1"/>
      <c r="AFS77" s="1"/>
      <c r="AFT77" s="1"/>
      <c r="AFU77" s="1"/>
      <c r="AFV77" s="1"/>
      <c r="AFW77" s="1"/>
      <c r="AFX77" s="1"/>
      <c r="AFY77" s="1"/>
      <c r="AFZ77" s="1"/>
      <c r="AGA77" s="1"/>
      <c r="AGB77" s="1"/>
      <c r="AGC77" s="1"/>
      <c r="AGD77" s="1"/>
      <c r="AGE77" s="1"/>
      <c r="AGF77" s="1"/>
      <c r="AGG77" s="1"/>
      <c r="AGH77" s="1"/>
      <c r="AGI77" s="1"/>
      <c r="AGJ77" s="1"/>
      <c r="AGK77" s="1"/>
      <c r="AGL77" s="1"/>
      <c r="AGM77" s="1"/>
      <c r="AGN77" s="1"/>
      <c r="AGO77" s="1"/>
      <c r="AGP77" s="1"/>
      <c r="AGQ77" s="1"/>
      <c r="AGR77" s="1"/>
      <c r="AGS77" s="1"/>
      <c r="AGT77" s="1"/>
      <c r="AGU77" s="1"/>
      <c r="AGV77" s="1"/>
      <c r="AGW77" s="1"/>
      <c r="AGX77" s="1"/>
      <c r="AGY77" s="1"/>
      <c r="AGZ77" s="1"/>
      <c r="AHA77" s="1"/>
      <c r="AHB77" s="1"/>
      <c r="AHC77" s="1"/>
      <c r="AHD77" s="1"/>
      <c r="AHE77" s="1"/>
      <c r="AHF77" s="1"/>
      <c r="AHG77" s="1"/>
      <c r="AHH77" s="1"/>
      <c r="AHI77" s="1"/>
      <c r="AHJ77" s="1"/>
      <c r="AHK77" s="1"/>
      <c r="AHL77" s="1"/>
      <c r="AHM77" s="1"/>
      <c r="AHN77" s="1"/>
      <c r="AHO77" s="1"/>
      <c r="AHP77" s="1"/>
      <c r="AHQ77" s="1"/>
      <c r="AHR77" s="1"/>
      <c r="AHS77" s="1"/>
      <c r="AHT77" s="1"/>
      <c r="AHU77" s="1"/>
      <c r="AHV77" s="1"/>
      <c r="AHW77" s="1"/>
      <c r="AHX77" s="1"/>
      <c r="AHY77" s="1"/>
      <c r="AHZ77" s="1"/>
      <c r="AIA77" s="1"/>
      <c r="AIB77" s="1"/>
      <c r="AIC77" s="1"/>
      <c r="AID77" s="1"/>
      <c r="AIE77" s="1"/>
      <c r="AIF77" s="1"/>
      <c r="AIG77" s="1"/>
      <c r="AIH77" s="1"/>
      <c r="AII77" s="1"/>
      <c r="AIJ77" s="1"/>
      <c r="AIK77" s="1"/>
      <c r="AIL77" s="1"/>
      <c r="AIM77" s="1"/>
      <c r="AIN77" s="1"/>
      <c r="AIO77" s="1"/>
      <c r="AIP77" s="1"/>
      <c r="AIQ77" s="1"/>
      <c r="AIR77" s="1"/>
      <c r="AIS77" s="1"/>
      <c r="AIT77" s="1"/>
      <c r="AIU77" s="1"/>
      <c r="AIV77" s="1"/>
      <c r="AIW77" s="1"/>
      <c r="AIX77" s="1"/>
      <c r="AIY77" s="1"/>
      <c r="AIZ77" s="1"/>
      <c r="AJA77" s="1"/>
      <c r="AJB77" s="1"/>
      <c r="AJC77" s="1"/>
      <c r="AJD77" s="1"/>
      <c r="AJE77" s="1"/>
      <c r="AJF77" s="1"/>
      <c r="AJG77" s="1"/>
      <c r="AJH77" s="1"/>
      <c r="AJI77" s="1"/>
      <c r="AJJ77" s="1"/>
      <c r="AJK77" s="1"/>
      <c r="AJL77" s="1"/>
      <c r="AJM77" s="1"/>
      <c r="AJN77" s="1"/>
      <c r="AJO77" s="1"/>
      <c r="AJP77" s="1"/>
      <c r="AJQ77" s="1"/>
      <c r="AJR77" s="1"/>
      <c r="AJS77" s="1"/>
      <c r="AJT77" s="1"/>
      <c r="AJU77" s="1"/>
      <c r="AJV77" s="1"/>
      <c r="AJW77" s="1"/>
      <c r="AJX77" s="1"/>
      <c r="AJY77" s="1"/>
      <c r="AJZ77" s="1"/>
      <c r="AKA77" s="1"/>
      <c r="AKB77" s="1"/>
      <c r="AKC77" s="1"/>
      <c r="AKD77" s="1"/>
      <c r="AKE77" s="1"/>
      <c r="AKF77" s="1"/>
      <c r="AKG77" s="1"/>
      <c r="AKH77" s="1"/>
      <c r="AKI77" s="1"/>
      <c r="AKJ77" s="1"/>
      <c r="AKK77" s="1"/>
      <c r="AKL77" s="1"/>
      <c r="AKM77" s="1"/>
      <c r="AKN77" s="1"/>
      <c r="AKO77" s="1"/>
      <c r="AKP77" s="1"/>
      <c r="AKQ77" s="1"/>
      <c r="AKR77" s="1"/>
      <c r="AKS77" s="1"/>
      <c r="AKT77" s="1"/>
      <c r="AKU77" s="1"/>
      <c r="AKV77" s="1"/>
      <c r="AKW77" s="1"/>
      <c r="AKX77" s="1"/>
      <c r="AKY77" s="1"/>
      <c r="AKZ77" s="1"/>
      <c r="ALA77" s="1"/>
      <c r="ALB77" s="1"/>
      <c r="ALC77" s="1"/>
      <c r="ALD77" s="1"/>
      <c r="ALE77" s="1"/>
      <c r="ALF77" s="1"/>
      <c r="ALG77" s="1"/>
      <c r="ALH77" s="1"/>
      <c r="ALI77" s="1"/>
      <c r="ALJ77" s="1"/>
      <c r="ALK77" s="1"/>
      <c r="ALL77" s="1"/>
      <c r="ALM77" s="1"/>
      <c r="ALN77" s="1"/>
      <c r="ALO77" s="1"/>
    </row>
    <row r="78" spans="1:1003" s="156" customFormat="1" ht="15" x14ac:dyDescent="0.25">
      <c r="A78" s="1" t="s">
        <v>14</v>
      </c>
      <c r="B78" s="14"/>
      <c r="C78" s="607">
        <f>sas</f>
        <v>0</v>
      </c>
      <c r="D78" s="607"/>
      <c r="E78" s="607"/>
      <c r="F78" s="607"/>
      <c r="G78" s="607"/>
      <c r="H78" s="607"/>
      <c r="I78" s="14"/>
      <c r="J78" s="14"/>
      <c r="K78" s="14"/>
      <c r="L78" s="14"/>
      <c r="M78" s="14"/>
      <c r="N78" s="14"/>
      <c r="O78" s="14"/>
      <c r="P78" s="14"/>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1"/>
      <c r="VB78" s="1"/>
      <c r="VC78" s="1"/>
      <c r="VD78" s="1"/>
      <c r="VE78" s="1"/>
      <c r="VF78" s="1"/>
      <c r="VG78" s="1"/>
      <c r="VH78" s="1"/>
      <c r="VI78" s="1"/>
      <c r="VJ78" s="1"/>
      <c r="VK78" s="1"/>
      <c r="VL78" s="1"/>
      <c r="VM78" s="1"/>
      <c r="VN78" s="1"/>
      <c r="VO78" s="1"/>
      <c r="VP78" s="1"/>
      <c r="VQ78" s="1"/>
      <c r="VR78" s="1"/>
      <c r="VS78" s="1"/>
      <c r="VT78" s="1"/>
      <c r="VU78" s="1"/>
      <c r="VV78" s="1"/>
      <c r="VW78" s="1"/>
      <c r="VX78" s="1"/>
      <c r="VY78" s="1"/>
      <c r="VZ78" s="1"/>
      <c r="WA78" s="1"/>
      <c r="WB78" s="1"/>
      <c r="WC78" s="1"/>
      <c r="WD78" s="1"/>
      <c r="WE78" s="1"/>
      <c r="WF78" s="1"/>
      <c r="WG78" s="1"/>
      <c r="WH78" s="1"/>
      <c r="WI78" s="1"/>
      <c r="WJ78" s="1"/>
      <c r="WK78" s="1"/>
      <c r="WL78" s="1"/>
      <c r="WM78" s="1"/>
      <c r="WN78" s="1"/>
      <c r="WO78" s="1"/>
      <c r="WP78" s="1"/>
      <c r="WQ78" s="1"/>
      <c r="WR78" s="1"/>
      <c r="WS78" s="1"/>
      <c r="WT78" s="1"/>
      <c r="WU78" s="1"/>
      <c r="WV78" s="1"/>
      <c r="WW78" s="1"/>
      <c r="WX78" s="1"/>
      <c r="WY78" s="1"/>
      <c r="WZ78" s="1"/>
      <c r="XA78" s="1"/>
      <c r="XB78" s="1"/>
      <c r="XC78" s="1"/>
      <c r="XD78" s="1"/>
      <c r="XE78" s="1"/>
      <c r="XF78" s="1"/>
      <c r="XG78" s="1"/>
      <c r="XH78" s="1"/>
      <c r="XI78" s="1"/>
      <c r="XJ78" s="1"/>
      <c r="XK78" s="1"/>
      <c r="XL78" s="1"/>
      <c r="XM78" s="1"/>
      <c r="XN78" s="1"/>
      <c r="XO78" s="1"/>
      <c r="XP78" s="1"/>
      <c r="XQ78" s="1"/>
      <c r="XR78" s="1"/>
      <c r="XS78" s="1"/>
      <c r="XT78" s="1"/>
      <c r="XU78" s="1"/>
      <c r="XV78" s="1"/>
      <c r="XW78" s="1"/>
      <c r="XX78" s="1"/>
      <c r="XY78" s="1"/>
      <c r="XZ78" s="1"/>
      <c r="YA78" s="1"/>
      <c r="YB78" s="1"/>
      <c r="YC78" s="1"/>
      <c r="YD78" s="1"/>
      <c r="YE78" s="1"/>
      <c r="YF78" s="1"/>
      <c r="YG78" s="1"/>
      <c r="YH78" s="1"/>
      <c r="YI78" s="1"/>
      <c r="YJ78" s="1"/>
      <c r="YK78" s="1"/>
      <c r="YL78" s="1"/>
      <c r="YM78" s="1"/>
      <c r="YN78" s="1"/>
      <c r="YO78" s="1"/>
      <c r="YP78" s="1"/>
      <c r="YQ78" s="1"/>
      <c r="YR78" s="1"/>
      <c r="YS78" s="1"/>
      <c r="YT78" s="1"/>
      <c r="YU78" s="1"/>
      <c r="YV78" s="1"/>
      <c r="YW78" s="1"/>
      <c r="YX78" s="1"/>
      <c r="YY78" s="1"/>
      <c r="YZ78" s="1"/>
      <c r="ZA78" s="1"/>
      <c r="ZB78" s="1"/>
      <c r="ZC78" s="1"/>
      <c r="ZD78" s="1"/>
      <c r="ZE78" s="1"/>
      <c r="ZF78" s="1"/>
      <c r="ZG78" s="1"/>
      <c r="ZH78" s="1"/>
      <c r="ZI78" s="1"/>
      <c r="ZJ78" s="1"/>
      <c r="ZK78" s="1"/>
      <c r="ZL78" s="1"/>
      <c r="ZM78" s="1"/>
      <c r="ZN78" s="1"/>
      <c r="ZO78" s="1"/>
      <c r="ZP78" s="1"/>
      <c r="ZQ78" s="1"/>
      <c r="ZR78" s="1"/>
      <c r="ZS78" s="1"/>
      <c r="ZT78" s="1"/>
      <c r="ZU78" s="1"/>
      <c r="ZV78" s="1"/>
      <c r="ZW78" s="1"/>
      <c r="ZX78" s="1"/>
      <c r="ZY78" s="1"/>
      <c r="ZZ78" s="1"/>
      <c r="AAA78" s="1"/>
      <c r="AAB78" s="1"/>
      <c r="AAC78" s="1"/>
      <c r="AAD78" s="1"/>
      <c r="AAE78" s="1"/>
      <c r="AAF78" s="1"/>
      <c r="AAG78" s="1"/>
      <c r="AAH78" s="1"/>
      <c r="AAI78" s="1"/>
      <c r="AAJ78" s="1"/>
      <c r="AAK78" s="1"/>
      <c r="AAL78" s="1"/>
      <c r="AAM78" s="1"/>
      <c r="AAN78" s="1"/>
      <c r="AAO78" s="1"/>
      <c r="AAP78" s="1"/>
      <c r="AAQ78" s="1"/>
      <c r="AAR78" s="1"/>
      <c r="AAS78" s="1"/>
      <c r="AAT78" s="1"/>
      <c r="AAU78" s="1"/>
      <c r="AAV78" s="1"/>
      <c r="AAW78" s="1"/>
      <c r="AAX78" s="1"/>
      <c r="AAY78" s="1"/>
      <c r="AAZ78" s="1"/>
      <c r="ABA78" s="1"/>
      <c r="ABB78" s="1"/>
      <c r="ABC78" s="1"/>
      <c r="ABD78" s="1"/>
      <c r="ABE78" s="1"/>
      <c r="ABF78" s="1"/>
      <c r="ABG78" s="1"/>
      <c r="ABH78" s="1"/>
      <c r="ABI78" s="1"/>
      <c r="ABJ78" s="1"/>
      <c r="ABK78" s="1"/>
      <c r="ABL78" s="1"/>
      <c r="ABM78" s="1"/>
      <c r="ABN78" s="1"/>
      <c r="ABO78" s="1"/>
      <c r="ABP78" s="1"/>
      <c r="ABQ78" s="1"/>
      <c r="ABR78" s="1"/>
      <c r="ABS78" s="1"/>
      <c r="ABT78" s="1"/>
      <c r="ABU78" s="1"/>
      <c r="ABV78" s="1"/>
      <c r="ABW78" s="1"/>
      <c r="ABX78" s="1"/>
      <c r="ABY78" s="1"/>
      <c r="ABZ78" s="1"/>
      <c r="ACA78" s="1"/>
      <c r="ACB78" s="1"/>
      <c r="ACC78" s="1"/>
      <c r="ACD78" s="1"/>
      <c r="ACE78" s="1"/>
      <c r="ACF78" s="1"/>
      <c r="ACG78" s="1"/>
      <c r="ACH78" s="1"/>
      <c r="ACI78" s="1"/>
      <c r="ACJ78" s="1"/>
      <c r="ACK78" s="1"/>
      <c r="ACL78" s="1"/>
      <c r="ACM78" s="1"/>
      <c r="ACN78" s="1"/>
      <c r="ACO78" s="1"/>
      <c r="ACP78" s="1"/>
      <c r="ACQ78" s="1"/>
      <c r="ACR78" s="1"/>
      <c r="ACS78" s="1"/>
      <c r="ACT78" s="1"/>
      <c r="ACU78" s="1"/>
      <c r="ACV78" s="1"/>
      <c r="ACW78" s="1"/>
      <c r="ACX78" s="1"/>
      <c r="ACY78" s="1"/>
      <c r="ACZ78" s="1"/>
      <c r="ADA78" s="1"/>
      <c r="ADB78" s="1"/>
      <c r="ADC78" s="1"/>
      <c r="ADD78" s="1"/>
      <c r="ADE78" s="1"/>
      <c r="ADF78" s="1"/>
      <c r="ADG78" s="1"/>
      <c r="ADH78" s="1"/>
      <c r="ADI78" s="1"/>
      <c r="ADJ78" s="1"/>
      <c r="ADK78" s="1"/>
      <c r="ADL78" s="1"/>
      <c r="ADM78" s="1"/>
      <c r="ADN78" s="1"/>
      <c r="ADO78" s="1"/>
      <c r="ADP78" s="1"/>
      <c r="ADQ78" s="1"/>
      <c r="ADR78" s="1"/>
      <c r="ADS78" s="1"/>
      <c r="ADT78" s="1"/>
      <c r="ADU78" s="1"/>
      <c r="ADV78" s="1"/>
      <c r="ADW78" s="1"/>
      <c r="ADX78" s="1"/>
      <c r="ADY78" s="1"/>
      <c r="ADZ78" s="1"/>
      <c r="AEA78" s="1"/>
      <c r="AEB78" s="1"/>
      <c r="AEC78" s="1"/>
      <c r="AED78" s="1"/>
      <c r="AEE78" s="1"/>
      <c r="AEF78" s="1"/>
      <c r="AEG78" s="1"/>
      <c r="AEH78" s="1"/>
      <c r="AEI78" s="1"/>
      <c r="AEJ78" s="1"/>
      <c r="AEK78" s="1"/>
      <c r="AEL78" s="1"/>
      <c r="AEM78" s="1"/>
      <c r="AEN78" s="1"/>
      <c r="AEO78" s="1"/>
      <c r="AEP78" s="1"/>
      <c r="AEQ78" s="1"/>
      <c r="AER78" s="1"/>
      <c r="AES78" s="1"/>
      <c r="AET78" s="1"/>
      <c r="AEU78" s="1"/>
      <c r="AEV78" s="1"/>
      <c r="AEW78" s="1"/>
      <c r="AEX78" s="1"/>
      <c r="AEY78" s="1"/>
      <c r="AEZ78" s="1"/>
      <c r="AFA78" s="1"/>
      <c r="AFB78" s="1"/>
      <c r="AFC78" s="1"/>
      <c r="AFD78" s="1"/>
      <c r="AFE78" s="1"/>
      <c r="AFF78" s="1"/>
      <c r="AFG78" s="1"/>
      <c r="AFH78" s="1"/>
      <c r="AFI78" s="1"/>
      <c r="AFJ78" s="1"/>
      <c r="AFK78" s="1"/>
      <c r="AFL78" s="1"/>
      <c r="AFM78" s="1"/>
      <c r="AFN78" s="1"/>
      <c r="AFO78" s="1"/>
      <c r="AFP78" s="1"/>
      <c r="AFQ78" s="1"/>
      <c r="AFR78" s="1"/>
      <c r="AFS78" s="1"/>
      <c r="AFT78" s="1"/>
      <c r="AFU78" s="1"/>
      <c r="AFV78" s="1"/>
      <c r="AFW78" s="1"/>
      <c r="AFX78" s="1"/>
      <c r="AFY78" s="1"/>
      <c r="AFZ78" s="1"/>
      <c r="AGA78" s="1"/>
      <c r="AGB78" s="1"/>
      <c r="AGC78" s="1"/>
      <c r="AGD78" s="1"/>
      <c r="AGE78" s="1"/>
      <c r="AGF78" s="1"/>
      <c r="AGG78" s="1"/>
      <c r="AGH78" s="1"/>
      <c r="AGI78" s="1"/>
      <c r="AGJ78" s="1"/>
      <c r="AGK78" s="1"/>
      <c r="AGL78" s="1"/>
      <c r="AGM78" s="1"/>
      <c r="AGN78" s="1"/>
      <c r="AGO78" s="1"/>
      <c r="AGP78" s="1"/>
      <c r="AGQ78" s="1"/>
      <c r="AGR78" s="1"/>
      <c r="AGS78" s="1"/>
      <c r="AGT78" s="1"/>
      <c r="AGU78" s="1"/>
      <c r="AGV78" s="1"/>
      <c r="AGW78" s="1"/>
      <c r="AGX78" s="1"/>
      <c r="AGY78" s="1"/>
      <c r="AGZ78" s="1"/>
      <c r="AHA78" s="1"/>
      <c r="AHB78" s="1"/>
      <c r="AHC78" s="1"/>
      <c r="AHD78" s="1"/>
      <c r="AHE78" s="1"/>
      <c r="AHF78" s="1"/>
      <c r="AHG78" s="1"/>
      <c r="AHH78" s="1"/>
      <c r="AHI78" s="1"/>
      <c r="AHJ78" s="1"/>
      <c r="AHK78" s="1"/>
      <c r="AHL78" s="1"/>
      <c r="AHM78" s="1"/>
      <c r="AHN78" s="1"/>
      <c r="AHO78" s="1"/>
      <c r="AHP78" s="1"/>
      <c r="AHQ78" s="1"/>
      <c r="AHR78" s="1"/>
      <c r="AHS78" s="1"/>
      <c r="AHT78" s="1"/>
      <c r="AHU78" s="1"/>
      <c r="AHV78" s="1"/>
      <c r="AHW78" s="1"/>
      <c r="AHX78" s="1"/>
      <c r="AHY78" s="1"/>
      <c r="AHZ78" s="1"/>
      <c r="AIA78" s="1"/>
      <c r="AIB78" s="1"/>
      <c r="AIC78" s="1"/>
      <c r="AID78" s="1"/>
      <c r="AIE78" s="1"/>
      <c r="AIF78" s="1"/>
      <c r="AIG78" s="1"/>
      <c r="AIH78" s="1"/>
      <c r="AII78" s="1"/>
      <c r="AIJ78" s="1"/>
      <c r="AIK78" s="1"/>
      <c r="AIL78" s="1"/>
      <c r="AIM78" s="1"/>
      <c r="AIN78" s="1"/>
      <c r="AIO78" s="1"/>
      <c r="AIP78" s="1"/>
      <c r="AIQ78" s="1"/>
      <c r="AIR78" s="1"/>
      <c r="AIS78" s="1"/>
      <c r="AIT78" s="1"/>
      <c r="AIU78" s="1"/>
      <c r="AIV78" s="1"/>
      <c r="AIW78" s="1"/>
      <c r="AIX78" s="1"/>
      <c r="AIY78" s="1"/>
      <c r="AIZ78" s="1"/>
      <c r="AJA78" s="1"/>
      <c r="AJB78" s="1"/>
      <c r="AJC78" s="1"/>
      <c r="AJD78" s="1"/>
      <c r="AJE78" s="1"/>
      <c r="AJF78" s="1"/>
      <c r="AJG78" s="1"/>
      <c r="AJH78" s="1"/>
      <c r="AJI78" s="1"/>
      <c r="AJJ78" s="1"/>
      <c r="AJK78" s="1"/>
      <c r="AJL78" s="1"/>
      <c r="AJM78" s="1"/>
      <c r="AJN78" s="1"/>
      <c r="AJO78" s="1"/>
      <c r="AJP78" s="1"/>
      <c r="AJQ78" s="1"/>
      <c r="AJR78" s="1"/>
      <c r="AJS78" s="1"/>
      <c r="AJT78" s="1"/>
      <c r="AJU78" s="1"/>
      <c r="AJV78" s="1"/>
      <c r="AJW78" s="1"/>
      <c r="AJX78" s="1"/>
      <c r="AJY78" s="1"/>
      <c r="AJZ78" s="1"/>
      <c r="AKA78" s="1"/>
      <c r="AKB78" s="1"/>
      <c r="AKC78" s="1"/>
      <c r="AKD78" s="1"/>
      <c r="AKE78" s="1"/>
      <c r="AKF78" s="1"/>
      <c r="AKG78" s="1"/>
      <c r="AKH78" s="1"/>
      <c r="AKI78" s="1"/>
      <c r="AKJ78" s="1"/>
      <c r="AKK78" s="1"/>
      <c r="AKL78" s="1"/>
      <c r="AKM78" s="1"/>
      <c r="AKN78" s="1"/>
      <c r="AKO78" s="1"/>
      <c r="AKP78" s="1"/>
      <c r="AKQ78" s="1"/>
      <c r="AKR78" s="1"/>
      <c r="AKS78" s="1"/>
      <c r="AKT78" s="1"/>
      <c r="AKU78" s="1"/>
      <c r="AKV78" s="1"/>
      <c r="AKW78" s="1"/>
      <c r="AKX78" s="1"/>
      <c r="AKY78" s="1"/>
      <c r="AKZ78" s="1"/>
      <c r="ALA78" s="1"/>
      <c r="ALB78" s="1"/>
      <c r="ALC78" s="1"/>
      <c r="ALD78" s="1"/>
      <c r="ALE78" s="1"/>
      <c r="ALF78" s="1"/>
      <c r="ALG78" s="1"/>
      <c r="ALH78" s="1"/>
      <c r="ALI78" s="1"/>
      <c r="ALJ78" s="1"/>
      <c r="ALK78" s="1"/>
      <c r="ALL78" s="1"/>
      <c r="ALM78" s="1"/>
      <c r="ALN78" s="1"/>
      <c r="ALO78" s="1"/>
    </row>
    <row r="79" spans="1:1003" s="156" customFormat="1" ht="15" x14ac:dyDescent="0.25">
      <c r="A79" s="14"/>
      <c r="B79" s="14"/>
      <c r="C79" s="570" t="s">
        <v>15</v>
      </c>
      <c r="D79" s="570"/>
      <c r="E79" s="570"/>
      <c r="F79" s="570"/>
      <c r="G79" s="570"/>
      <c r="H79" s="570"/>
      <c r="I79" s="14"/>
      <c r="J79" s="14"/>
      <c r="K79" s="14"/>
      <c r="L79" s="14"/>
      <c r="M79" s="14"/>
      <c r="N79" s="14"/>
      <c r="O79" s="14"/>
      <c r="P79" s="14"/>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1"/>
      <c r="VB79" s="1"/>
      <c r="VC79" s="1"/>
      <c r="VD79" s="1"/>
      <c r="VE79" s="1"/>
      <c r="VF79" s="1"/>
      <c r="VG79" s="1"/>
      <c r="VH79" s="1"/>
      <c r="VI79" s="1"/>
      <c r="VJ79" s="1"/>
      <c r="VK79" s="1"/>
      <c r="VL79" s="1"/>
      <c r="VM79" s="1"/>
      <c r="VN79" s="1"/>
      <c r="VO79" s="1"/>
      <c r="VP79" s="1"/>
      <c r="VQ79" s="1"/>
      <c r="VR79" s="1"/>
      <c r="VS79" s="1"/>
      <c r="VT79" s="1"/>
      <c r="VU79" s="1"/>
      <c r="VV79" s="1"/>
      <c r="VW79" s="1"/>
      <c r="VX79" s="1"/>
      <c r="VY79" s="1"/>
      <c r="VZ79" s="1"/>
      <c r="WA79" s="1"/>
      <c r="WB79" s="1"/>
      <c r="WC79" s="1"/>
      <c r="WD79" s="1"/>
      <c r="WE79" s="1"/>
      <c r="WF79" s="1"/>
      <c r="WG79" s="1"/>
      <c r="WH79" s="1"/>
      <c r="WI79" s="1"/>
      <c r="WJ79" s="1"/>
      <c r="WK79" s="1"/>
      <c r="WL79" s="1"/>
      <c r="WM79" s="1"/>
      <c r="WN79" s="1"/>
      <c r="WO79" s="1"/>
      <c r="WP79" s="1"/>
      <c r="WQ79" s="1"/>
      <c r="WR79" s="1"/>
      <c r="WS79" s="1"/>
      <c r="WT79" s="1"/>
      <c r="WU79" s="1"/>
      <c r="WV79" s="1"/>
      <c r="WW79" s="1"/>
      <c r="WX79" s="1"/>
      <c r="WY79" s="1"/>
      <c r="WZ79" s="1"/>
      <c r="XA79" s="1"/>
      <c r="XB79" s="1"/>
      <c r="XC79" s="1"/>
      <c r="XD79" s="1"/>
      <c r="XE79" s="1"/>
      <c r="XF79" s="1"/>
      <c r="XG79" s="1"/>
      <c r="XH79" s="1"/>
      <c r="XI79" s="1"/>
      <c r="XJ79" s="1"/>
      <c r="XK79" s="1"/>
      <c r="XL79" s="1"/>
      <c r="XM79" s="1"/>
      <c r="XN79" s="1"/>
      <c r="XO79" s="1"/>
      <c r="XP79" s="1"/>
      <c r="XQ79" s="1"/>
      <c r="XR79" s="1"/>
      <c r="XS79" s="1"/>
      <c r="XT79" s="1"/>
      <c r="XU79" s="1"/>
      <c r="XV79" s="1"/>
      <c r="XW79" s="1"/>
      <c r="XX79" s="1"/>
      <c r="XY79" s="1"/>
      <c r="XZ79" s="1"/>
      <c r="YA79" s="1"/>
      <c r="YB79" s="1"/>
      <c r="YC79" s="1"/>
      <c r="YD79" s="1"/>
      <c r="YE79" s="1"/>
      <c r="YF79" s="1"/>
      <c r="YG79" s="1"/>
      <c r="YH79" s="1"/>
      <c r="YI79" s="1"/>
      <c r="YJ79" s="1"/>
      <c r="YK79" s="1"/>
      <c r="YL79" s="1"/>
      <c r="YM79" s="1"/>
      <c r="YN79" s="1"/>
      <c r="YO79" s="1"/>
      <c r="YP79" s="1"/>
      <c r="YQ79" s="1"/>
      <c r="YR79" s="1"/>
      <c r="YS79" s="1"/>
      <c r="YT79" s="1"/>
      <c r="YU79" s="1"/>
      <c r="YV79" s="1"/>
      <c r="YW79" s="1"/>
      <c r="YX79" s="1"/>
      <c r="YY79" s="1"/>
      <c r="YZ79" s="1"/>
      <c r="ZA79" s="1"/>
      <c r="ZB79" s="1"/>
      <c r="ZC79" s="1"/>
      <c r="ZD79" s="1"/>
      <c r="ZE79" s="1"/>
      <c r="ZF79" s="1"/>
      <c r="ZG79" s="1"/>
      <c r="ZH79" s="1"/>
      <c r="ZI79" s="1"/>
      <c r="ZJ79" s="1"/>
      <c r="ZK79" s="1"/>
      <c r="ZL79" s="1"/>
      <c r="ZM79" s="1"/>
      <c r="ZN79" s="1"/>
      <c r="ZO79" s="1"/>
      <c r="ZP79" s="1"/>
      <c r="ZQ79" s="1"/>
      <c r="ZR79" s="1"/>
      <c r="ZS79" s="1"/>
      <c r="ZT79" s="1"/>
      <c r="ZU79" s="1"/>
      <c r="ZV79" s="1"/>
      <c r="ZW79" s="1"/>
      <c r="ZX79" s="1"/>
      <c r="ZY79" s="1"/>
      <c r="ZZ79" s="1"/>
      <c r="AAA79" s="1"/>
      <c r="AAB79" s="1"/>
      <c r="AAC79" s="1"/>
      <c r="AAD79" s="1"/>
      <c r="AAE79" s="1"/>
      <c r="AAF79" s="1"/>
      <c r="AAG79" s="1"/>
      <c r="AAH79" s="1"/>
      <c r="AAI79" s="1"/>
      <c r="AAJ79" s="1"/>
      <c r="AAK79" s="1"/>
      <c r="AAL79" s="1"/>
      <c r="AAM79" s="1"/>
      <c r="AAN79" s="1"/>
      <c r="AAO79" s="1"/>
      <c r="AAP79" s="1"/>
      <c r="AAQ79" s="1"/>
      <c r="AAR79" s="1"/>
      <c r="AAS79" s="1"/>
      <c r="AAT79" s="1"/>
      <c r="AAU79" s="1"/>
      <c r="AAV79" s="1"/>
      <c r="AAW79" s="1"/>
      <c r="AAX79" s="1"/>
      <c r="AAY79" s="1"/>
      <c r="AAZ79" s="1"/>
      <c r="ABA79" s="1"/>
      <c r="ABB79" s="1"/>
      <c r="ABC79" s="1"/>
      <c r="ABD79" s="1"/>
      <c r="ABE79" s="1"/>
      <c r="ABF79" s="1"/>
      <c r="ABG79" s="1"/>
      <c r="ABH79" s="1"/>
      <c r="ABI79" s="1"/>
      <c r="ABJ79" s="1"/>
      <c r="ABK79" s="1"/>
      <c r="ABL79" s="1"/>
      <c r="ABM79" s="1"/>
      <c r="ABN79" s="1"/>
      <c r="ABO79" s="1"/>
      <c r="ABP79" s="1"/>
      <c r="ABQ79" s="1"/>
      <c r="ABR79" s="1"/>
      <c r="ABS79" s="1"/>
      <c r="ABT79" s="1"/>
      <c r="ABU79" s="1"/>
      <c r="ABV79" s="1"/>
      <c r="ABW79" s="1"/>
      <c r="ABX79" s="1"/>
      <c r="ABY79" s="1"/>
      <c r="ABZ79" s="1"/>
      <c r="ACA79" s="1"/>
      <c r="ACB79" s="1"/>
      <c r="ACC79" s="1"/>
      <c r="ACD79" s="1"/>
      <c r="ACE79" s="1"/>
      <c r="ACF79" s="1"/>
      <c r="ACG79" s="1"/>
      <c r="ACH79" s="1"/>
      <c r="ACI79" s="1"/>
      <c r="ACJ79" s="1"/>
      <c r="ACK79" s="1"/>
      <c r="ACL79" s="1"/>
      <c r="ACM79" s="1"/>
      <c r="ACN79" s="1"/>
      <c r="ACO79" s="1"/>
      <c r="ACP79" s="1"/>
      <c r="ACQ79" s="1"/>
      <c r="ACR79" s="1"/>
      <c r="ACS79" s="1"/>
      <c r="ACT79" s="1"/>
      <c r="ACU79" s="1"/>
      <c r="ACV79" s="1"/>
      <c r="ACW79" s="1"/>
      <c r="ACX79" s="1"/>
      <c r="ACY79" s="1"/>
      <c r="ACZ79" s="1"/>
      <c r="ADA79" s="1"/>
      <c r="ADB79" s="1"/>
      <c r="ADC79" s="1"/>
      <c r="ADD79" s="1"/>
      <c r="ADE79" s="1"/>
      <c r="ADF79" s="1"/>
      <c r="ADG79" s="1"/>
      <c r="ADH79" s="1"/>
      <c r="ADI79" s="1"/>
      <c r="ADJ79" s="1"/>
      <c r="ADK79" s="1"/>
      <c r="ADL79" s="1"/>
      <c r="ADM79" s="1"/>
      <c r="ADN79" s="1"/>
      <c r="ADO79" s="1"/>
      <c r="ADP79" s="1"/>
      <c r="ADQ79" s="1"/>
      <c r="ADR79" s="1"/>
      <c r="ADS79" s="1"/>
      <c r="ADT79" s="1"/>
      <c r="ADU79" s="1"/>
      <c r="ADV79" s="1"/>
      <c r="ADW79" s="1"/>
      <c r="ADX79" s="1"/>
      <c r="ADY79" s="1"/>
      <c r="ADZ79" s="1"/>
      <c r="AEA79" s="1"/>
      <c r="AEB79" s="1"/>
      <c r="AEC79" s="1"/>
      <c r="AED79" s="1"/>
      <c r="AEE79" s="1"/>
      <c r="AEF79" s="1"/>
      <c r="AEG79" s="1"/>
      <c r="AEH79" s="1"/>
      <c r="AEI79" s="1"/>
      <c r="AEJ79" s="1"/>
      <c r="AEK79" s="1"/>
      <c r="AEL79" s="1"/>
      <c r="AEM79" s="1"/>
      <c r="AEN79" s="1"/>
      <c r="AEO79" s="1"/>
      <c r="AEP79" s="1"/>
      <c r="AEQ79" s="1"/>
      <c r="AER79" s="1"/>
      <c r="AES79" s="1"/>
      <c r="AET79" s="1"/>
      <c r="AEU79" s="1"/>
      <c r="AEV79" s="1"/>
      <c r="AEW79" s="1"/>
      <c r="AEX79" s="1"/>
      <c r="AEY79" s="1"/>
      <c r="AEZ79" s="1"/>
      <c r="AFA79" s="1"/>
      <c r="AFB79" s="1"/>
      <c r="AFC79" s="1"/>
      <c r="AFD79" s="1"/>
      <c r="AFE79" s="1"/>
      <c r="AFF79" s="1"/>
      <c r="AFG79" s="1"/>
      <c r="AFH79" s="1"/>
      <c r="AFI79" s="1"/>
      <c r="AFJ79" s="1"/>
      <c r="AFK79" s="1"/>
      <c r="AFL79" s="1"/>
      <c r="AFM79" s="1"/>
      <c r="AFN79" s="1"/>
      <c r="AFO79" s="1"/>
      <c r="AFP79" s="1"/>
      <c r="AFQ79" s="1"/>
      <c r="AFR79" s="1"/>
      <c r="AFS79" s="1"/>
      <c r="AFT79" s="1"/>
      <c r="AFU79" s="1"/>
      <c r="AFV79" s="1"/>
      <c r="AFW79" s="1"/>
      <c r="AFX79" s="1"/>
      <c r="AFY79" s="1"/>
      <c r="AFZ79" s="1"/>
      <c r="AGA79" s="1"/>
      <c r="AGB79" s="1"/>
      <c r="AGC79" s="1"/>
      <c r="AGD79" s="1"/>
      <c r="AGE79" s="1"/>
      <c r="AGF79" s="1"/>
      <c r="AGG79" s="1"/>
      <c r="AGH79" s="1"/>
      <c r="AGI79" s="1"/>
      <c r="AGJ79" s="1"/>
      <c r="AGK79" s="1"/>
      <c r="AGL79" s="1"/>
      <c r="AGM79" s="1"/>
      <c r="AGN79" s="1"/>
      <c r="AGO79" s="1"/>
      <c r="AGP79" s="1"/>
      <c r="AGQ79" s="1"/>
      <c r="AGR79" s="1"/>
      <c r="AGS79" s="1"/>
      <c r="AGT79" s="1"/>
      <c r="AGU79" s="1"/>
      <c r="AGV79" s="1"/>
      <c r="AGW79" s="1"/>
      <c r="AGX79" s="1"/>
      <c r="AGY79" s="1"/>
      <c r="AGZ79" s="1"/>
      <c r="AHA79" s="1"/>
      <c r="AHB79" s="1"/>
      <c r="AHC79" s="1"/>
      <c r="AHD79" s="1"/>
      <c r="AHE79" s="1"/>
      <c r="AHF79" s="1"/>
      <c r="AHG79" s="1"/>
      <c r="AHH79" s="1"/>
      <c r="AHI79" s="1"/>
      <c r="AHJ79" s="1"/>
      <c r="AHK79" s="1"/>
      <c r="AHL79" s="1"/>
      <c r="AHM79" s="1"/>
      <c r="AHN79" s="1"/>
      <c r="AHO79" s="1"/>
      <c r="AHP79" s="1"/>
      <c r="AHQ79" s="1"/>
      <c r="AHR79" s="1"/>
      <c r="AHS79" s="1"/>
      <c r="AHT79" s="1"/>
      <c r="AHU79" s="1"/>
      <c r="AHV79" s="1"/>
      <c r="AHW79" s="1"/>
      <c r="AHX79" s="1"/>
      <c r="AHY79" s="1"/>
      <c r="AHZ79" s="1"/>
      <c r="AIA79" s="1"/>
      <c r="AIB79" s="1"/>
      <c r="AIC79" s="1"/>
      <c r="AID79" s="1"/>
      <c r="AIE79" s="1"/>
      <c r="AIF79" s="1"/>
      <c r="AIG79" s="1"/>
      <c r="AIH79" s="1"/>
      <c r="AII79" s="1"/>
      <c r="AIJ79" s="1"/>
      <c r="AIK79" s="1"/>
      <c r="AIL79" s="1"/>
      <c r="AIM79" s="1"/>
      <c r="AIN79" s="1"/>
      <c r="AIO79" s="1"/>
      <c r="AIP79" s="1"/>
      <c r="AIQ79" s="1"/>
      <c r="AIR79" s="1"/>
      <c r="AIS79" s="1"/>
      <c r="AIT79" s="1"/>
      <c r="AIU79" s="1"/>
      <c r="AIV79" s="1"/>
      <c r="AIW79" s="1"/>
      <c r="AIX79" s="1"/>
      <c r="AIY79" s="1"/>
      <c r="AIZ79" s="1"/>
      <c r="AJA79" s="1"/>
      <c r="AJB79" s="1"/>
      <c r="AJC79" s="1"/>
      <c r="AJD79" s="1"/>
      <c r="AJE79" s="1"/>
      <c r="AJF79" s="1"/>
      <c r="AJG79" s="1"/>
      <c r="AJH79" s="1"/>
      <c r="AJI79" s="1"/>
      <c r="AJJ79" s="1"/>
      <c r="AJK79" s="1"/>
      <c r="AJL79" s="1"/>
      <c r="AJM79" s="1"/>
      <c r="AJN79" s="1"/>
      <c r="AJO79" s="1"/>
      <c r="AJP79" s="1"/>
      <c r="AJQ79" s="1"/>
      <c r="AJR79" s="1"/>
      <c r="AJS79" s="1"/>
      <c r="AJT79" s="1"/>
      <c r="AJU79" s="1"/>
      <c r="AJV79" s="1"/>
      <c r="AJW79" s="1"/>
      <c r="AJX79" s="1"/>
      <c r="AJY79" s="1"/>
      <c r="AJZ79" s="1"/>
      <c r="AKA79" s="1"/>
      <c r="AKB79" s="1"/>
      <c r="AKC79" s="1"/>
      <c r="AKD79" s="1"/>
      <c r="AKE79" s="1"/>
      <c r="AKF79" s="1"/>
      <c r="AKG79" s="1"/>
      <c r="AKH79" s="1"/>
      <c r="AKI79" s="1"/>
      <c r="AKJ79" s="1"/>
      <c r="AKK79" s="1"/>
      <c r="AKL79" s="1"/>
      <c r="AKM79" s="1"/>
      <c r="AKN79" s="1"/>
      <c r="AKO79" s="1"/>
      <c r="AKP79" s="1"/>
      <c r="AKQ79" s="1"/>
      <c r="AKR79" s="1"/>
      <c r="AKS79" s="1"/>
      <c r="AKT79" s="1"/>
      <c r="AKU79" s="1"/>
      <c r="AKV79" s="1"/>
      <c r="AKW79" s="1"/>
      <c r="AKX79" s="1"/>
      <c r="AKY79" s="1"/>
      <c r="AKZ79" s="1"/>
      <c r="ALA79" s="1"/>
      <c r="ALB79" s="1"/>
      <c r="ALC79" s="1"/>
      <c r="ALD79" s="1"/>
      <c r="ALE79" s="1"/>
      <c r="ALF79" s="1"/>
      <c r="ALG79" s="1"/>
      <c r="ALH79" s="1"/>
      <c r="ALI79" s="1"/>
      <c r="ALJ79" s="1"/>
      <c r="ALK79" s="1"/>
      <c r="ALL79" s="1"/>
      <c r="ALM79" s="1"/>
      <c r="ALN79" s="1"/>
      <c r="ALO79" s="1"/>
    </row>
    <row r="80" spans="1:1003" s="156" customFormat="1" ht="15" x14ac:dyDescent="0.25">
      <c r="A80" s="14"/>
      <c r="B80" s="14"/>
      <c r="C80" s="14"/>
      <c r="D80" s="14"/>
      <c r="E80" s="14"/>
      <c r="F80" s="14"/>
      <c r="G80" s="14"/>
      <c r="H80" s="14"/>
      <c r="I80" s="14"/>
      <c r="J80" s="14"/>
      <c r="K80" s="14"/>
      <c r="L80" s="14"/>
      <c r="M80" s="14"/>
      <c r="N80" s="14"/>
      <c r="O80" s="14"/>
      <c r="P80" s="14"/>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1"/>
      <c r="VB80" s="1"/>
      <c r="VC80" s="1"/>
      <c r="VD80" s="1"/>
      <c r="VE80" s="1"/>
      <c r="VF80" s="1"/>
      <c r="VG80" s="1"/>
      <c r="VH80" s="1"/>
      <c r="VI80" s="1"/>
      <c r="VJ80" s="1"/>
      <c r="VK80" s="1"/>
      <c r="VL80" s="1"/>
      <c r="VM80" s="1"/>
      <c r="VN80" s="1"/>
      <c r="VO80" s="1"/>
      <c r="VP80" s="1"/>
      <c r="VQ80" s="1"/>
      <c r="VR80" s="1"/>
      <c r="VS80" s="1"/>
      <c r="VT80" s="1"/>
      <c r="VU80" s="1"/>
      <c r="VV80" s="1"/>
      <c r="VW80" s="1"/>
      <c r="VX80" s="1"/>
      <c r="VY80" s="1"/>
      <c r="VZ80" s="1"/>
      <c r="WA80" s="1"/>
      <c r="WB80" s="1"/>
      <c r="WC80" s="1"/>
      <c r="WD80" s="1"/>
      <c r="WE80" s="1"/>
      <c r="WF80" s="1"/>
      <c r="WG80" s="1"/>
      <c r="WH80" s="1"/>
      <c r="WI80" s="1"/>
      <c r="WJ80" s="1"/>
      <c r="WK80" s="1"/>
      <c r="WL80" s="1"/>
      <c r="WM80" s="1"/>
      <c r="WN80" s="1"/>
      <c r="WO80" s="1"/>
      <c r="WP80" s="1"/>
      <c r="WQ80" s="1"/>
      <c r="WR80" s="1"/>
      <c r="WS80" s="1"/>
      <c r="WT80" s="1"/>
      <c r="WU80" s="1"/>
      <c r="WV80" s="1"/>
      <c r="WW80" s="1"/>
      <c r="WX80" s="1"/>
      <c r="WY80" s="1"/>
      <c r="WZ80" s="1"/>
      <c r="XA80" s="1"/>
      <c r="XB80" s="1"/>
      <c r="XC80" s="1"/>
      <c r="XD80" s="1"/>
      <c r="XE80" s="1"/>
      <c r="XF80" s="1"/>
      <c r="XG80" s="1"/>
      <c r="XH80" s="1"/>
      <c r="XI80" s="1"/>
      <c r="XJ80" s="1"/>
      <c r="XK80" s="1"/>
      <c r="XL80" s="1"/>
      <c r="XM80" s="1"/>
      <c r="XN80" s="1"/>
      <c r="XO80" s="1"/>
      <c r="XP80" s="1"/>
      <c r="XQ80" s="1"/>
      <c r="XR80" s="1"/>
      <c r="XS80" s="1"/>
      <c r="XT80" s="1"/>
      <c r="XU80" s="1"/>
      <c r="XV80" s="1"/>
      <c r="XW80" s="1"/>
      <c r="XX80" s="1"/>
      <c r="XY80" s="1"/>
      <c r="XZ80" s="1"/>
      <c r="YA80" s="1"/>
      <c r="YB80" s="1"/>
      <c r="YC80" s="1"/>
      <c r="YD80" s="1"/>
      <c r="YE80" s="1"/>
      <c r="YF80" s="1"/>
      <c r="YG80" s="1"/>
      <c r="YH80" s="1"/>
      <c r="YI80" s="1"/>
      <c r="YJ80" s="1"/>
      <c r="YK80" s="1"/>
      <c r="YL80" s="1"/>
      <c r="YM80" s="1"/>
      <c r="YN80" s="1"/>
      <c r="YO80" s="1"/>
      <c r="YP80" s="1"/>
      <c r="YQ80" s="1"/>
      <c r="YR80" s="1"/>
      <c r="YS80" s="1"/>
      <c r="YT80" s="1"/>
      <c r="YU80" s="1"/>
      <c r="YV80" s="1"/>
      <c r="YW80" s="1"/>
      <c r="YX80" s="1"/>
      <c r="YY80" s="1"/>
      <c r="YZ80" s="1"/>
      <c r="ZA80" s="1"/>
      <c r="ZB80" s="1"/>
      <c r="ZC80" s="1"/>
      <c r="ZD80" s="1"/>
      <c r="ZE80" s="1"/>
      <c r="ZF80" s="1"/>
      <c r="ZG80" s="1"/>
      <c r="ZH80" s="1"/>
      <c r="ZI80" s="1"/>
      <c r="ZJ80" s="1"/>
      <c r="ZK80" s="1"/>
      <c r="ZL80" s="1"/>
      <c r="ZM80" s="1"/>
      <c r="ZN80" s="1"/>
      <c r="ZO80" s="1"/>
      <c r="ZP80" s="1"/>
      <c r="ZQ80" s="1"/>
      <c r="ZR80" s="1"/>
      <c r="ZS80" s="1"/>
      <c r="ZT80" s="1"/>
      <c r="ZU80" s="1"/>
      <c r="ZV80" s="1"/>
      <c r="ZW80" s="1"/>
      <c r="ZX80" s="1"/>
      <c r="ZY80" s="1"/>
      <c r="ZZ80" s="1"/>
      <c r="AAA80" s="1"/>
      <c r="AAB80" s="1"/>
      <c r="AAC80" s="1"/>
      <c r="AAD80" s="1"/>
      <c r="AAE80" s="1"/>
      <c r="AAF80" s="1"/>
      <c r="AAG80" s="1"/>
      <c r="AAH80" s="1"/>
      <c r="AAI80" s="1"/>
      <c r="AAJ80" s="1"/>
      <c r="AAK80" s="1"/>
      <c r="AAL80" s="1"/>
      <c r="AAM80" s="1"/>
      <c r="AAN80" s="1"/>
      <c r="AAO80" s="1"/>
      <c r="AAP80" s="1"/>
      <c r="AAQ80" s="1"/>
      <c r="AAR80" s="1"/>
      <c r="AAS80" s="1"/>
      <c r="AAT80" s="1"/>
      <c r="AAU80" s="1"/>
      <c r="AAV80" s="1"/>
      <c r="AAW80" s="1"/>
      <c r="AAX80" s="1"/>
      <c r="AAY80" s="1"/>
      <c r="AAZ80" s="1"/>
      <c r="ABA80" s="1"/>
      <c r="ABB80" s="1"/>
      <c r="ABC80" s="1"/>
      <c r="ABD80" s="1"/>
      <c r="ABE80" s="1"/>
      <c r="ABF80" s="1"/>
      <c r="ABG80" s="1"/>
      <c r="ABH80" s="1"/>
      <c r="ABI80" s="1"/>
      <c r="ABJ80" s="1"/>
      <c r="ABK80" s="1"/>
      <c r="ABL80" s="1"/>
      <c r="ABM80" s="1"/>
      <c r="ABN80" s="1"/>
      <c r="ABO80" s="1"/>
      <c r="ABP80" s="1"/>
      <c r="ABQ80" s="1"/>
      <c r="ABR80" s="1"/>
      <c r="ABS80" s="1"/>
      <c r="ABT80" s="1"/>
      <c r="ABU80" s="1"/>
      <c r="ABV80" s="1"/>
      <c r="ABW80" s="1"/>
      <c r="ABX80" s="1"/>
      <c r="ABY80" s="1"/>
      <c r="ABZ80" s="1"/>
      <c r="ACA80" s="1"/>
      <c r="ACB80" s="1"/>
      <c r="ACC80" s="1"/>
      <c r="ACD80" s="1"/>
      <c r="ACE80" s="1"/>
      <c r="ACF80" s="1"/>
      <c r="ACG80" s="1"/>
      <c r="ACH80" s="1"/>
      <c r="ACI80" s="1"/>
      <c r="ACJ80" s="1"/>
      <c r="ACK80" s="1"/>
      <c r="ACL80" s="1"/>
      <c r="ACM80" s="1"/>
      <c r="ACN80" s="1"/>
      <c r="ACO80" s="1"/>
      <c r="ACP80" s="1"/>
      <c r="ACQ80" s="1"/>
      <c r="ACR80" s="1"/>
      <c r="ACS80" s="1"/>
      <c r="ACT80" s="1"/>
      <c r="ACU80" s="1"/>
      <c r="ACV80" s="1"/>
      <c r="ACW80" s="1"/>
      <c r="ACX80" s="1"/>
      <c r="ACY80" s="1"/>
      <c r="ACZ80" s="1"/>
      <c r="ADA80" s="1"/>
      <c r="ADB80" s="1"/>
      <c r="ADC80" s="1"/>
      <c r="ADD80" s="1"/>
      <c r="ADE80" s="1"/>
      <c r="ADF80" s="1"/>
      <c r="ADG80" s="1"/>
      <c r="ADH80" s="1"/>
      <c r="ADI80" s="1"/>
      <c r="ADJ80" s="1"/>
      <c r="ADK80" s="1"/>
      <c r="ADL80" s="1"/>
      <c r="ADM80" s="1"/>
      <c r="ADN80" s="1"/>
      <c r="ADO80" s="1"/>
      <c r="ADP80" s="1"/>
      <c r="ADQ80" s="1"/>
      <c r="ADR80" s="1"/>
      <c r="ADS80" s="1"/>
      <c r="ADT80" s="1"/>
      <c r="ADU80" s="1"/>
      <c r="ADV80" s="1"/>
      <c r="ADW80" s="1"/>
      <c r="ADX80" s="1"/>
      <c r="ADY80" s="1"/>
      <c r="ADZ80" s="1"/>
      <c r="AEA80" s="1"/>
      <c r="AEB80" s="1"/>
      <c r="AEC80" s="1"/>
      <c r="AED80" s="1"/>
      <c r="AEE80" s="1"/>
      <c r="AEF80" s="1"/>
      <c r="AEG80" s="1"/>
      <c r="AEH80" s="1"/>
      <c r="AEI80" s="1"/>
      <c r="AEJ80" s="1"/>
      <c r="AEK80" s="1"/>
      <c r="AEL80" s="1"/>
      <c r="AEM80" s="1"/>
      <c r="AEN80" s="1"/>
      <c r="AEO80" s="1"/>
      <c r="AEP80" s="1"/>
      <c r="AEQ80" s="1"/>
      <c r="AER80" s="1"/>
      <c r="AES80" s="1"/>
      <c r="AET80" s="1"/>
      <c r="AEU80" s="1"/>
      <c r="AEV80" s="1"/>
      <c r="AEW80" s="1"/>
      <c r="AEX80" s="1"/>
      <c r="AEY80" s="1"/>
      <c r="AEZ80" s="1"/>
      <c r="AFA80" s="1"/>
      <c r="AFB80" s="1"/>
      <c r="AFC80" s="1"/>
      <c r="AFD80" s="1"/>
      <c r="AFE80" s="1"/>
      <c r="AFF80" s="1"/>
      <c r="AFG80" s="1"/>
      <c r="AFH80" s="1"/>
      <c r="AFI80" s="1"/>
      <c r="AFJ80" s="1"/>
      <c r="AFK80" s="1"/>
      <c r="AFL80" s="1"/>
      <c r="AFM80" s="1"/>
      <c r="AFN80" s="1"/>
      <c r="AFO80" s="1"/>
      <c r="AFP80" s="1"/>
      <c r="AFQ80" s="1"/>
      <c r="AFR80" s="1"/>
      <c r="AFS80" s="1"/>
      <c r="AFT80" s="1"/>
      <c r="AFU80" s="1"/>
      <c r="AFV80" s="1"/>
      <c r="AFW80" s="1"/>
      <c r="AFX80" s="1"/>
      <c r="AFY80" s="1"/>
      <c r="AFZ80" s="1"/>
      <c r="AGA80" s="1"/>
      <c r="AGB80" s="1"/>
      <c r="AGC80" s="1"/>
      <c r="AGD80" s="1"/>
      <c r="AGE80" s="1"/>
      <c r="AGF80" s="1"/>
      <c r="AGG80" s="1"/>
      <c r="AGH80" s="1"/>
      <c r="AGI80" s="1"/>
      <c r="AGJ80" s="1"/>
      <c r="AGK80" s="1"/>
      <c r="AGL80" s="1"/>
      <c r="AGM80" s="1"/>
      <c r="AGN80" s="1"/>
      <c r="AGO80" s="1"/>
      <c r="AGP80" s="1"/>
      <c r="AGQ80" s="1"/>
      <c r="AGR80" s="1"/>
      <c r="AGS80" s="1"/>
      <c r="AGT80" s="1"/>
      <c r="AGU80" s="1"/>
      <c r="AGV80" s="1"/>
      <c r="AGW80" s="1"/>
      <c r="AGX80" s="1"/>
      <c r="AGY80" s="1"/>
      <c r="AGZ80" s="1"/>
      <c r="AHA80" s="1"/>
      <c r="AHB80" s="1"/>
      <c r="AHC80" s="1"/>
      <c r="AHD80" s="1"/>
      <c r="AHE80" s="1"/>
      <c r="AHF80" s="1"/>
      <c r="AHG80" s="1"/>
      <c r="AHH80" s="1"/>
      <c r="AHI80" s="1"/>
      <c r="AHJ80" s="1"/>
      <c r="AHK80" s="1"/>
      <c r="AHL80" s="1"/>
      <c r="AHM80" s="1"/>
      <c r="AHN80" s="1"/>
      <c r="AHO80" s="1"/>
      <c r="AHP80" s="1"/>
      <c r="AHQ80" s="1"/>
      <c r="AHR80" s="1"/>
      <c r="AHS80" s="1"/>
      <c r="AHT80" s="1"/>
      <c r="AHU80" s="1"/>
      <c r="AHV80" s="1"/>
      <c r="AHW80" s="1"/>
      <c r="AHX80" s="1"/>
      <c r="AHY80" s="1"/>
      <c r="AHZ80" s="1"/>
      <c r="AIA80" s="1"/>
      <c r="AIB80" s="1"/>
      <c r="AIC80" s="1"/>
      <c r="AID80" s="1"/>
      <c r="AIE80" s="1"/>
      <c r="AIF80" s="1"/>
      <c r="AIG80" s="1"/>
      <c r="AIH80" s="1"/>
      <c r="AII80" s="1"/>
      <c r="AIJ80" s="1"/>
      <c r="AIK80" s="1"/>
      <c r="AIL80" s="1"/>
      <c r="AIM80" s="1"/>
      <c r="AIN80" s="1"/>
      <c r="AIO80" s="1"/>
      <c r="AIP80" s="1"/>
      <c r="AIQ80" s="1"/>
      <c r="AIR80" s="1"/>
      <c r="AIS80" s="1"/>
      <c r="AIT80" s="1"/>
      <c r="AIU80" s="1"/>
      <c r="AIV80" s="1"/>
      <c r="AIW80" s="1"/>
      <c r="AIX80" s="1"/>
      <c r="AIY80" s="1"/>
      <c r="AIZ80" s="1"/>
      <c r="AJA80" s="1"/>
      <c r="AJB80" s="1"/>
      <c r="AJC80" s="1"/>
      <c r="AJD80" s="1"/>
      <c r="AJE80" s="1"/>
      <c r="AJF80" s="1"/>
      <c r="AJG80" s="1"/>
      <c r="AJH80" s="1"/>
      <c r="AJI80" s="1"/>
      <c r="AJJ80" s="1"/>
      <c r="AJK80" s="1"/>
      <c r="AJL80" s="1"/>
      <c r="AJM80" s="1"/>
      <c r="AJN80" s="1"/>
      <c r="AJO80" s="1"/>
      <c r="AJP80" s="1"/>
      <c r="AJQ80" s="1"/>
      <c r="AJR80" s="1"/>
      <c r="AJS80" s="1"/>
      <c r="AJT80" s="1"/>
      <c r="AJU80" s="1"/>
      <c r="AJV80" s="1"/>
      <c r="AJW80" s="1"/>
      <c r="AJX80" s="1"/>
      <c r="AJY80" s="1"/>
      <c r="AJZ80" s="1"/>
      <c r="AKA80" s="1"/>
      <c r="AKB80" s="1"/>
      <c r="AKC80" s="1"/>
      <c r="AKD80" s="1"/>
      <c r="AKE80" s="1"/>
      <c r="AKF80" s="1"/>
      <c r="AKG80" s="1"/>
      <c r="AKH80" s="1"/>
      <c r="AKI80" s="1"/>
      <c r="AKJ80" s="1"/>
      <c r="AKK80" s="1"/>
      <c r="AKL80" s="1"/>
      <c r="AKM80" s="1"/>
      <c r="AKN80" s="1"/>
      <c r="AKO80" s="1"/>
      <c r="AKP80" s="1"/>
      <c r="AKQ80" s="1"/>
      <c r="AKR80" s="1"/>
      <c r="AKS80" s="1"/>
      <c r="AKT80" s="1"/>
      <c r="AKU80" s="1"/>
      <c r="AKV80" s="1"/>
      <c r="AKW80" s="1"/>
      <c r="AKX80" s="1"/>
      <c r="AKY80" s="1"/>
      <c r="AKZ80" s="1"/>
      <c r="ALA80" s="1"/>
      <c r="ALB80" s="1"/>
      <c r="ALC80" s="1"/>
      <c r="ALD80" s="1"/>
      <c r="ALE80" s="1"/>
      <c r="ALF80" s="1"/>
      <c r="ALG80" s="1"/>
      <c r="ALH80" s="1"/>
      <c r="ALI80" s="1"/>
      <c r="ALJ80" s="1"/>
      <c r="ALK80" s="1"/>
      <c r="ALL80" s="1"/>
      <c r="ALM80" s="1"/>
      <c r="ALN80" s="1"/>
      <c r="ALO80" s="1"/>
    </row>
    <row r="81" spans="1:1003" s="156" customFormat="1" ht="15" x14ac:dyDescent="0.25">
      <c r="A81" s="182" t="str">
        <f>dat</f>
        <v>Tāme sastādīta 2021. gada</v>
      </c>
      <c r="B81" s="50"/>
      <c r="C81" s="50"/>
      <c r="D81" s="50"/>
      <c r="E81" s="14"/>
      <c r="F81" s="14"/>
      <c r="G81" s="14"/>
      <c r="H81" s="14"/>
      <c r="I81" s="14"/>
      <c r="J81" s="14"/>
      <c r="K81" s="14"/>
      <c r="L81" s="14"/>
      <c r="M81" s="14"/>
      <c r="N81" s="14"/>
      <c r="O81" s="14"/>
      <c r="P81" s="14"/>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1"/>
      <c r="VB81" s="1"/>
      <c r="VC81" s="1"/>
      <c r="VD81" s="1"/>
      <c r="VE81" s="1"/>
      <c r="VF81" s="1"/>
      <c r="VG81" s="1"/>
      <c r="VH81" s="1"/>
      <c r="VI81" s="1"/>
      <c r="VJ81" s="1"/>
      <c r="VK81" s="1"/>
      <c r="VL81" s="1"/>
      <c r="VM81" s="1"/>
      <c r="VN81" s="1"/>
      <c r="VO81" s="1"/>
      <c r="VP81" s="1"/>
      <c r="VQ81" s="1"/>
      <c r="VR81" s="1"/>
      <c r="VS81" s="1"/>
      <c r="VT81" s="1"/>
      <c r="VU81" s="1"/>
      <c r="VV81" s="1"/>
      <c r="VW81" s="1"/>
      <c r="VX81" s="1"/>
      <c r="VY81" s="1"/>
      <c r="VZ81" s="1"/>
      <c r="WA81" s="1"/>
      <c r="WB81" s="1"/>
      <c r="WC81" s="1"/>
      <c r="WD81" s="1"/>
      <c r="WE81" s="1"/>
      <c r="WF81" s="1"/>
      <c r="WG81" s="1"/>
      <c r="WH81" s="1"/>
      <c r="WI81" s="1"/>
      <c r="WJ81" s="1"/>
      <c r="WK81" s="1"/>
      <c r="WL81" s="1"/>
      <c r="WM81" s="1"/>
      <c r="WN81" s="1"/>
      <c r="WO81" s="1"/>
      <c r="WP81" s="1"/>
      <c r="WQ81" s="1"/>
      <c r="WR81" s="1"/>
      <c r="WS81" s="1"/>
      <c r="WT81" s="1"/>
      <c r="WU81" s="1"/>
      <c r="WV81" s="1"/>
      <c r="WW81" s="1"/>
      <c r="WX81" s="1"/>
      <c r="WY81" s="1"/>
      <c r="WZ81" s="1"/>
      <c r="XA81" s="1"/>
      <c r="XB81" s="1"/>
      <c r="XC81" s="1"/>
      <c r="XD81" s="1"/>
      <c r="XE81" s="1"/>
      <c r="XF81" s="1"/>
      <c r="XG81" s="1"/>
      <c r="XH81" s="1"/>
      <c r="XI81" s="1"/>
      <c r="XJ81" s="1"/>
      <c r="XK81" s="1"/>
      <c r="XL81" s="1"/>
      <c r="XM81" s="1"/>
      <c r="XN81" s="1"/>
      <c r="XO81" s="1"/>
      <c r="XP81" s="1"/>
      <c r="XQ81" s="1"/>
      <c r="XR81" s="1"/>
      <c r="XS81" s="1"/>
      <c r="XT81" s="1"/>
      <c r="XU81" s="1"/>
      <c r="XV81" s="1"/>
      <c r="XW81" s="1"/>
      <c r="XX81" s="1"/>
      <c r="XY81" s="1"/>
      <c r="XZ81" s="1"/>
      <c r="YA81" s="1"/>
      <c r="YB81" s="1"/>
      <c r="YC81" s="1"/>
      <c r="YD81" s="1"/>
      <c r="YE81" s="1"/>
      <c r="YF81" s="1"/>
      <c r="YG81" s="1"/>
      <c r="YH81" s="1"/>
      <c r="YI81" s="1"/>
      <c r="YJ81" s="1"/>
      <c r="YK81" s="1"/>
      <c r="YL81" s="1"/>
      <c r="YM81" s="1"/>
      <c r="YN81" s="1"/>
      <c r="YO81" s="1"/>
      <c r="YP81" s="1"/>
      <c r="YQ81" s="1"/>
      <c r="YR81" s="1"/>
      <c r="YS81" s="1"/>
      <c r="YT81" s="1"/>
      <c r="YU81" s="1"/>
      <c r="YV81" s="1"/>
      <c r="YW81" s="1"/>
      <c r="YX81" s="1"/>
      <c r="YY81" s="1"/>
      <c r="YZ81" s="1"/>
      <c r="ZA81" s="1"/>
      <c r="ZB81" s="1"/>
      <c r="ZC81" s="1"/>
      <c r="ZD81" s="1"/>
      <c r="ZE81" s="1"/>
      <c r="ZF81" s="1"/>
      <c r="ZG81" s="1"/>
      <c r="ZH81" s="1"/>
      <c r="ZI81" s="1"/>
      <c r="ZJ81" s="1"/>
      <c r="ZK81" s="1"/>
      <c r="ZL81" s="1"/>
      <c r="ZM81" s="1"/>
      <c r="ZN81" s="1"/>
      <c r="ZO81" s="1"/>
      <c r="ZP81" s="1"/>
      <c r="ZQ81" s="1"/>
      <c r="ZR81" s="1"/>
      <c r="ZS81" s="1"/>
      <c r="ZT81" s="1"/>
      <c r="ZU81" s="1"/>
      <c r="ZV81" s="1"/>
      <c r="ZW81" s="1"/>
      <c r="ZX81" s="1"/>
      <c r="ZY81" s="1"/>
      <c r="ZZ81" s="1"/>
      <c r="AAA81" s="1"/>
      <c r="AAB81" s="1"/>
      <c r="AAC81" s="1"/>
      <c r="AAD81" s="1"/>
      <c r="AAE81" s="1"/>
      <c r="AAF81" s="1"/>
      <c r="AAG81" s="1"/>
      <c r="AAH81" s="1"/>
      <c r="AAI81" s="1"/>
      <c r="AAJ81" s="1"/>
      <c r="AAK81" s="1"/>
      <c r="AAL81" s="1"/>
      <c r="AAM81" s="1"/>
      <c r="AAN81" s="1"/>
      <c r="AAO81" s="1"/>
      <c r="AAP81" s="1"/>
      <c r="AAQ81" s="1"/>
      <c r="AAR81" s="1"/>
      <c r="AAS81" s="1"/>
      <c r="AAT81" s="1"/>
      <c r="AAU81" s="1"/>
      <c r="AAV81" s="1"/>
      <c r="AAW81" s="1"/>
      <c r="AAX81" s="1"/>
      <c r="AAY81" s="1"/>
      <c r="AAZ81" s="1"/>
      <c r="ABA81" s="1"/>
      <c r="ABB81" s="1"/>
      <c r="ABC81" s="1"/>
      <c r="ABD81" s="1"/>
      <c r="ABE81" s="1"/>
      <c r="ABF81" s="1"/>
      <c r="ABG81" s="1"/>
      <c r="ABH81" s="1"/>
      <c r="ABI81" s="1"/>
      <c r="ABJ81" s="1"/>
      <c r="ABK81" s="1"/>
      <c r="ABL81" s="1"/>
      <c r="ABM81" s="1"/>
      <c r="ABN81" s="1"/>
      <c r="ABO81" s="1"/>
      <c r="ABP81" s="1"/>
      <c r="ABQ81" s="1"/>
      <c r="ABR81" s="1"/>
      <c r="ABS81" s="1"/>
      <c r="ABT81" s="1"/>
      <c r="ABU81" s="1"/>
      <c r="ABV81" s="1"/>
      <c r="ABW81" s="1"/>
      <c r="ABX81" s="1"/>
      <c r="ABY81" s="1"/>
      <c r="ABZ81" s="1"/>
      <c r="ACA81" s="1"/>
      <c r="ACB81" s="1"/>
      <c r="ACC81" s="1"/>
      <c r="ACD81" s="1"/>
      <c r="ACE81" s="1"/>
      <c r="ACF81" s="1"/>
      <c r="ACG81" s="1"/>
      <c r="ACH81" s="1"/>
      <c r="ACI81" s="1"/>
      <c r="ACJ81" s="1"/>
      <c r="ACK81" s="1"/>
      <c r="ACL81" s="1"/>
      <c r="ACM81" s="1"/>
      <c r="ACN81" s="1"/>
      <c r="ACO81" s="1"/>
      <c r="ACP81" s="1"/>
      <c r="ACQ81" s="1"/>
      <c r="ACR81" s="1"/>
      <c r="ACS81" s="1"/>
      <c r="ACT81" s="1"/>
      <c r="ACU81" s="1"/>
      <c r="ACV81" s="1"/>
      <c r="ACW81" s="1"/>
      <c r="ACX81" s="1"/>
      <c r="ACY81" s="1"/>
      <c r="ACZ81" s="1"/>
      <c r="ADA81" s="1"/>
      <c r="ADB81" s="1"/>
      <c r="ADC81" s="1"/>
      <c r="ADD81" s="1"/>
      <c r="ADE81" s="1"/>
      <c r="ADF81" s="1"/>
      <c r="ADG81" s="1"/>
      <c r="ADH81" s="1"/>
      <c r="ADI81" s="1"/>
      <c r="ADJ81" s="1"/>
      <c r="ADK81" s="1"/>
      <c r="ADL81" s="1"/>
      <c r="ADM81" s="1"/>
      <c r="ADN81" s="1"/>
      <c r="ADO81" s="1"/>
      <c r="ADP81" s="1"/>
      <c r="ADQ81" s="1"/>
      <c r="ADR81" s="1"/>
      <c r="ADS81" s="1"/>
      <c r="ADT81" s="1"/>
      <c r="ADU81" s="1"/>
      <c r="ADV81" s="1"/>
      <c r="ADW81" s="1"/>
      <c r="ADX81" s="1"/>
      <c r="ADY81" s="1"/>
      <c r="ADZ81" s="1"/>
      <c r="AEA81" s="1"/>
      <c r="AEB81" s="1"/>
      <c r="AEC81" s="1"/>
      <c r="AED81" s="1"/>
      <c r="AEE81" s="1"/>
      <c r="AEF81" s="1"/>
      <c r="AEG81" s="1"/>
      <c r="AEH81" s="1"/>
      <c r="AEI81" s="1"/>
      <c r="AEJ81" s="1"/>
      <c r="AEK81" s="1"/>
      <c r="AEL81" s="1"/>
      <c r="AEM81" s="1"/>
      <c r="AEN81" s="1"/>
      <c r="AEO81" s="1"/>
      <c r="AEP81" s="1"/>
      <c r="AEQ81" s="1"/>
      <c r="AER81" s="1"/>
      <c r="AES81" s="1"/>
      <c r="AET81" s="1"/>
      <c r="AEU81" s="1"/>
      <c r="AEV81" s="1"/>
      <c r="AEW81" s="1"/>
      <c r="AEX81" s="1"/>
      <c r="AEY81" s="1"/>
      <c r="AEZ81" s="1"/>
      <c r="AFA81" s="1"/>
      <c r="AFB81" s="1"/>
      <c r="AFC81" s="1"/>
      <c r="AFD81" s="1"/>
      <c r="AFE81" s="1"/>
      <c r="AFF81" s="1"/>
      <c r="AFG81" s="1"/>
      <c r="AFH81" s="1"/>
      <c r="AFI81" s="1"/>
      <c r="AFJ81" s="1"/>
      <c r="AFK81" s="1"/>
      <c r="AFL81" s="1"/>
      <c r="AFM81" s="1"/>
      <c r="AFN81" s="1"/>
      <c r="AFO81" s="1"/>
      <c r="AFP81" s="1"/>
      <c r="AFQ81" s="1"/>
      <c r="AFR81" s="1"/>
      <c r="AFS81" s="1"/>
      <c r="AFT81" s="1"/>
      <c r="AFU81" s="1"/>
      <c r="AFV81" s="1"/>
      <c r="AFW81" s="1"/>
      <c r="AFX81" s="1"/>
      <c r="AFY81" s="1"/>
      <c r="AFZ81" s="1"/>
      <c r="AGA81" s="1"/>
      <c r="AGB81" s="1"/>
      <c r="AGC81" s="1"/>
      <c r="AGD81" s="1"/>
      <c r="AGE81" s="1"/>
      <c r="AGF81" s="1"/>
      <c r="AGG81" s="1"/>
      <c r="AGH81" s="1"/>
      <c r="AGI81" s="1"/>
      <c r="AGJ81" s="1"/>
      <c r="AGK81" s="1"/>
      <c r="AGL81" s="1"/>
      <c r="AGM81" s="1"/>
      <c r="AGN81" s="1"/>
      <c r="AGO81" s="1"/>
      <c r="AGP81" s="1"/>
      <c r="AGQ81" s="1"/>
      <c r="AGR81" s="1"/>
      <c r="AGS81" s="1"/>
      <c r="AGT81" s="1"/>
      <c r="AGU81" s="1"/>
      <c r="AGV81" s="1"/>
      <c r="AGW81" s="1"/>
      <c r="AGX81" s="1"/>
      <c r="AGY81" s="1"/>
      <c r="AGZ81" s="1"/>
      <c r="AHA81" s="1"/>
      <c r="AHB81" s="1"/>
      <c r="AHC81" s="1"/>
      <c r="AHD81" s="1"/>
      <c r="AHE81" s="1"/>
      <c r="AHF81" s="1"/>
      <c r="AHG81" s="1"/>
      <c r="AHH81" s="1"/>
      <c r="AHI81" s="1"/>
      <c r="AHJ81" s="1"/>
      <c r="AHK81" s="1"/>
      <c r="AHL81" s="1"/>
      <c r="AHM81" s="1"/>
      <c r="AHN81" s="1"/>
      <c r="AHO81" s="1"/>
      <c r="AHP81" s="1"/>
      <c r="AHQ81" s="1"/>
      <c r="AHR81" s="1"/>
      <c r="AHS81" s="1"/>
      <c r="AHT81" s="1"/>
      <c r="AHU81" s="1"/>
      <c r="AHV81" s="1"/>
      <c r="AHW81" s="1"/>
      <c r="AHX81" s="1"/>
      <c r="AHY81" s="1"/>
      <c r="AHZ81" s="1"/>
      <c r="AIA81" s="1"/>
      <c r="AIB81" s="1"/>
      <c r="AIC81" s="1"/>
      <c r="AID81" s="1"/>
      <c r="AIE81" s="1"/>
      <c r="AIF81" s="1"/>
      <c r="AIG81" s="1"/>
      <c r="AIH81" s="1"/>
      <c r="AII81" s="1"/>
      <c r="AIJ81" s="1"/>
      <c r="AIK81" s="1"/>
      <c r="AIL81" s="1"/>
      <c r="AIM81" s="1"/>
      <c r="AIN81" s="1"/>
      <c r="AIO81" s="1"/>
      <c r="AIP81" s="1"/>
      <c r="AIQ81" s="1"/>
      <c r="AIR81" s="1"/>
      <c r="AIS81" s="1"/>
      <c r="AIT81" s="1"/>
      <c r="AIU81" s="1"/>
      <c r="AIV81" s="1"/>
      <c r="AIW81" s="1"/>
      <c r="AIX81" s="1"/>
      <c r="AIY81" s="1"/>
      <c r="AIZ81" s="1"/>
      <c r="AJA81" s="1"/>
      <c r="AJB81" s="1"/>
      <c r="AJC81" s="1"/>
      <c r="AJD81" s="1"/>
      <c r="AJE81" s="1"/>
      <c r="AJF81" s="1"/>
      <c r="AJG81" s="1"/>
      <c r="AJH81" s="1"/>
      <c r="AJI81" s="1"/>
      <c r="AJJ81" s="1"/>
      <c r="AJK81" s="1"/>
      <c r="AJL81" s="1"/>
      <c r="AJM81" s="1"/>
      <c r="AJN81" s="1"/>
      <c r="AJO81" s="1"/>
      <c r="AJP81" s="1"/>
      <c r="AJQ81" s="1"/>
      <c r="AJR81" s="1"/>
      <c r="AJS81" s="1"/>
      <c r="AJT81" s="1"/>
      <c r="AJU81" s="1"/>
      <c r="AJV81" s="1"/>
      <c r="AJW81" s="1"/>
      <c r="AJX81" s="1"/>
      <c r="AJY81" s="1"/>
      <c r="AJZ81" s="1"/>
      <c r="AKA81" s="1"/>
      <c r="AKB81" s="1"/>
      <c r="AKC81" s="1"/>
      <c r="AKD81" s="1"/>
      <c r="AKE81" s="1"/>
      <c r="AKF81" s="1"/>
      <c r="AKG81" s="1"/>
      <c r="AKH81" s="1"/>
      <c r="AKI81" s="1"/>
      <c r="AKJ81" s="1"/>
      <c r="AKK81" s="1"/>
      <c r="AKL81" s="1"/>
      <c r="AKM81" s="1"/>
      <c r="AKN81" s="1"/>
      <c r="AKO81" s="1"/>
      <c r="AKP81" s="1"/>
      <c r="AKQ81" s="1"/>
      <c r="AKR81" s="1"/>
      <c r="AKS81" s="1"/>
      <c r="AKT81" s="1"/>
      <c r="AKU81" s="1"/>
      <c r="AKV81" s="1"/>
      <c r="AKW81" s="1"/>
      <c r="AKX81" s="1"/>
      <c r="AKY81" s="1"/>
      <c r="AKZ81" s="1"/>
      <c r="ALA81" s="1"/>
      <c r="ALB81" s="1"/>
      <c r="ALC81" s="1"/>
      <c r="ALD81" s="1"/>
      <c r="ALE81" s="1"/>
      <c r="ALF81" s="1"/>
      <c r="ALG81" s="1"/>
      <c r="ALH81" s="1"/>
      <c r="ALI81" s="1"/>
      <c r="ALJ81" s="1"/>
      <c r="ALK81" s="1"/>
      <c r="ALL81" s="1"/>
      <c r="ALM81" s="1"/>
      <c r="ALN81" s="1"/>
      <c r="ALO81" s="1"/>
    </row>
    <row r="82" spans="1:1003" s="156" customFormat="1" ht="15" x14ac:dyDescent="0.25">
      <c r="A82" s="14"/>
      <c r="B82" s="14"/>
      <c r="C82" s="14"/>
      <c r="D82" s="14"/>
      <c r="E82" s="14"/>
      <c r="F82" s="14"/>
      <c r="G82" s="14"/>
      <c r="H82" s="14"/>
      <c r="I82" s="14"/>
      <c r="J82" s="14"/>
      <c r="K82" s="14"/>
      <c r="L82" s="14"/>
      <c r="M82" s="14"/>
      <c r="N82" s="14"/>
      <c r="O82" s="14"/>
      <c r="P82" s="14"/>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1"/>
      <c r="VB82" s="1"/>
      <c r="VC82" s="1"/>
      <c r="VD82" s="1"/>
      <c r="VE82" s="1"/>
      <c r="VF82" s="1"/>
      <c r="VG82" s="1"/>
      <c r="VH82" s="1"/>
      <c r="VI82" s="1"/>
      <c r="VJ82" s="1"/>
      <c r="VK82" s="1"/>
      <c r="VL82" s="1"/>
      <c r="VM82" s="1"/>
      <c r="VN82" s="1"/>
      <c r="VO82" s="1"/>
      <c r="VP82" s="1"/>
      <c r="VQ82" s="1"/>
      <c r="VR82" s="1"/>
      <c r="VS82" s="1"/>
      <c r="VT82" s="1"/>
      <c r="VU82" s="1"/>
      <c r="VV82" s="1"/>
      <c r="VW82" s="1"/>
      <c r="VX82" s="1"/>
      <c r="VY82" s="1"/>
      <c r="VZ82" s="1"/>
      <c r="WA82" s="1"/>
      <c r="WB82" s="1"/>
      <c r="WC82" s="1"/>
      <c r="WD82" s="1"/>
      <c r="WE82" s="1"/>
      <c r="WF82" s="1"/>
      <c r="WG82" s="1"/>
      <c r="WH82" s="1"/>
      <c r="WI82" s="1"/>
      <c r="WJ82" s="1"/>
      <c r="WK82" s="1"/>
      <c r="WL82" s="1"/>
      <c r="WM82" s="1"/>
      <c r="WN82" s="1"/>
      <c r="WO82" s="1"/>
      <c r="WP82" s="1"/>
      <c r="WQ82" s="1"/>
      <c r="WR82" s="1"/>
      <c r="WS82" s="1"/>
      <c r="WT82" s="1"/>
      <c r="WU82" s="1"/>
      <c r="WV82" s="1"/>
      <c r="WW82" s="1"/>
      <c r="WX82" s="1"/>
      <c r="WY82" s="1"/>
      <c r="WZ82" s="1"/>
      <c r="XA82" s="1"/>
      <c r="XB82" s="1"/>
      <c r="XC82" s="1"/>
      <c r="XD82" s="1"/>
      <c r="XE82" s="1"/>
      <c r="XF82" s="1"/>
      <c r="XG82" s="1"/>
      <c r="XH82" s="1"/>
      <c r="XI82" s="1"/>
      <c r="XJ82" s="1"/>
      <c r="XK82" s="1"/>
      <c r="XL82" s="1"/>
      <c r="XM82" s="1"/>
      <c r="XN82" s="1"/>
      <c r="XO82" s="1"/>
      <c r="XP82" s="1"/>
      <c r="XQ82" s="1"/>
      <c r="XR82" s="1"/>
      <c r="XS82" s="1"/>
      <c r="XT82" s="1"/>
      <c r="XU82" s="1"/>
      <c r="XV82" s="1"/>
      <c r="XW82" s="1"/>
      <c r="XX82" s="1"/>
      <c r="XY82" s="1"/>
      <c r="XZ82" s="1"/>
      <c r="YA82" s="1"/>
      <c r="YB82" s="1"/>
      <c r="YC82" s="1"/>
      <c r="YD82" s="1"/>
      <c r="YE82" s="1"/>
      <c r="YF82" s="1"/>
      <c r="YG82" s="1"/>
      <c r="YH82" s="1"/>
      <c r="YI82" s="1"/>
      <c r="YJ82" s="1"/>
      <c r="YK82" s="1"/>
      <c r="YL82" s="1"/>
      <c r="YM82" s="1"/>
      <c r="YN82" s="1"/>
      <c r="YO82" s="1"/>
      <c r="YP82" s="1"/>
      <c r="YQ82" s="1"/>
      <c r="YR82" s="1"/>
      <c r="YS82" s="1"/>
      <c r="YT82" s="1"/>
      <c r="YU82" s="1"/>
      <c r="YV82" s="1"/>
      <c r="YW82" s="1"/>
      <c r="YX82" s="1"/>
      <c r="YY82" s="1"/>
      <c r="YZ82" s="1"/>
      <c r="ZA82" s="1"/>
      <c r="ZB82" s="1"/>
      <c r="ZC82" s="1"/>
      <c r="ZD82" s="1"/>
      <c r="ZE82" s="1"/>
      <c r="ZF82" s="1"/>
      <c r="ZG82" s="1"/>
      <c r="ZH82" s="1"/>
      <c r="ZI82" s="1"/>
      <c r="ZJ82" s="1"/>
      <c r="ZK82" s="1"/>
      <c r="ZL82" s="1"/>
      <c r="ZM82" s="1"/>
      <c r="ZN82" s="1"/>
      <c r="ZO82" s="1"/>
      <c r="ZP82" s="1"/>
      <c r="ZQ82" s="1"/>
      <c r="ZR82" s="1"/>
      <c r="ZS82" s="1"/>
      <c r="ZT82" s="1"/>
      <c r="ZU82" s="1"/>
      <c r="ZV82" s="1"/>
      <c r="ZW82" s="1"/>
      <c r="ZX82" s="1"/>
      <c r="ZY82" s="1"/>
      <c r="ZZ82" s="1"/>
      <c r="AAA82" s="1"/>
      <c r="AAB82" s="1"/>
      <c r="AAC82" s="1"/>
      <c r="AAD82" s="1"/>
      <c r="AAE82" s="1"/>
      <c r="AAF82" s="1"/>
      <c r="AAG82" s="1"/>
      <c r="AAH82" s="1"/>
      <c r="AAI82" s="1"/>
      <c r="AAJ82" s="1"/>
      <c r="AAK82" s="1"/>
      <c r="AAL82" s="1"/>
      <c r="AAM82" s="1"/>
      <c r="AAN82" s="1"/>
      <c r="AAO82" s="1"/>
      <c r="AAP82" s="1"/>
      <c r="AAQ82" s="1"/>
      <c r="AAR82" s="1"/>
      <c r="AAS82" s="1"/>
      <c r="AAT82" s="1"/>
      <c r="AAU82" s="1"/>
      <c r="AAV82" s="1"/>
      <c r="AAW82" s="1"/>
      <c r="AAX82" s="1"/>
      <c r="AAY82" s="1"/>
      <c r="AAZ82" s="1"/>
      <c r="ABA82" s="1"/>
      <c r="ABB82" s="1"/>
      <c r="ABC82" s="1"/>
      <c r="ABD82" s="1"/>
      <c r="ABE82" s="1"/>
      <c r="ABF82" s="1"/>
      <c r="ABG82" s="1"/>
      <c r="ABH82" s="1"/>
      <c r="ABI82" s="1"/>
      <c r="ABJ82" s="1"/>
      <c r="ABK82" s="1"/>
      <c r="ABL82" s="1"/>
      <c r="ABM82" s="1"/>
      <c r="ABN82" s="1"/>
      <c r="ABO82" s="1"/>
      <c r="ABP82" s="1"/>
      <c r="ABQ82" s="1"/>
      <c r="ABR82" s="1"/>
      <c r="ABS82" s="1"/>
      <c r="ABT82" s="1"/>
      <c r="ABU82" s="1"/>
      <c r="ABV82" s="1"/>
      <c r="ABW82" s="1"/>
      <c r="ABX82" s="1"/>
      <c r="ABY82" s="1"/>
      <c r="ABZ82" s="1"/>
      <c r="ACA82" s="1"/>
      <c r="ACB82" s="1"/>
      <c r="ACC82" s="1"/>
      <c r="ACD82" s="1"/>
      <c r="ACE82" s="1"/>
      <c r="ACF82" s="1"/>
      <c r="ACG82" s="1"/>
      <c r="ACH82" s="1"/>
      <c r="ACI82" s="1"/>
      <c r="ACJ82" s="1"/>
      <c r="ACK82" s="1"/>
      <c r="ACL82" s="1"/>
      <c r="ACM82" s="1"/>
      <c r="ACN82" s="1"/>
      <c r="ACO82" s="1"/>
      <c r="ACP82" s="1"/>
      <c r="ACQ82" s="1"/>
      <c r="ACR82" s="1"/>
      <c r="ACS82" s="1"/>
      <c r="ACT82" s="1"/>
      <c r="ACU82" s="1"/>
      <c r="ACV82" s="1"/>
      <c r="ACW82" s="1"/>
      <c r="ACX82" s="1"/>
      <c r="ACY82" s="1"/>
      <c r="ACZ82" s="1"/>
      <c r="ADA82" s="1"/>
      <c r="ADB82" s="1"/>
      <c r="ADC82" s="1"/>
      <c r="ADD82" s="1"/>
      <c r="ADE82" s="1"/>
      <c r="ADF82" s="1"/>
      <c r="ADG82" s="1"/>
      <c r="ADH82" s="1"/>
      <c r="ADI82" s="1"/>
      <c r="ADJ82" s="1"/>
      <c r="ADK82" s="1"/>
      <c r="ADL82" s="1"/>
      <c r="ADM82" s="1"/>
      <c r="ADN82" s="1"/>
      <c r="ADO82" s="1"/>
      <c r="ADP82" s="1"/>
      <c r="ADQ82" s="1"/>
      <c r="ADR82" s="1"/>
      <c r="ADS82" s="1"/>
      <c r="ADT82" s="1"/>
      <c r="ADU82" s="1"/>
      <c r="ADV82" s="1"/>
      <c r="ADW82" s="1"/>
      <c r="ADX82" s="1"/>
      <c r="ADY82" s="1"/>
      <c r="ADZ82" s="1"/>
      <c r="AEA82" s="1"/>
      <c r="AEB82" s="1"/>
      <c r="AEC82" s="1"/>
      <c r="AED82" s="1"/>
      <c r="AEE82" s="1"/>
      <c r="AEF82" s="1"/>
      <c r="AEG82" s="1"/>
      <c r="AEH82" s="1"/>
      <c r="AEI82" s="1"/>
      <c r="AEJ82" s="1"/>
      <c r="AEK82" s="1"/>
      <c r="AEL82" s="1"/>
      <c r="AEM82" s="1"/>
      <c r="AEN82" s="1"/>
      <c r="AEO82" s="1"/>
      <c r="AEP82" s="1"/>
      <c r="AEQ82" s="1"/>
      <c r="AER82" s="1"/>
      <c r="AES82" s="1"/>
      <c r="AET82" s="1"/>
      <c r="AEU82" s="1"/>
      <c r="AEV82" s="1"/>
      <c r="AEW82" s="1"/>
      <c r="AEX82" s="1"/>
      <c r="AEY82" s="1"/>
      <c r="AEZ82" s="1"/>
      <c r="AFA82" s="1"/>
      <c r="AFB82" s="1"/>
      <c r="AFC82" s="1"/>
      <c r="AFD82" s="1"/>
      <c r="AFE82" s="1"/>
      <c r="AFF82" s="1"/>
      <c r="AFG82" s="1"/>
      <c r="AFH82" s="1"/>
      <c r="AFI82" s="1"/>
      <c r="AFJ82" s="1"/>
      <c r="AFK82" s="1"/>
      <c r="AFL82" s="1"/>
      <c r="AFM82" s="1"/>
      <c r="AFN82" s="1"/>
      <c r="AFO82" s="1"/>
      <c r="AFP82" s="1"/>
      <c r="AFQ82" s="1"/>
      <c r="AFR82" s="1"/>
      <c r="AFS82" s="1"/>
      <c r="AFT82" s="1"/>
      <c r="AFU82" s="1"/>
      <c r="AFV82" s="1"/>
      <c r="AFW82" s="1"/>
      <c r="AFX82" s="1"/>
      <c r="AFY82" s="1"/>
      <c r="AFZ82" s="1"/>
      <c r="AGA82" s="1"/>
      <c r="AGB82" s="1"/>
      <c r="AGC82" s="1"/>
      <c r="AGD82" s="1"/>
      <c r="AGE82" s="1"/>
      <c r="AGF82" s="1"/>
      <c r="AGG82" s="1"/>
      <c r="AGH82" s="1"/>
      <c r="AGI82" s="1"/>
      <c r="AGJ82" s="1"/>
      <c r="AGK82" s="1"/>
      <c r="AGL82" s="1"/>
      <c r="AGM82" s="1"/>
      <c r="AGN82" s="1"/>
      <c r="AGO82" s="1"/>
      <c r="AGP82" s="1"/>
      <c r="AGQ82" s="1"/>
      <c r="AGR82" s="1"/>
      <c r="AGS82" s="1"/>
      <c r="AGT82" s="1"/>
      <c r="AGU82" s="1"/>
      <c r="AGV82" s="1"/>
      <c r="AGW82" s="1"/>
      <c r="AGX82" s="1"/>
      <c r="AGY82" s="1"/>
      <c r="AGZ82" s="1"/>
      <c r="AHA82" s="1"/>
      <c r="AHB82" s="1"/>
      <c r="AHC82" s="1"/>
      <c r="AHD82" s="1"/>
      <c r="AHE82" s="1"/>
      <c r="AHF82" s="1"/>
      <c r="AHG82" s="1"/>
      <c r="AHH82" s="1"/>
      <c r="AHI82" s="1"/>
      <c r="AHJ82" s="1"/>
      <c r="AHK82" s="1"/>
      <c r="AHL82" s="1"/>
      <c r="AHM82" s="1"/>
      <c r="AHN82" s="1"/>
      <c r="AHO82" s="1"/>
      <c r="AHP82" s="1"/>
      <c r="AHQ82" s="1"/>
      <c r="AHR82" s="1"/>
      <c r="AHS82" s="1"/>
      <c r="AHT82" s="1"/>
      <c r="AHU82" s="1"/>
      <c r="AHV82" s="1"/>
      <c r="AHW82" s="1"/>
      <c r="AHX82" s="1"/>
      <c r="AHY82" s="1"/>
      <c r="AHZ82" s="1"/>
      <c r="AIA82" s="1"/>
      <c r="AIB82" s="1"/>
      <c r="AIC82" s="1"/>
      <c r="AID82" s="1"/>
      <c r="AIE82" s="1"/>
      <c r="AIF82" s="1"/>
      <c r="AIG82" s="1"/>
      <c r="AIH82" s="1"/>
      <c r="AII82" s="1"/>
      <c r="AIJ82" s="1"/>
      <c r="AIK82" s="1"/>
      <c r="AIL82" s="1"/>
      <c r="AIM82" s="1"/>
      <c r="AIN82" s="1"/>
      <c r="AIO82" s="1"/>
      <c r="AIP82" s="1"/>
      <c r="AIQ82" s="1"/>
      <c r="AIR82" s="1"/>
      <c r="AIS82" s="1"/>
      <c r="AIT82" s="1"/>
      <c r="AIU82" s="1"/>
      <c r="AIV82" s="1"/>
      <c r="AIW82" s="1"/>
      <c r="AIX82" s="1"/>
      <c r="AIY82" s="1"/>
      <c r="AIZ82" s="1"/>
      <c r="AJA82" s="1"/>
      <c r="AJB82" s="1"/>
      <c r="AJC82" s="1"/>
      <c r="AJD82" s="1"/>
      <c r="AJE82" s="1"/>
      <c r="AJF82" s="1"/>
      <c r="AJG82" s="1"/>
      <c r="AJH82" s="1"/>
      <c r="AJI82" s="1"/>
      <c r="AJJ82" s="1"/>
      <c r="AJK82" s="1"/>
      <c r="AJL82" s="1"/>
      <c r="AJM82" s="1"/>
      <c r="AJN82" s="1"/>
      <c r="AJO82" s="1"/>
      <c r="AJP82" s="1"/>
      <c r="AJQ82" s="1"/>
      <c r="AJR82" s="1"/>
      <c r="AJS82" s="1"/>
      <c r="AJT82" s="1"/>
      <c r="AJU82" s="1"/>
      <c r="AJV82" s="1"/>
      <c r="AJW82" s="1"/>
      <c r="AJX82" s="1"/>
      <c r="AJY82" s="1"/>
      <c r="AJZ82" s="1"/>
      <c r="AKA82" s="1"/>
      <c r="AKB82" s="1"/>
      <c r="AKC82" s="1"/>
      <c r="AKD82" s="1"/>
      <c r="AKE82" s="1"/>
      <c r="AKF82" s="1"/>
      <c r="AKG82" s="1"/>
      <c r="AKH82" s="1"/>
      <c r="AKI82" s="1"/>
      <c r="AKJ82" s="1"/>
      <c r="AKK82" s="1"/>
      <c r="AKL82" s="1"/>
      <c r="AKM82" s="1"/>
      <c r="AKN82" s="1"/>
      <c r="AKO82" s="1"/>
      <c r="AKP82" s="1"/>
      <c r="AKQ82" s="1"/>
      <c r="AKR82" s="1"/>
      <c r="AKS82" s="1"/>
      <c r="AKT82" s="1"/>
      <c r="AKU82" s="1"/>
      <c r="AKV82" s="1"/>
      <c r="AKW82" s="1"/>
      <c r="AKX82" s="1"/>
      <c r="AKY82" s="1"/>
      <c r="AKZ82" s="1"/>
      <c r="ALA82" s="1"/>
      <c r="ALB82" s="1"/>
      <c r="ALC82" s="1"/>
      <c r="ALD82" s="1"/>
      <c r="ALE82" s="1"/>
      <c r="ALF82" s="1"/>
      <c r="ALG82" s="1"/>
      <c r="ALH82" s="1"/>
      <c r="ALI82" s="1"/>
      <c r="ALJ82" s="1"/>
      <c r="ALK82" s="1"/>
      <c r="ALL82" s="1"/>
      <c r="ALM82" s="1"/>
      <c r="ALN82" s="1"/>
      <c r="ALO82" s="1"/>
    </row>
    <row r="83" spans="1:1003" s="156" customFormat="1" ht="15" x14ac:dyDescent="0.25">
      <c r="A83" s="1" t="s">
        <v>38</v>
      </c>
      <c r="B83" s="14"/>
      <c r="C83" s="607">
        <f>C78</f>
        <v>0</v>
      </c>
      <c r="D83" s="607"/>
      <c r="E83" s="607"/>
      <c r="F83" s="607"/>
      <c r="G83" s="607"/>
      <c r="H83" s="607"/>
      <c r="I83" s="14"/>
      <c r="J83" s="14"/>
      <c r="K83" s="14"/>
      <c r="L83" s="14"/>
      <c r="M83" s="14"/>
      <c r="N83" s="14"/>
      <c r="O83" s="14"/>
      <c r="P83" s="14"/>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1"/>
      <c r="VB83" s="1"/>
      <c r="VC83" s="1"/>
      <c r="VD83" s="1"/>
      <c r="VE83" s="1"/>
      <c r="VF83" s="1"/>
      <c r="VG83" s="1"/>
      <c r="VH83" s="1"/>
      <c r="VI83" s="1"/>
      <c r="VJ83" s="1"/>
      <c r="VK83" s="1"/>
      <c r="VL83" s="1"/>
      <c r="VM83" s="1"/>
      <c r="VN83" s="1"/>
      <c r="VO83" s="1"/>
      <c r="VP83" s="1"/>
      <c r="VQ83" s="1"/>
      <c r="VR83" s="1"/>
      <c r="VS83" s="1"/>
      <c r="VT83" s="1"/>
      <c r="VU83" s="1"/>
      <c r="VV83" s="1"/>
      <c r="VW83" s="1"/>
      <c r="VX83" s="1"/>
      <c r="VY83" s="1"/>
      <c r="VZ83" s="1"/>
      <c r="WA83" s="1"/>
      <c r="WB83" s="1"/>
      <c r="WC83" s="1"/>
      <c r="WD83" s="1"/>
      <c r="WE83" s="1"/>
      <c r="WF83" s="1"/>
      <c r="WG83" s="1"/>
      <c r="WH83" s="1"/>
      <c r="WI83" s="1"/>
      <c r="WJ83" s="1"/>
      <c r="WK83" s="1"/>
      <c r="WL83" s="1"/>
      <c r="WM83" s="1"/>
      <c r="WN83" s="1"/>
      <c r="WO83" s="1"/>
      <c r="WP83" s="1"/>
      <c r="WQ83" s="1"/>
      <c r="WR83" s="1"/>
      <c r="WS83" s="1"/>
      <c r="WT83" s="1"/>
      <c r="WU83" s="1"/>
      <c r="WV83" s="1"/>
      <c r="WW83" s="1"/>
      <c r="WX83" s="1"/>
      <c r="WY83" s="1"/>
      <c r="WZ83" s="1"/>
      <c r="XA83" s="1"/>
      <c r="XB83" s="1"/>
      <c r="XC83" s="1"/>
      <c r="XD83" s="1"/>
      <c r="XE83" s="1"/>
      <c r="XF83" s="1"/>
      <c r="XG83" s="1"/>
      <c r="XH83" s="1"/>
      <c r="XI83" s="1"/>
      <c r="XJ83" s="1"/>
      <c r="XK83" s="1"/>
      <c r="XL83" s="1"/>
      <c r="XM83" s="1"/>
      <c r="XN83" s="1"/>
      <c r="XO83" s="1"/>
      <c r="XP83" s="1"/>
      <c r="XQ83" s="1"/>
      <c r="XR83" s="1"/>
      <c r="XS83" s="1"/>
      <c r="XT83" s="1"/>
      <c r="XU83" s="1"/>
      <c r="XV83" s="1"/>
      <c r="XW83" s="1"/>
      <c r="XX83" s="1"/>
      <c r="XY83" s="1"/>
      <c r="XZ83" s="1"/>
      <c r="YA83" s="1"/>
      <c r="YB83" s="1"/>
      <c r="YC83" s="1"/>
      <c r="YD83" s="1"/>
      <c r="YE83" s="1"/>
      <c r="YF83" s="1"/>
      <c r="YG83" s="1"/>
      <c r="YH83" s="1"/>
      <c r="YI83" s="1"/>
      <c r="YJ83" s="1"/>
      <c r="YK83" s="1"/>
      <c r="YL83" s="1"/>
      <c r="YM83" s="1"/>
      <c r="YN83" s="1"/>
      <c r="YO83" s="1"/>
      <c r="YP83" s="1"/>
      <c r="YQ83" s="1"/>
      <c r="YR83" s="1"/>
      <c r="YS83" s="1"/>
      <c r="YT83" s="1"/>
      <c r="YU83" s="1"/>
      <c r="YV83" s="1"/>
      <c r="YW83" s="1"/>
      <c r="YX83" s="1"/>
      <c r="YY83" s="1"/>
      <c r="YZ83" s="1"/>
      <c r="ZA83" s="1"/>
      <c r="ZB83" s="1"/>
      <c r="ZC83" s="1"/>
      <c r="ZD83" s="1"/>
      <c r="ZE83" s="1"/>
      <c r="ZF83" s="1"/>
      <c r="ZG83" s="1"/>
      <c r="ZH83" s="1"/>
      <c r="ZI83" s="1"/>
      <c r="ZJ83" s="1"/>
      <c r="ZK83" s="1"/>
      <c r="ZL83" s="1"/>
      <c r="ZM83" s="1"/>
      <c r="ZN83" s="1"/>
      <c r="ZO83" s="1"/>
      <c r="ZP83" s="1"/>
      <c r="ZQ83" s="1"/>
      <c r="ZR83" s="1"/>
      <c r="ZS83" s="1"/>
      <c r="ZT83" s="1"/>
      <c r="ZU83" s="1"/>
      <c r="ZV83" s="1"/>
      <c r="ZW83" s="1"/>
      <c r="ZX83" s="1"/>
      <c r="ZY83" s="1"/>
      <c r="ZZ83" s="1"/>
      <c r="AAA83" s="1"/>
      <c r="AAB83" s="1"/>
      <c r="AAC83" s="1"/>
      <c r="AAD83" s="1"/>
      <c r="AAE83" s="1"/>
      <c r="AAF83" s="1"/>
      <c r="AAG83" s="1"/>
      <c r="AAH83" s="1"/>
      <c r="AAI83" s="1"/>
      <c r="AAJ83" s="1"/>
      <c r="AAK83" s="1"/>
      <c r="AAL83" s="1"/>
      <c r="AAM83" s="1"/>
      <c r="AAN83" s="1"/>
      <c r="AAO83" s="1"/>
      <c r="AAP83" s="1"/>
      <c r="AAQ83" s="1"/>
      <c r="AAR83" s="1"/>
      <c r="AAS83" s="1"/>
      <c r="AAT83" s="1"/>
      <c r="AAU83" s="1"/>
      <c r="AAV83" s="1"/>
      <c r="AAW83" s="1"/>
      <c r="AAX83" s="1"/>
      <c r="AAY83" s="1"/>
      <c r="AAZ83" s="1"/>
      <c r="ABA83" s="1"/>
      <c r="ABB83" s="1"/>
      <c r="ABC83" s="1"/>
      <c r="ABD83" s="1"/>
      <c r="ABE83" s="1"/>
      <c r="ABF83" s="1"/>
      <c r="ABG83" s="1"/>
      <c r="ABH83" s="1"/>
      <c r="ABI83" s="1"/>
      <c r="ABJ83" s="1"/>
      <c r="ABK83" s="1"/>
      <c r="ABL83" s="1"/>
      <c r="ABM83" s="1"/>
      <c r="ABN83" s="1"/>
      <c r="ABO83" s="1"/>
      <c r="ABP83" s="1"/>
      <c r="ABQ83" s="1"/>
      <c r="ABR83" s="1"/>
      <c r="ABS83" s="1"/>
      <c r="ABT83" s="1"/>
      <c r="ABU83" s="1"/>
      <c r="ABV83" s="1"/>
      <c r="ABW83" s="1"/>
      <c r="ABX83" s="1"/>
      <c r="ABY83" s="1"/>
      <c r="ABZ83" s="1"/>
      <c r="ACA83" s="1"/>
      <c r="ACB83" s="1"/>
      <c r="ACC83" s="1"/>
      <c r="ACD83" s="1"/>
      <c r="ACE83" s="1"/>
      <c r="ACF83" s="1"/>
      <c r="ACG83" s="1"/>
      <c r="ACH83" s="1"/>
      <c r="ACI83" s="1"/>
      <c r="ACJ83" s="1"/>
      <c r="ACK83" s="1"/>
      <c r="ACL83" s="1"/>
      <c r="ACM83" s="1"/>
      <c r="ACN83" s="1"/>
      <c r="ACO83" s="1"/>
      <c r="ACP83" s="1"/>
      <c r="ACQ83" s="1"/>
      <c r="ACR83" s="1"/>
      <c r="ACS83" s="1"/>
      <c r="ACT83" s="1"/>
      <c r="ACU83" s="1"/>
      <c r="ACV83" s="1"/>
      <c r="ACW83" s="1"/>
      <c r="ACX83" s="1"/>
      <c r="ACY83" s="1"/>
      <c r="ACZ83" s="1"/>
      <c r="ADA83" s="1"/>
      <c r="ADB83" s="1"/>
      <c r="ADC83" s="1"/>
      <c r="ADD83" s="1"/>
      <c r="ADE83" s="1"/>
      <c r="ADF83" s="1"/>
      <c r="ADG83" s="1"/>
      <c r="ADH83" s="1"/>
      <c r="ADI83" s="1"/>
      <c r="ADJ83" s="1"/>
      <c r="ADK83" s="1"/>
      <c r="ADL83" s="1"/>
      <c r="ADM83" s="1"/>
      <c r="ADN83" s="1"/>
      <c r="ADO83" s="1"/>
      <c r="ADP83" s="1"/>
      <c r="ADQ83" s="1"/>
      <c r="ADR83" s="1"/>
      <c r="ADS83" s="1"/>
      <c r="ADT83" s="1"/>
      <c r="ADU83" s="1"/>
      <c r="ADV83" s="1"/>
      <c r="ADW83" s="1"/>
      <c r="ADX83" s="1"/>
      <c r="ADY83" s="1"/>
      <c r="ADZ83" s="1"/>
      <c r="AEA83" s="1"/>
      <c r="AEB83" s="1"/>
      <c r="AEC83" s="1"/>
      <c r="AED83" s="1"/>
      <c r="AEE83" s="1"/>
      <c r="AEF83" s="1"/>
      <c r="AEG83" s="1"/>
      <c r="AEH83" s="1"/>
      <c r="AEI83" s="1"/>
      <c r="AEJ83" s="1"/>
      <c r="AEK83" s="1"/>
      <c r="AEL83" s="1"/>
      <c r="AEM83" s="1"/>
      <c r="AEN83" s="1"/>
      <c r="AEO83" s="1"/>
      <c r="AEP83" s="1"/>
      <c r="AEQ83" s="1"/>
      <c r="AER83" s="1"/>
      <c r="AES83" s="1"/>
      <c r="AET83" s="1"/>
      <c r="AEU83" s="1"/>
      <c r="AEV83" s="1"/>
      <c r="AEW83" s="1"/>
      <c r="AEX83" s="1"/>
      <c r="AEY83" s="1"/>
      <c r="AEZ83" s="1"/>
      <c r="AFA83" s="1"/>
      <c r="AFB83" s="1"/>
      <c r="AFC83" s="1"/>
      <c r="AFD83" s="1"/>
      <c r="AFE83" s="1"/>
      <c r="AFF83" s="1"/>
      <c r="AFG83" s="1"/>
      <c r="AFH83" s="1"/>
      <c r="AFI83" s="1"/>
      <c r="AFJ83" s="1"/>
      <c r="AFK83" s="1"/>
      <c r="AFL83" s="1"/>
      <c r="AFM83" s="1"/>
      <c r="AFN83" s="1"/>
      <c r="AFO83" s="1"/>
      <c r="AFP83" s="1"/>
      <c r="AFQ83" s="1"/>
      <c r="AFR83" s="1"/>
      <c r="AFS83" s="1"/>
      <c r="AFT83" s="1"/>
      <c r="AFU83" s="1"/>
      <c r="AFV83" s="1"/>
      <c r="AFW83" s="1"/>
      <c r="AFX83" s="1"/>
      <c r="AFY83" s="1"/>
      <c r="AFZ83" s="1"/>
      <c r="AGA83" s="1"/>
      <c r="AGB83" s="1"/>
      <c r="AGC83" s="1"/>
      <c r="AGD83" s="1"/>
      <c r="AGE83" s="1"/>
      <c r="AGF83" s="1"/>
      <c r="AGG83" s="1"/>
      <c r="AGH83" s="1"/>
      <c r="AGI83" s="1"/>
      <c r="AGJ83" s="1"/>
      <c r="AGK83" s="1"/>
      <c r="AGL83" s="1"/>
      <c r="AGM83" s="1"/>
      <c r="AGN83" s="1"/>
      <c r="AGO83" s="1"/>
      <c r="AGP83" s="1"/>
      <c r="AGQ83" s="1"/>
      <c r="AGR83" s="1"/>
      <c r="AGS83" s="1"/>
      <c r="AGT83" s="1"/>
      <c r="AGU83" s="1"/>
      <c r="AGV83" s="1"/>
      <c r="AGW83" s="1"/>
      <c r="AGX83" s="1"/>
      <c r="AGY83" s="1"/>
      <c r="AGZ83" s="1"/>
      <c r="AHA83" s="1"/>
      <c r="AHB83" s="1"/>
      <c r="AHC83" s="1"/>
      <c r="AHD83" s="1"/>
      <c r="AHE83" s="1"/>
      <c r="AHF83" s="1"/>
      <c r="AHG83" s="1"/>
      <c r="AHH83" s="1"/>
      <c r="AHI83" s="1"/>
      <c r="AHJ83" s="1"/>
      <c r="AHK83" s="1"/>
      <c r="AHL83" s="1"/>
      <c r="AHM83" s="1"/>
      <c r="AHN83" s="1"/>
      <c r="AHO83" s="1"/>
      <c r="AHP83" s="1"/>
      <c r="AHQ83" s="1"/>
      <c r="AHR83" s="1"/>
      <c r="AHS83" s="1"/>
      <c r="AHT83" s="1"/>
      <c r="AHU83" s="1"/>
      <c r="AHV83" s="1"/>
      <c r="AHW83" s="1"/>
      <c r="AHX83" s="1"/>
      <c r="AHY83" s="1"/>
      <c r="AHZ83" s="1"/>
      <c r="AIA83" s="1"/>
      <c r="AIB83" s="1"/>
      <c r="AIC83" s="1"/>
      <c r="AID83" s="1"/>
      <c r="AIE83" s="1"/>
      <c r="AIF83" s="1"/>
      <c r="AIG83" s="1"/>
      <c r="AIH83" s="1"/>
      <c r="AII83" s="1"/>
      <c r="AIJ83" s="1"/>
      <c r="AIK83" s="1"/>
      <c r="AIL83" s="1"/>
      <c r="AIM83" s="1"/>
      <c r="AIN83" s="1"/>
      <c r="AIO83" s="1"/>
      <c r="AIP83" s="1"/>
      <c r="AIQ83" s="1"/>
      <c r="AIR83" s="1"/>
      <c r="AIS83" s="1"/>
      <c r="AIT83" s="1"/>
      <c r="AIU83" s="1"/>
      <c r="AIV83" s="1"/>
      <c r="AIW83" s="1"/>
      <c r="AIX83" s="1"/>
      <c r="AIY83" s="1"/>
      <c r="AIZ83" s="1"/>
      <c r="AJA83" s="1"/>
      <c r="AJB83" s="1"/>
      <c r="AJC83" s="1"/>
      <c r="AJD83" s="1"/>
      <c r="AJE83" s="1"/>
      <c r="AJF83" s="1"/>
      <c r="AJG83" s="1"/>
      <c r="AJH83" s="1"/>
      <c r="AJI83" s="1"/>
      <c r="AJJ83" s="1"/>
      <c r="AJK83" s="1"/>
      <c r="AJL83" s="1"/>
      <c r="AJM83" s="1"/>
      <c r="AJN83" s="1"/>
      <c r="AJO83" s="1"/>
      <c r="AJP83" s="1"/>
      <c r="AJQ83" s="1"/>
      <c r="AJR83" s="1"/>
      <c r="AJS83" s="1"/>
      <c r="AJT83" s="1"/>
      <c r="AJU83" s="1"/>
      <c r="AJV83" s="1"/>
      <c r="AJW83" s="1"/>
      <c r="AJX83" s="1"/>
      <c r="AJY83" s="1"/>
      <c r="AJZ83" s="1"/>
      <c r="AKA83" s="1"/>
      <c r="AKB83" s="1"/>
      <c r="AKC83" s="1"/>
      <c r="AKD83" s="1"/>
      <c r="AKE83" s="1"/>
      <c r="AKF83" s="1"/>
      <c r="AKG83" s="1"/>
      <c r="AKH83" s="1"/>
      <c r="AKI83" s="1"/>
      <c r="AKJ83" s="1"/>
      <c r="AKK83" s="1"/>
      <c r="AKL83" s="1"/>
      <c r="AKM83" s="1"/>
      <c r="AKN83" s="1"/>
      <c r="AKO83" s="1"/>
      <c r="AKP83" s="1"/>
      <c r="AKQ83" s="1"/>
      <c r="AKR83" s="1"/>
      <c r="AKS83" s="1"/>
      <c r="AKT83" s="1"/>
      <c r="AKU83" s="1"/>
      <c r="AKV83" s="1"/>
      <c r="AKW83" s="1"/>
      <c r="AKX83" s="1"/>
      <c r="AKY83" s="1"/>
      <c r="AKZ83" s="1"/>
      <c r="ALA83" s="1"/>
      <c r="ALB83" s="1"/>
      <c r="ALC83" s="1"/>
      <c r="ALD83" s="1"/>
      <c r="ALE83" s="1"/>
      <c r="ALF83" s="1"/>
      <c r="ALG83" s="1"/>
      <c r="ALH83" s="1"/>
      <c r="ALI83" s="1"/>
      <c r="ALJ83" s="1"/>
      <c r="ALK83" s="1"/>
      <c r="ALL83" s="1"/>
      <c r="ALM83" s="1"/>
      <c r="ALN83" s="1"/>
      <c r="ALO83" s="1"/>
    </row>
    <row r="84" spans="1:1003" s="156" customFormat="1" ht="15" x14ac:dyDescent="0.25">
      <c r="A84" s="14"/>
      <c r="B84" s="14"/>
      <c r="C84" s="570" t="s">
        <v>15</v>
      </c>
      <c r="D84" s="570"/>
      <c r="E84" s="570"/>
      <c r="F84" s="570"/>
      <c r="G84" s="570"/>
      <c r="H84" s="570"/>
      <c r="I84" s="14"/>
      <c r="J84" s="14"/>
      <c r="K84" s="14"/>
      <c r="L84" s="14"/>
      <c r="M84" s="14"/>
      <c r="N84" s="14"/>
      <c r="O84" s="14"/>
      <c r="P84" s="14"/>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1"/>
      <c r="VB84" s="1"/>
      <c r="VC84" s="1"/>
      <c r="VD84" s="1"/>
      <c r="VE84" s="1"/>
      <c r="VF84" s="1"/>
      <c r="VG84" s="1"/>
      <c r="VH84" s="1"/>
      <c r="VI84" s="1"/>
      <c r="VJ84" s="1"/>
      <c r="VK84" s="1"/>
      <c r="VL84" s="1"/>
      <c r="VM84" s="1"/>
      <c r="VN84" s="1"/>
      <c r="VO84" s="1"/>
      <c r="VP84" s="1"/>
      <c r="VQ84" s="1"/>
      <c r="VR84" s="1"/>
      <c r="VS84" s="1"/>
      <c r="VT84" s="1"/>
      <c r="VU84" s="1"/>
      <c r="VV84" s="1"/>
      <c r="VW84" s="1"/>
      <c r="VX84" s="1"/>
      <c r="VY84" s="1"/>
      <c r="VZ84" s="1"/>
      <c r="WA84" s="1"/>
      <c r="WB84" s="1"/>
      <c r="WC84" s="1"/>
      <c r="WD84" s="1"/>
      <c r="WE84" s="1"/>
      <c r="WF84" s="1"/>
      <c r="WG84" s="1"/>
      <c r="WH84" s="1"/>
      <c r="WI84" s="1"/>
      <c r="WJ84" s="1"/>
      <c r="WK84" s="1"/>
      <c r="WL84" s="1"/>
      <c r="WM84" s="1"/>
      <c r="WN84" s="1"/>
      <c r="WO84" s="1"/>
      <c r="WP84" s="1"/>
      <c r="WQ84" s="1"/>
      <c r="WR84" s="1"/>
      <c r="WS84" s="1"/>
      <c r="WT84" s="1"/>
      <c r="WU84" s="1"/>
      <c r="WV84" s="1"/>
      <c r="WW84" s="1"/>
      <c r="WX84" s="1"/>
      <c r="WY84" s="1"/>
      <c r="WZ84" s="1"/>
      <c r="XA84" s="1"/>
      <c r="XB84" s="1"/>
      <c r="XC84" s="1"/>
      <c r="XD84" s="1"/>
      <c r="XE84" s="1"/>
      <c r="XF84" s="1"/>
      <c r="XG84" s="1"/>
      <c r="XH84" s="1"/>
      <c r="XI84" s="1"/>
      <c r="XJ84" s="1"/>
      <c r="XK84" s="1"/>
      <c r="XL84" s="1"/>
      <c r="XM84" s="1"/>
      <c r="XN84" s="1"/>
      <c r="XO84" s="1"/>
      <c r="XP84" s="1"/>
      <c r="XQ84" s="1"/>
      <c r="XR84" s="1"/>
      <c r="XS84" s="1"/>
      <c r="XT84" s="1"/>
      <c r="XU84" s="1"/>
      <c r="XV84" s="1"/>
      <c r="XW84" s="1"/>
      <c r="XX84" s="1"/>
      <c r="XY84" s="1"/>
      <c r="XZ84" s="1"/>
      <c r="YA84" s="1"/>
      <c r="YB84" s="1"/>
      <c r="YC84" s="1"/>
      <c r="YD84" s="1"/>
      <c r="YE84" s="1"/>
      <c r="YF84" s="1"/>
      <c r="YG84" s="1"/>
      <c r="YH84" s="1"/>
      <c r="YI84" s="1"/>
      <c r="YJ84" s="1"/>
      <c r="YK84" s="1"/>
      <c r="YL84" s="1"/>
      <c r="YM84" s="1"/>
      <c r="YN84" s="1"/>
      <c r="YO84" s="1"/>
      <c r="YP84" s="1"/>
      <c r="YQ84" s="1"/>
      <c r="YR84" s="1"/>
      <c r="YS84" s="1"/>
      <c r="YT84" s="1"/>
      <c r="YU84" s="1"/>
      <c r="YV84" s="1"/>
      <c r="YW84" s="1"/>
      <c r="YX84" s="1"/>
      <c r="YY84" s="1"/>
      <c r="YZ84" s="1"/>
      <c r="ZA84" s="1"/>
      <c r="ZB84" s="1"/>
      <c r="ZC84" s="1"/>
      <c r="ZD84" s="1"/>
      <c r="ZE84" s="1"/>
      <c r="ZF84" s="1"/>
      <c r="ZG84" s="1"/>
      <c r="ZH84" s="1"/>
      <c r="ZI84" s="1"/>
      <c r="ZJ84" s="1"/>
      <c r="ZK84" s="1"/>
      <c r="ZL84" s="1"/>
      <c r="ZM84" s="1"/>
      <c r="ZN84" s="1"/>
      <c r="ZO84" s="1"/>
      <c r="ZP84" s="1"/>
      <c r="ZQ84" s="1"/>
      <c r="ZR84" s="1"/>
      <c r="ZS84" s="1"/>
      <c r="ZT84" s="1"/>
      <c r="ZU84" s="1"/>
      <c r="ZV84" s="1"/>
      <c r="ZW84" s="1"/>
      <c r="ZX84" s="1"/>
      <c r="ZY84" s="1"/>
      <c r="ZZ84" s="1"/>
      <c r="AAA84" s="1"/>
      <c r="AAB84" s="1"/>
      <c r="AAC84" s="1"/>
      <c r="AAD84" s="1"/>
      <c r="AAE84" s="1"/>
      <c r="AAF84" s="1"/>
      <c r="AAG84" s="1"/>
      <c r="AAH84" s="1"/>
      <c r="AAI84" s="1"/>
      <c r="AAJ84" s="1"/>
      <c r="AAK84" s="1"/>
      <c r="AAL84" s="1"/>
      <c r="AAM84" s="1"/>
      <c r="AAN84" s="1"/>
      <c r="AAO84" s="1"/>
      <c r="AAP84" s="1"/>
      <c r="AAQ84" s="1"/>
      <c r="AAR84" s="1"/>
      <c r="AAS84" s="1"/>
      <c r="AAT84" s="1"/>
      <c r="AAU84" s="1"/>
      <c r="AAV84" s="1"/>
      <c r="AAW84" s="1"/>
      <c r="AAX84" s="1"/>
      <c r="AAY84" s="1"/>
      <c r="AAZ84" s="1"/>
      <c r="ABA84" s="1"/>
      <c r="ABB84" s="1"/>
      <c r="ABC84" s="1"/>
      <c r="ABD84" s="1"/>
      <c r="ABE84" s="1"/>
      <c r="ABF84" s="1"/>
      <c r="ABG84" s="1"/>
      <c r="ABH84" s="1"/>
      <c r="ABI84" s="1"/>
      <c r="ABJ84" s="1"/>
      <c r="ABK84" s="1"/>
      <c r="ABL84" s="1"/>
      <c r="ABM84" s="1"/>
      <c r="ABN84" s="1"/>
      <c r="ABO84" s="1"/>
      <c r="ABP84" s="1"/>
      <c r="ABQ84" s="1"/>
      <c r="ABR84" s="1"/>
      <c r="ABS84" s="1"/>
      <c r="ABT84" s="1"/>
      <c r="ABU84" s="1"/>
      <c r="ABV84" s="1"/>
      <c r="ABW84" s="1"/>
      <c r="ABX84" s="1"/>
      <c r="ABY84" s="1"/>
      <c r="ABZ84" s="1"/>
      <c r="ACA84" s="1"/>
      <c r="ACB84" s="1"/>
      <c r="ACC84" s="1"/>
      <c r="ACD84" s="1"/>
      <c r="ACE84" s="1"/>
      <c r="ACF84" s="1"/>
      <c r="ACG84" s="1"/>
      <c r="ACH84" s="1"/>
      <c r="ACI84" s="1"/>
      <c r="ACJ84" s="1"/>
      <c r="ACK84" s="1"/>
      <c r="ACL84" s="1"/>
      <c r="ACM84" s="1"/>
      <c r="ACN84" s="1"/>
      <c r="ACO84" s="1"/>
      <c r="ACP84" s="1"/>
      <c r="ACQ84" s="1"/>
      <c r="ACR84" s="1"/>
      <c r="ACS84" s="1"/>
      <c r="ACT84" s="1"/>
      <c r="ACU84" s="1"/>
      <c r="ACV84" s="1"/>
      <c r="ACW84" s="1"/>
      <c r="ACX84" s="1"/>
      <c r="ACY84" s="1"/>
      <c r="ACZ84" s="1"/>
      <c r="ADA84" s="1"/>
      <c r="ADB84" s="1"/>
      <c r="ADC84" s="1"/>
      <c r="ADD84" s="1"/>
      <c r="ADE84" s="1"/>
      <c r="ADF84" s="1"/>
      <c r="ADG84" s="1"/>
      <c r="ADH84" s="1"/>
      <c r="ADI84" s="1"/>
      <c r="ADJ84" s="1"/>
      <c r="ADK84" s="1"/>
      <c r="ADL84" s="1"/>
      <c r="ADM84" s="1"/>
      <c r="ADN84" s="1"/>
      <c r="ADO84" s="1"/>
      <c r="ADP84" s="1"/>
      <c r="ADQ84" s="1"/>
      <c r="ADR84" s="1"/>
      <c r="ADS84" s="1"/>
      <c r="ADT84" s="1"/>
      <c r="ADU84" s="1"/>
      <c r="ADV84" s="1"/>
      <c r="ADW84" s="1"/>
      <c r="ADX84" s="1"/>
      <c r="ADY84" s="1"/>
      <c r="ADZ84" s="1"/>
      <c r="AEA84" s="1"/>
      <c r="AEB84" s="1"/>
      <c r="AEC84" s="1"/>
      <c r="AED84" s="1"/>
      <c r="AEE84" s="1"/>
      <c r="AEF84" s="1"/>
      <c r="AEG84" s="1"/>
      <c r="AEH84" s="1"/>
      <c r="AEI84" s="1"/>
      <c r="AEJ84" s="1"/>
      <c r="AEK84" s="1"/>
      <c r="AEL84" s="1"/>
      <c r="AEM84" s="1"/>
      <c r="AEN84" s="1"/>
      <c r="AEO84" s="1"/>
      <c r="AEP84" s="1"/>
      <c r="AEQ84" s="1"/>
      <c r="AER84" s="1"/>
      <c r="AES84" s="1"/>
      <c r="AET84" s="1"/>
      <c r="AEU84" s="1"/>
      <c r="AEV84" s="1"/>
      <c r="AEW84" s="1"/>
      <c r="AEX84" s="1"/>
      <c r="AEY84" s="1"/>
      <c r="AEZ84" s="1"/>
      <c r="AFA84" s="1"/>
      <c r="AFB84" s="1"/>
      <c r="AFC84" s="1"/>
      <c r="AFD84" s="1"/>
      <c r="AFE84" s="1"/>
      <c r="AFF84" s="1"/>
      <c r="AFG84" s="1"/>
      <c r="AFH84" s="1"/>
      <c r="AFI84" s="1"/>
      <c r="AFJ84" s="1"/>
      <c r="AFK84" s="1"/>
      <c r="AFL84" s="1"/>
      <c r="AFM84" s="1"/>
      <c r="AFN84" s="1"/>
      <c r="AFO84" s="1"/>
      <c r="AFP84" s="1"/>
      <c r="AFQ84" s="1"/>
      <c r="AFR84" s="1"/>
      <c r="AFS84" s="1"/>
      <c r="AFT84" s="1"/>
      <c r="AFU84" s="1"/>
      <c r="AFV84" s="1"/>
      <c r="AFW84" s="1"/>
      <c r="AFX84" s="1"/>
      <c r="AFY84" s="1"/>
      <c r="AFZ84" s="1"/>
      <c r="AGA84" s="1"/>
      <c r="AGB84" s="1"/>
      <c r="AGC84" s="1"/>
      <c r="AGD84" s="1"/>
      <c r="AGE84" s="1"/>
      <c r="AGF84" s="1"/>
      <c r="AGG84" s="1"/>
      <c r="AGH84" s="1"/>
      <c r="AGI84" s="1"/>
      <c r="AGJ84" s="1"/>
      <c r="AGK84" s="1"/>
      <c r="AGL84" s="1"/>
      <c r="AGM84" s="1"/>
      <c r="AGN84" s="1"/>
      <c r="AGO84" s="1"/>
      <c r="AGP84" s="1"/>
      <c r="AGQ84" s="1"/>
      <c r="AGR84" s="1"/>
      <c r="AGS84" s="1"/>
      <c r="AGT84" s="1"/>
      <c r="AGU84" s="1"/>
      <c r="AGV84" s="1"/>
      <c r="AGW84" s="1"/>
      <c r="AGX84" s="1"/>
      <c r="AGY84" s="1"/>
      <c r="AGZ84" s="1"/>
      <c r="AHA84" s="1"/>
      <c r="AHB84" s="1"/>
      <c r="AHC84" s="1"/>
      <c r="AHD84" s="1"/>
      <c r="AHE84" s="1"/>
      <c r="AHF84" s="1"/>
      <c r="AHG84" s="1"/>
      <c r="AHH84" s="1"/>
      <c r="AHI84" s="1"/>
      <c r="AHJ84" s="1"/>
      <c r="AHK84" s="1"/>
      <c r="AHL84" s="1"/>
      <c r="AHM84" s="1"/>
      <c r="AHN84" s="1"/>
      <c r="AHO84" s="1"/>
      <c r="AHP84" s="1"/>
      <c r="AHQ84" s="1"/>
      <c r="AHR84" s="1"/>
      <c r="AHS84" s="1"/>
      <c r="AHT84" s="1"/>
      <c r="AHU84" s="1"/>
      <c r="AHV84" s="1"/>
      <c r="AHW84" s="1"/>
      <c r="AHX84" s="1"/>
      <c r="AHY84" s="1"/>
      <c r="AHZ84" s="1"/>
      <c r="AIA84" s="1"/>
      <c r="AIB84" s="1"/>
      <c r="AIC84" s="1"/>
      <c r="AID84" s="1"/>
      <c r="AIE84" s="1"/>
      <c r="AIF84" s="1"/>
      <c r="AIG84" s="1"/>
      <c r="AIH84" s="1"/>
      <c r="AII84" s="1"/>
      <c r="AIJ84" s="1"/>
      <c r="AIK84" s="1"/>
      <c r="AIL84" s="1"/>
      <c r="AIM84" s="1"/>
      <c r="AIN84" s="1"/>
      <c r="AIO84" s="1"/>
      <c r="AIP84" s="1"/>
      <c r="AIQ84" s="1"/>
      <c r="AIR84" s="1"/>
      <c r="AIS84" s="1"/>
      <c r="AIT84" s="1"/>
      <c r="AIU84" s="1"/>
      <c r="AIV84" s="1"/>
      <c r="AIW84" s="1"/>
      <c r="AIX84" s="1"/>
      <c r="AIY84" s="1"/>
      <c r="AIZ84" s="1"/>
      <c r="AJA84" s="1"/>
      <c r="AJB84" s="1"/>
      <c r="AJC84" s="1"/>
      <c r="AJD84" s="1"/>
      <c r="AJE84" s="1"/>
      <c r="AJF84" s="1"/>
      <c r="AJG84" s="1"/>
      <c r="AJH84" s="1"/>
      <c r="AJI84" s="1"/>
      <c r="AJJ84" s="1"/>
      <c r="AJK84" s="1"/>
      <c r="AJL84" s="1"/>
      <c r="AJM84" s="1"/>
      <c r="AJN84" s="1"/>
      <c r="AJO84" s="1"/>
      <c r="AJP84" s="1"/>
      <c r="AJQ84" s="1"/>
      <c r="AJR84" s="1"/>
      <c r="AJS84" s="1"/>
      <c r="AJT84" s="1"/>
      <c r="AJU84" s="1"/>
      <c r="AJV84" s="1"/>
      <c r="AJW84" s="1"/>
      <c r="AJX84" s="1"/>
      <c r="AJY84" s="1"/>
      <c r="AJZ84" s="1"/>
      <c r="AKA84" s="1"/>
      <c r="AKB84" s="1"/>
      <c r="AKC84" s="1"/>
      <c r="AKD84" s="1"/>
      <c r="AKE84" s="1"/>
      <c r="AKF84" s="1"/>
      <c r="AKG84" s="1"/>
      <c r="AKH84" s="1"/>
      <c r="AKI84" s="1"/>
      <c r="AKJ84" s="1"/>
      <c r="AKK84" s="1"/>
      <c r="AKL84" s="1"/>
      <c r="AKM84" s="1"/>
      <c r="AKN84" s="1"/>
      <c r="AKO84" s="1"/>
      <c r="AKP84" s="1"/>
      <c r="AKQ84" s="1"/>
      <c r="AKR84" s="1"/>
      <c r="AKS84" s="1"/>
      <c r="AKT84" s="1"/>
      <c r="AKU84" s="1"/>
      <c r="AKV84" s="1"/>
      <c r="AKW84" s="1"/>
      <c r="AKX84" s="1"/>
      <c r="AKY84" s="1"/>
      <c r="AKZ84" s="1"/>
      <c r="ALA84" s="1"/>
      <c r="ALB84" s="1"/>
      <c r="ALC84" s="1"/>
      <c r="ALD84" s="1"/>
      <c r="ALE84" s="1"/>
      <c r="ALF84" s="1"/>
      <c r="ALG84" s="1"/>
      <c r="ALH84" s="1"/>
      <c r="ALI84" s="1"/>
      <c r="ALJ84" s="1"/>
      <c r="ALK84" s="1"/>
      <c r="ALL84" s="1"/>
      <c r="ALM84" s="1"/>
      <c r="ALN84" s="1"/>
      <c r="ALO84" s="1"/>
    </row>
    <row r="85" spans="1:1003" s="156" customFormat="1" ht="15" x14ac:dyDescent="0.25">
      <c r="A85" s="14"/>
      <c r="B85" s="14"/>
      <c r="C85" s="14"/>
      <c r="D85" s="14"/>
      <c r="E85" s="14"/>
      <c r="F85" s="14"/>
      <c r="G85" s="14"/>
      <c r="H85" s="14"/>
      <c r="I85" s="14"/>
      <c r="J85" s="14"/>
      <c r="K85" s="14"/>
      <c r="L85" s="14"/>
      <c r="M85" s="14"/>
      <c r="N85" s="14"/>
      <c r="O85" s="14"/>
      <c r="P85" s="14"/>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c r="IX85" s="1"/>
      <c r="IY85" s="1"/>
      <c r="IZ85" s="1"/>
      <c r="JA85" s="1"/>
      <c r="JB85" s="1"/>
      <c r="JC85" s="1"/>
      <c r="JD85" s="1"/>
      <c r="JE85" s="1"/>
      <c r="JF85" s="1"/>
      <c r="JG85" s="1"/>
      <c r="JH85" s="1"/>
      <c r="JI85" s="1"/>
      <c r="JJ85" s="1"/>
      <c r="JK85" s="1"/>
      <c r="JL85" s="1"/>
      <c r="JM85" s="1"/>
      <c r="JN85" s="1"/>
      <c r="JO85" s="1"/>
      <c r="JP85" s="1"/>
      <c r="JQ85" s="1"/>
      <c r="JR85" s="1"/>
      <c r="JS85" s="1"/>
      <c r="JT85" s="1"/>
      <c r="JU85" s="1"/>
      <c r="JV85" s="1"/>
      <c r="JW85" s="1"/>
      <c r="JX85" s="1"/>
      <c r="JY85" s="1"/>
      <c r="JZ85" s="1"/>
      <c r="KA85" s="1"/>
      <c r="KB85" s="1"/>
      <c r="KC85" s="1"/>
      <c r="KD85" s="1"/>
      <c r="KE85" s="1"/>
      <c r="KF85" s="1"/>
      <c r="KG85" s="1"/>
      <c r="KH85" s="1"/>
      <c r="KI85" s="1"/>
      <c r="KJ85" s="1"/>
      <c r="KK85" s="1"/>
      <c r="KL85" s="1"/>
      <c r="KM85" s="1"/>
      <c r="KN85" s="1"/>
      <c r="KO85" s="1"/>
      <c r="KP85" s="1"/>
      <c r="KQ85" s="1"/>
      <c r="KR85" s="1"/>
      <c r="KS85" s="1"/>
      <c r="KT85" s="1"/>
      <c r="KU85" s="1"/>
      <c r="KV85" s="1"/>
      <c r="KW85" s="1"/>
      <c r="KX85" s="1"/>
      <c r="KY85" s="1"/>
      <c r="KZ85" s="1"/>
      <c r="LA85" s="1"/>
      <c r="LB85" s="1"/>
      <c r="LC85" s="1"/>
      <c r="LD85" s="1"/>
      <c r="LE85" s="1"/>
      <c r="LF85" s="1"/>
      <c r="LG85" s="1"/>
      <c r="LH85" s="1"/>
      <c r="LI85" s="1"/>
      <c r="LJ85" s="1"/>
      <c r="LK85" s="1"/>
      <c r="LL85" s="1"/>
      <c r="LM85" s="1"/>
      <c r="LN85" s="1"/>
      <c r="LO85" s="1"/>
      <c r="LP85" s="1"/>
      <c r="LQ85" s="1"/>
      <c r="LR85" s="1"/>
      <c r="LS85" s="1"/>
      <c r="LT85" s="1"/>
      <c r="LU85" s="1"/>
      <c r="LV85" s="1"/>
      <c r="LW85" s="1"/>
      <c r="LX85" s="1"/>
      <c r="LY85" s="1"/>
      <c r="LZ85" s="1"/>
      <c r="MA85" s="1"/>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
      <c r="NE85" s="1"/>
      <c r="NF85" s="1"/>
      <c r="NG85" s="1"/>
      <c r="NH85" s="1"/>
      <c r="NI85" s="1"/>
      <c r="NJ85" s="1"/>
      <c r="NK85" s="1"/>
      <c r="NL85" s="1"/>
      <c r="NM85" s="1"/>
      <c r="NN85" s="1"/>
      <c r="NO85" s="1"/>
      <c r="NP85" s="1"/>
      <c r="NQ85" s="1"/>
      <c r="NR85" s="1"/>
      <c r="NS85" s="1"/>
      <c r="NT85" s="1"/>
      <c r="NU85" s="1"/>
      <c r="NV85" s="1"/>
      <c r="NW85" s="1"/>
      <c r="NX85" s="1"/>
      <c r="NY85" s="1"/>
      <c r="NZ85" s="1"/>
      <c r="OA85" s="1"/>
      <c r="OB85" s="1"/>
      <c r="OC85" s="1"/>
      <c r="OD85" s="1"/>
      <c r="OE85" s="1"/>
      <c r="OF85" s="1"/>
      <c r="OG85" s="1"/>
      <c r="OH85" s="1"/>
      <c r="OI85" s="1"/>
      <c r="OJ85" s="1"/>
      <c r="OK85" s="1"/>
      <c r="OL85" s="1"/>
      <c r="OM85" s="1"/>
      <c r="ON85" s="1"/>
      <c r="OO85" s="1"/>
      <c r="OP85" s="1"/>
      <c r="OQ85" s="1"/>
      <c r="OR85" s="1"/>
      <c r="OS85" s="1"/>
      <c r="OT85" s="1"/>
      <c r="OU85" s="1"/>
      <c r="OV85" s="1"/>
      <c r="OW85" s="1"/>
      <c r="OX85" s="1"/>
      <c r="OY85" s="1"/>
      <c r="OZ85" s="1"/>
      <c r="PA85" s="1"/>
      <c r="PB85" s="1"/>
      <c r="PC85" s="1"/>
      <c r="PD85" s="1"/>
      <c r="PE85" s="1"/>
      <c r="PF85" s="1"/>
      <c r="PG85" s="1"/>
      <c r="PH85" s="1"/>
      <c r="PI85" s="1"/>
      <c r="PJ85" s="1"/>
      <c r="PK85" s="1"/>
      <c r="PL85" s="1"/>
      <c r="PM85" s="1"/>
      <c r="PN85" s="1"/>
      <c r="PO85" s="1"/>
      <c r="PP85" s="1"/>
      <c r="PQ85" s="1"/>
      <c r="PR85" s="1"/>
      <c r="PS85" s="1"/>
      <c r="PT85" s="1"/>
      <c r="PU85" s="1"/>
      <c r="PV85" s="1"/>
      <c r="PW85" s="1"/>
      <c r="PX85" s="1"/>
      <c r="PY85" s="1"/>
      <c r="PZ85" s="1"/>
      <c r="QA85" s="1"/>
      <c r="QB85" s="1"/>
      <c r="QC85" s="1"/>
      <c r="QD85" s="1"/>
      <c r="QE85" s="1"/>
      <c r="QF85" s="1"/>
      <c r="QG85" s="1"/>
      <c r="QH85" s="1"/>
      <c r="QI85" s="1"/>
      <c r="QJ85" s="1"/>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
      <c r="RM85" s="1"/>
      <c r="RN85" s="1"/>
      <c r="RO85" s="1"/>
      <c r="RP85" s="1"/>
      <c r="RQ85" s="1"/>
      <c r="RR85" s="1"/>
      <c r="RS85" s="1"/>
      <c r="RT85" s="1"/>
      <c r="RU85" s="1"/>
      <c r="RV85" s="1"/>
      <c r="RW85" s="1"/>
      <c r="RX85" s="1"/>
      <c r="RY85" s="1"/>
      <c r="RZ85" s="1"/>
      <c r="SA85" s="1"/>
      <c r="SB85" s="1"/>
      <c r="SC85" s="1"/>
      <c r="SD85" s="1"/>
      <c r="SE85" s="1"/>
      <c r="SF85" s="1"/>
      <c r="SG85" s="1"/>
      <c r="SH85" s="1"/>
      <c r="SI85" s="1"/>
      <c r="SJ85" s="1"/>
      <c r="SK85" s="1"/>
      <c r="SL85" s="1"/>
      <c r="SM85" s="1"/>
      <c r="SN85" s="1"/>
      <c r="SO85" s="1"/>
      <c r="SP85" s="1"/>
      <c r="SQ85" s="1"/>
      <c r="SR85" s="1"/>
      <c r="SS85" s="1"/>
      <c r="ST85" s="1"/>
      <c r="SU85" s="1"/>
      <c r="SV85" s="1"/>
      <c r="SW85" s="1"/>
      <c r="SX85" s="1"/>
      <c r="SY85" s="1"/>
      <c r="SZ85" s="1"/>
      <c r="TA85" s="1"/>
      <c r="TB85" s="1"/>
      <c r="TC85" s="1"/>
      <c r="TD85" s="1"/>
      <c r="TE85" s="1"/>
      <c r="TF85" s="1"/>
      <c r="TG85" s="1"/>
      <c r="TH85" s="1"/>
      <c r="TI85" s="1"/>
      <c r="TJ85" s="1"/>
      <c r="TK85" s="1"/>
      <c r="TL85" s="1"/>
      <c r="TM85" s="1"/>
      <c r="TN85" s="1"/>
      <c r="TO85" s="1"/>
      <c r="TP85" s="1"/>
      <c r="TQ85" s="1"/>
      <c r="TR85" s="1"/>
      <c r="TS85" s="1"/>
      <c r="TT85" s="1"/>
      <c r="TU85" s="1"/>
      <c r="TV85" s="1"/>
      <c r="TW85" s="1"/>
      <c r="TX85" s="1"/>
      <c r="TY85" s="1"/>
      <c r="TZ85" s="1"/>
      <c r="UA85" s="1"/>
      <c r="UB85" s="1"/>
      <c r="UC85" s="1"/>
      <c r="UD85" s="1"/>
      <c r="UE85" s="1"/>
      <c r="UF85" s="1"/>
      <c r="UG85" s="1"/>
      <c r="UH85" s="1"/>
      <c r="UI85" s="1"/>
      <c r="UJ85" s="1"/>
      <c r="UK85" s="1"/>
      <c r="UL85" s="1"/>
      <c r="UM85" s="1"/>
      <c r="UN85" s="1"/>
      <c r="UO85" s="1"/>
      <c r="UP85" s="1"/>
      <c r="UQ85" s="1"/>
      <c r="UR85" s="1"/>
      <c r="US85" s="1"/>
      <c r="UT85" s="1"/>
      <c r="UU85" s="1"/>
      <c r="UV85" s="1"/>
      <c r="UW85" s="1"/>
      <c r="UX85" s="1"/>
      <c r="UY85" s="1"/>
      <c r="UZ85" s="1"/>
      <c r="VA85" s="1"/>
      <c r="VB85" s="1"/>
      <c r="VC85" s="1"/>
      <c r="VD85" s="1"/>
      <c r="VE85" s="1"/>
      <c r="VF85" s="1"/>
      <c r="VG85" s="1"/>
      <c r="VH85" s="1"/>
      <c r="VI85" s="1"/>
      <c r="VJ85" s="1"/>
      <c r="VK85" s="1"/>
      <c r="VL85" s="1"/>
      <c r="VM85" s="1"/>
      <c r="VN85" s="1"/>
      <c r="VO85" s="1"/>
      <c r="VP85" s="1"/>
      <c r="VQ85" s="1"/>
      <c r="VR85" s="1"/>
      <c r="VS85" s="1"/>
      <c r="VT85" s="1"/>
      <c r="VU85" s="1"/>
      <c r="VV85" s="1"/>
      <c r="VW85" s="1"/>
      <c r="VX85" s="1"/>
      <c r="VY85" s="1"/>
      <c r="VZ85" s="1"/>
      <c r="WA85" s="1"/>
      <c r="WB85" s="1"/>
      <c r="WC85" s="1"/>
      <c r="WD85" s="1"/>
      <c r="WE85" s="1"/>
      <c r="WF85" s="1"/>
      <c r="WG85" s="1"/>
      <c r="WH85" s="1"/>
      <c r="WI85" s="1"/>
      <c r="WJ85" s="1"/>
      <c r="WK85" s="1"/>
      <c r="WL85" s="1"/>
      <c r="WM85" s="1"/>
      <c r="WN85" s="1"/>
      <c r="WO85" s="1"/>
      <c r="WP85" s="1"/>
      <c r="WQ85" s="1"/>
      <c r="WR85" s="1"/>
      <c r="WS85" s="1"/>
      <c r="WT85" s="1"/>
      <c r="WU85" s="1"/>
      <c r="WV85" s="1"/>
      <c r="WW85" s="1"/>
      <c r="WX85" s="1"/>
      <c r="WY85" s="1"/>
      <c r="WZ85" s="1"/>
      <c r="XA85" s="1"/>
      <c r="XB85" s="1"/>
      <c r="XC85" s="1"/>
      <c r="XD85" s="1"/>
      <c r="XE85" s="1"/>
      <c r="XF85" s="1"/>
      <c r="XG85" s="1"/>
      <c r="XH85" s="1"/>
      <c r="XI85" s="1"/>
      <c r="XJ85" s="1"/>
      <c r="XK85" s="1"/>
      <c r="XL85" s="1"/>
      <c r="XM85" s="1"/>
      <c r="XN85" s="1"/>
      <c r="XO85" s="1"/>
      <c r="XP85" s="1"/>
      <c r="XQ85" s="1"/>
      <c r="XR85" s="1"/>
      <c r="XS85" s="1"/>
      <c r="XT85" s="1"/>
      <c r="XU85" s="1"/>
      <c r="XV85" s="1"/>
      <c r="XW85" s="1"/>
      <c r="XX85" s="1"/>
      <c r="XY85" s="1"/>
      <c r="XZ85" s="1"/>
      <c r="YA85" s="1"/>
      <c r="YB85" s="1"/>
      <c r="YC85" s="1"/>
      <c r="YD85" s="1"/>
      <c r="YE85" s="1"/>
      <c r="YF85" s="1"/>
      <c r="YG85" s="1"/>
      <c r="YH85" s="1"/>
      <c r="YI85" s="1"/>
      <c r="YJ85" s="1"/>
      <c r="YK85" s="1"/>
      <c r="YL85" s="1"/>
      <c r="YM85" s="1"/>
      <c r="YN85" s="1"/>
      <c r="YO85" s="1"/>
      <c r="YP85" s="1"/>
      <c r="YQ85" s="1"/>
      <c r="YR85" s="1"/>
      <c r="YS85" s="1"/>
      <c r="YT85" s="1"/>
      <c r="YU85" s="1"/>
      <c r="YV85" s="1"/>
      <c r="YW85" s="1"/>
      <c r="YX85" s="1"/>
      <c r="YY85" s="1"/>
      <c r="YZ85" s="1"/>
      <c r="ZA85" s="1"/>
      <c r="ZB85" s="1"/>
      <c r="ZC85" s="1"/>
      <c r="ZD85" s="1"/>
      <c r="ZE85" s="1"/>
      <c r="ZF85" s="1"/>
      <c r="ZG85" s="1"/>
      <c r="ZH85" s="1"/>
      <c r="ZI85" s="1"/>
      <c r="ZJ85" s="1"/>
      <c r="ZK85" s="1"/>
      <c r="ZL85" s="1"/>
      <c r="ZM85" s="1"/>
      <c r="ZN85" s="1"/>
      <c r="ZO85" s="1"/>
      <c r="ZP85" s="1"/>
      <c r="ZQ85" s="1"/>
      <c r="ZR85" s="1"/>
      <c r="ZS85" s="1"/>
      <c r="ZT85" s="1"/>
      <c r="ZU85" s="1"/>
      <c r="ZV85" s="1"/>
      <c r="ZW85" s="1"/>
      <c r="ZX85" s="1"/>
      <c r="ZY85" s="1"/>
      <c r="ZZ85" s="1"/>
      <c r="AAA85" s="1"/>
      <c r="AAB85" s="1"/>
      <c r="AAC85" s="1"/>
      <c r="AAD85" s="1"/>
      <c r="AAE85" s="1"/>
      <c r="AAF85" s="1"/>
      <c r="AAG85" s="1"/>
      <c r="AAH85" s="1"/>
      <c r="AAI85" s="1"/>
      <c r="AAJ85" s="1"/>
      <c r="AAK85" s="1"/>
      <c r="AAL85" s="1"/>
      <c r="AAM85" s="1"/>
      <c r="AAN85" s="1"/>
      <c r="AAO85" s="1"/>
      <c r="AAP85" s="1"/>
      <c r="AAQ85" s="1"/>
      <c r="AAR85" s="1"/>
      <c r="AAS85" s="1"/>
      <c r="AAT85" s="1"/>
      <c r="AAU85" s="1"/>
      <c r="AAV85" s="1"/>
      <c r="AAW85" s="1"/>
      <c r="AAX85" s="1"/>
      <c r="AAY85" s="1"/>
      <c r="AAZ85" s="1"/>
      <c r="ABA85" s="1"/>
      <c r="ABB85" s="1"/>
      <c r="ABC85" s="1"/>
      <c r="ABD85" s="1"/>
      <c r="ABE85" s="1"/>
      <c r="ABF85" s="1"/>
      <c r="ABG85" s="1"/>
      <c r="ABH85" s="1"/>
      <c r="ABI85" s="1"/>
      <c r="ABJ85" s="1"/>
      <c r="ABK85" s="1"/>
      <c r="ABL85" s="1"/>
      <c r="ABM85" s="1"/>
      <c r="ABN85" s="1"/>
      <c r="ABO85" s="1"/>
      <c r="ABP85" s="1"/>
      <c r="ABQ85" s="1"/>
      <c r="ABR85" s="1"/>
      <c r="ABS85" s="1"/>
      <c r="ABT85" s="1"/>
      <c r="ABU85" s="1"/>
      <c r="ABV85" s="1"/>
      <c r="ABW85" s="1"/>
      <c r="ABX85" s="1"/>
      <c r="ABY85" s="1"/>
      <c r="ABZ85" s="1"/>
      <c r="ACA85" s="1"/>
      <c r="ACB85" s="1"/>
      <c r="ACC85" s="1"/>
      <c r="ACD85" s="1"/>
      <c r="ACE85" s="1"/>
      <c r="ACF85" s="1"/>
      <c r="ACG85" s="1"/>
      <c r="ACH85" s="1"/>
      <c r="ACI85" s="1"/>
      <c r="ACJ85" s="1"/>
      <c r="ACK85" s="1"/>
      <c r="ACL85" s="1"/>
      <c r="ACM85" s="1"/>
      <c r="ACN85" s="1"/>
      <c r="ACO85" s="1"/>
      <c r="ACP85" s="1"/>
      <c r="ACQ85" s="1"/>
      <c r="ACR85" s="1"/>
      <c r="ACS85" s="1"/>
      <c r="ACT85" s="1"/>
      <c r="ACU85" s="1"/>
      <c r="ACV85" s="1"/>
      <c r="ACW85" s="1"/>
      <c r="ACX85" s="1"/>
      <c r="ACY85" s="1"/>
      <c r="ACZ85" s="1"/>
      <c r="ADA85" s="1"/>
      <c r="ADB85" s="1"/>
      <c r="ADC85" s="1"/>
      <c r="ADD85" s="1"/>
      <c r="ADE85" s="1"/>
      <c r="ADF85" s="1"/>
      <c r="ADG85" s="1"/>
      <c r="ADH85" s="1"/>
      <c r="ADI85" s="1"/>
      <c r="ADJ85" s="1"/>
      <c r="ADK85" s="1"/>
      <c r="ADL85" s="1"/>
      <c r="ADM85" s="1"/>
      <c r="ADN85" s="1"/>
      <c r="ADO85" s="1"/>
      <c r="ADP85" s="1"/>
      <c r="ADQ85" s="1"/>
      <c r="ADR85" s="1"/>
      <c r="ADS85" s="1"/>
      <c r="ADT85" s="1"/>
      <c r="ADU85" s="1"/>
      <c r="ADV85" s="1"/>
      <c r="ADW85" s="1"/>
      <c r="ADX85" s="1"/>
      <c r="ADY85" s="1"/>
      <c r="ADZ85" s="1"/>
      <c r="AEA85" s="1"/>
      <c r="AEB85" s="1"/>
      <c r="AEC85" s="1"/>
      <c r="AED85" s="1"/>
      <c r="AEE85" s="1"/>
      <c r="AEF85" s="1"/>
      <c r="AEG85" s="1"/>
      <c r="AEH85" s="1"/>
      <c r="AEI85" s="1"/>
      <c r="AEJ85" s="1"/>
      <c r="AEK85" s="1"/>
      <c r="AEL85" s="1"/>
      <c r="AEM85" s="1"/>
      <c r="AEN85" s="1"/>
      <c r="AEO85" s="1"/>
      <c r="AEP85" s="1"/>
      <c r="AEQ85" s="1"/>
      <c r="AER85" s="1"/>
      <c r="AES85" s="1"/>
      <c r="AET85" s="1"/>
      <c r="AEU85" s="1"/>
      <c r="AEV85" s="1"/>
      <c r="AEW85" s="1"/>
      <c r="AEX85" s="1"/>
      <c r="AEY85" s="1"/>
      <c r="AEZ85" s="1"/>
      <c r="AFA85" s="1"/>
      <c r="AFB85" s="1"/>
      <c r="AFC85" s="1"/>
      <c r="AFD85" s="1"/>
      <c r="AFE85" s="1"/>
      <c r="AFF85" s="1"/>
      <c r="AFG85" s="1"/>
      <c r="AFH85" s="1"/>
      <c r="AFI85" s="1"/>
      <c r="AFJ85" s="1"/>
      <c r="AFK85" s="1"/>
      <c r="AFL85" s="1"/>
      <c r="AFM85" s="1"/>
      <c r="AFN85" s="1"/>
      <c r="AFO85" s="1"/>
      <c r="AFP85" s="1"/>
      <c r="AFQ85" s="1"/>
      <c r="AFR85" s="1"/>
      <c r="AFS85" s="1"/>
      <c r="AFT85" s="1"/>
      <c r="AFU85" s="1"/>
      <c r="AFV85" s="1"/>
      <c r="AFW85" s="1"/>
      <c r="AFX85" s="1"/>
      <c r="AFY85" s="1"/>
      <c r="AFZ85" s="1"/>
      <c r="AGA85" s="1"/>
      <c r="AGB85" s="1"/>
      <c r="AGC85" s="1"/>
      <c r="AGD85" s="1"/>
      <c r="AGE85" s="1"/>
      <c r="AGF85" s="1"/>
      <c r="AGG85" s="1"/>
      <c r="AGH85" s="1"/>
      <c r="AGI85" s="1"/>
      <c r="AGJ85" s="1"/>
      <c r="AGK85" s="1"/>
      <c r="AGL85" s="1"/>
      <c r="AGM85" s="1"/>
      <c r="AGN85" s="1"/>
      <c r="AGO85" s="1"/>
      <c r="AGP85" s="1"/>
      <c r="AGQ85" s="1"/>
      <c r="AGR85" s="1"/>
      <c r="AGS85" s="1"/>
      <c r="AGT85" s="1"/>
      <c r="AGU85" s="1"/>
      <c r="AGV85" s="1"/>
      <c r="AGW85" s="1"/>
      <c r="AGX85" s="1"/>
      <c r="AGY85" s="1"/>
      <c r="AGZ85" s="1"/>
      <c r="AHA85" s="1"/>
      <c r="AHB85" s="1"/>
      <c r="AHC85" s="1"/>
      <c r="AHD85" s="1"/>
      <c r="AHE85" s="1"/>
      <c r="AHF85" s="1"/>
      <c r="AHG85" s="1"/>
      <c r="AHH85" s="1"/>
      <c r="AHI85" s="1"/>
      <c r="AHJ85" s="1"/>
      <c r="AHK85" s="1"/>
      <c r="AHL85" s="1"/>
      <c r="AHM85" s="1"/>
      <c r="AHN85" s="1"/>
      <c r="AHO85" s="1"/>
      <c r="AHP85" s="1"/>
      <c r="AHQ85" s="1"/>
      <c r="AHR85" s="1"/>
      <c r="AHS85" s="1"/>
      <c r="AHT85" s="1"/>
      <c r="AHU85" s="1"/>
      <c r="AHV85" s="1"/>
      <c r="AHW85" s="1"/>
      <c r="AHX85" s="1"/>
      <c r="AHY85" s="1"/>
      <c r="AHZ85" s="1"/>
      <c r="AIA85" s="1"/>
      <c r="AIB85" s="1"/>
      <c r="AIC85" s="1"/>
      <c r="AID85" s="1"/>
      <c r="AIE85" s="1"/>
      <c r="AIF85" s="1"/>
      <c r="AIG85" s="1"/>
      <c r="AIH85" s="1"/>
      <c r="AII85" s="1"/>
      <c r="AIJ85" s="1"/>
      <c r="AIK85" s="1"/>
      <c r="AIL85" s="1"/>
      <c r="AIM85" s="1"/>
      <c r="AIN85" s="1"/>
      <c r="AIO85" s="1"/>
      <c r="AIP85" s="1"/>
      <c r="AIQ85" s="1"/>
      <c r="AIR85" s="1"/>
      <c r="AIS85" s="1"/>
      <c r="AIT85" s="1"/>
      <c r="AIU85" s="1"/>
      <c r="AIV85" s="1"/>
      <c r="AIW85" s="1"/>
      <c r="AIX85" s="1"/>
      <c r="AIY85" s="1"/>
      <c r="AIZ85" s="1"/>
      <c r="AJA85" s="1"/>
      <c r="AJB85" s="1"/>
      <c r="AJC85" s="1"/>
      <c r="AJD85" s="1"/>
      <c r="AJE85" s="1"/>
      <c r="AJF85" s="1"/>
      <c r="AJG85" s="1"/>
      <c r="AJH85" s="1"/>
      <c r="AJI85" s="1"/>
      <c r="AJJ85" s="1"/>
      <c r="AJK85" s="1"/>
      <c r="AJL85" s="1"/>
      <c r="AJM85" s="1"/>
      <c r="AJN85" s="1"/>
      <c r="AJO85" s="1"/>
      <c r="AJP85" s="1"/>
      <c r="AJQ85" s="1"/>
      <c r="AJR85" s="1"/>
      <c r="AJS85" s="1"/>
      <c r="AJT85" s="1"/>
      <c r="AJU85" s="1"/>
      <c r="AJV85" s="1"/>
      <c r="AJW85" s="1"/>
      <c r="AJX85" s="1"/>
      <c r="AJY85" s="1"/>
      <c r="AJZ85" s="1"/>
      <c r="AKA85" s="1"/>
      <c r="AKB85" s="1"/>
      <c r="AKC85" s="1"/>
      <c r="AKD85" s="1"/>
      <c r="AKE85" s="1"/>
      <c r="AKF85" s="1"/>
      <c r="AKG85" s="1"/>
      <c r="AKH85" s="1"/>
      <c r="AKI85" s="1"/>
      <c r="AKJ85" s="1"/>
      <c r="AKK85" s="1"/>
      <c r="AKL85" s="1"/>
      <c r="AKM85" s="1"/>
      <c r="AKN85" s="1"/>
      <c r="AKO85" s="1"/>
      <c r="AKP85" s="1"/>
      <c r="AKQ85" s="1"/>
      <c r="AKR85" s="1"/>
      <c r="AKS85" s="1"/>
      <c r="AKT85" s="1"/>
      <c r="AKU85" s="1"/>
      <c r="AKV85" s="1"/>
      <c r="AKW85" s="1"/>
      <c r="AKX85" s="1"/>
      <c r="AKY85" s="1"/>
      <c r="AKZ85" s="1"/>
      <c r="ALA85" s="1"/>
      <c r="ALB85" s="1"/>
      <c r="ALC85" s="1"/>
      <c r="ALD85" s="1"/>
      <c r="ALE85" s="1"/>
      <c r="ALF85" s="1"/>
      <c r="ALG85" s="1"/>
      <c r="ALH85" s="1"/>
      <c r="ALI85" s="1"/>
      <c r="ALJ85" s="1"/>
      <c r="ALK85" s="1"/>
      <c r="ALL85" s="1"/>
      <c r="ALM85" s="1"/>
      <c r="ALN85" s="1"/>
      <c r="ALO85" s="1"/>
    </row>
    <row r="86" spans="1:1003" x14ac:dyDescent="0.2">
      <c r="A86" s="182" t="s">
        <v>53</v>
      </c>
      <c r="B86" s="50"/>
      <c r="C86" s="183">
        <f>sert</f>
        <v>0</v>
      </c>
    </row>
    <row r="88" spans="1:1003" ht="13.5" x14ac:dyDescent="0.2">
      <c r="A88" s="641" t="s">
        <v>561</v>
      </c>
    </row>
    <row r="89" spans="1:1003" ht="12" x14ac:dyDescent="0.2">
      <c r="A89" s="642" t="s">
        <v>562</v>
      </c>
    </row>
    <row r="90" spans="1:1003" ht="12" x14ac:dyDescent="0.2">
      <c r="A90" s="642" t="s">
        <v>563</v>
      </c>
    </row>
  </sheetData>
  <mergeCells count="22">
    <mergeCell ref="C84:H84"/>
    <mergeCell ref="D8:L8"/>
    <mergeCell ref="A9:F9"/>
    <mergeCell ref="J9:M9"/>
    <mergeCell ref="N9:O9"/>
    <mergeCell ref="A12:A13"/>
    <mergeCell ref="B12:B13"/>
    <mergeCell ref="C12:C13"/>
    <mergeCell ref="D12:D13"/>
    <mergeCell ref="E12:E13"/>
    <mergeCell ref="F12:K12"/>
    <mergeCell ref="L12:P12"/>
    <mergeCell ref="A75:K75"/>
    <mergeCell ref="C78:H78"/>
    <mergeCell ref="C79:H79"/>
    <mergeCell ref="C83:H83"/>
    <mergeCell ref="D7:L7"/>
    <mergeCell ref="C2:I2"/>
    <mergeCell ref="C3:I3"/>
    <mergeCell ref="C4:I4"/>
    <mergeCell ref="D5:L5"/>
    <mergeCell ref="D6:L6"/>
  </mergeCells>
  <phoneticPr fontId="23" type="noConversion"/>
  <conditionalFormatting sqref="C78:H78 C4:I4 A14:G74 I14:J74">
    <cfRule type="cellIs" dxfId="210" priority="6" operator="equal">
      <formula>0</formula>
    </cfRule>
  </conditionalFormatting>
  <conditionalFormatting sqref="N9:O9 C2:I2 C83:H83 C78:H78 D5:L8 H14:H74 K14:P74">
    <cfRule type="cellIs" dxfId="209" priority="7" operator="equal">
      <formula>0</formula>
    </cfRule>
  </conditionalFormatting>
  <conditionalFormatting sqref="A9:F9 A75:K75">
    <cfRule type="containsText" dxfId="208" priority="8" operator="containsText" text="Tāme sastādīta  20__. gada tirgus cenās, pamatojoties uz ___ daļas rasējumiem"/>
  </conditionalFormatting>
  <conditionalFormatting sqref="O10:P10">
    <cfRule type="cellIs" dxfId="207" priority="9" operator="equal">
      <formula>"20__. gada __. _________"</formula>
    </cfRule>
  </conditionalFormatting>
  <conditionalFormatting sqref="L75:P75">
    <cfRule type="cellIs" dxfId="206" priority="10" operator="equal">
      <formula>0</formula>
    </cfRule>
  </conditionalFormatting>
  <conditionalFormatting sqref="C86">
    <cfRule type="cellIs" dxfId="205" priority="11" operator="equal">
      <formula>0</formula>
    </cfRule>
  </conditionalFormatting>
  <conditionalFormatting sqref="D1">
    <cfRule type="cellIs" dxfId="204" priority="12" operator="equal">
      <formula>0</formula>
    </cfRule>
  </conditionalFormatting>
  <pageMargins left="0.19685039370078741" right="0.19685039370078741" top="0.75196850393700787" bottom="0.39370078740157483" header="0.51181102362204722" footer="0.51181102362204722"/>
  <pageSetup paperSize="9" scale="84" firstPageNumber="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LQ90"/>
  <sheetViews>
    <sheetView topLeftCell="A67" zoomScale="145" zoomScaleNormal="145" zoomScaleSheetLayoutView="115" workbookViewId="0">
      <selection activeCell="A88" sqref="A88:A90"/>
    </sheetView>
  </sheetViews>
  <sheetFormatPr defaultColWidth="9.140625" defaultRowHeight="11.25" x14ac:dyDescent="0.2"/>
  <cols>
    <col min="1" max="1" width="4.5703125" style="1" customWidth="1"/>
    <col min="2" max="2" width="7.710937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005" width="9.140625" style="1" customWidth="1"/>
    <col min="1006" max="16384" width="9.140625" style="477"/>
  </cols>
  <sheetData>
    <row r="1" spans="1:16" x14ac:dyDescent="0.2">
      <c r="A1" s="28"/>
      <c r="B1" s="28"/>
      <c r="C1" s="32" t="s">
        <v>39</v>
      </c>
      <c r="D1" s="33">
        <f>'Kops a'!A18</f>
        <v>4</v>
      </c>
      <c r="E1" s="28"/>
      <c r="F1" s="28"/>
      <c r="G1" s="28"/>
      <c r="H1" s="28"/>
      <c r="I1" s="28"/>
      <c r="J1" s="28"/>
      <c r="N1" s="34"/>
      <c r="O1" s="32"/>
      <c r="P1" s="35"/>
    </row>
    <row r="2" spans="1:16" x14ac:dyDescent="0.2">
      <c r="A2" s="36"/>
      <c r="B2" s="36"/>
      <c r="C2" s="595" t="s">
        <v>111</v>
      </c>
      <c r="D2" s="595"/>
      <c r="E2" s="595"/>
      <c r="F2" s="595"/>
      <c r="G2" s="595"/>
      <c r="H2" s="595"/>
      <c r="I2" s="595"/>
      <c r="J2" s="36"/>
    </row>
    <row r="3" spans="1:16" x14ac:dyDescent="0.2">
      <c r="A3" s="37"/>
      <c r="B3" s="37"/>
      <c r="C3" s="572" t="s">
        <v>18</v>
      </c>
      <c r="D3" s="572"/>
      <c r="E3" s="572"/>
      <c r="F3" s="572"/>
      <c r="G3" s="572"/>
      <c r="H3" s="572"/>
      <c r="I3" s="572"/>
      <c r="J3" s="37"/>
    </row>
    <row r="4" spans="1:16" x14ac:dyDescent="0.2">
      <c r="A4" s="37"/>
      <c r="B4" s="37"/>
      <c r="C4" s="608" t="s">
        <v>4</v>
      </c>
      <c r="D4" s="608"/>
      <c r="E4" s="608"/>
      <c r="F4" s="608"/>
      <c r="G4" s="608"/>
      <c r="H4" s="608"/>
      <c r="I4" s="608"/>
      <c r="J4" s="37"/>
    </row>
    <row r="5" spans="1:16" x14ac:dyDescent="0.2">
      <c r="A5" s="28"/>
      <c r="B5" s="28"/>
      <c r="C5" s="32" t="s">
        <v>5</v>
      </c>
      <c r="D5" s="594" t="str">
        <f>'Kops a'!D6</f>
        <v>Daudzīvokļu dzīvojamā māja</v>
      </c>
      <c r="E5" s="594"/>
      <c r="F5" s="594"/>
      <c r="G5" s="594"/>
      <c r="H5" s="594"/>
      <c r="I5" s="594"/>
      <c r="J5" s="594"/>
      <c r="K5" s="594"/>
      <c r="L5" s="594"/>
      <c r="M5" s="14"/>
      <c r="N5" s="14"/>
      <c r="O5" s="14"/>
      <c r="P5" s="14"/>
    </row>
    <row r="6" spans="1:16" x14ac:dyDescent="0.2">
      <c r="A6" s="28"/>
      <c r="B6" s="28"/>
      <c r="C6" s="32" t="s">
        <v>6</v>
      </c>
      <c r="D6" s="594" t="str">
        <f>'Kops a'!D7</f>
        <v>fasādes vienkāršotā atjaunošana</v>
      </c>
      <c r="E6" s="594"/>
      <c r="F6" s="594"/>
      <c r="G6" s="594"/>
      <c r="H6" s="594"/>
      <c r="I6" s="594"/>
      <c r="J6" s="594"/>
      <c r="K6" s="594"/>
      <c r="L6" s="594"/>
      <c r="M6" s="14"/>
      <c r="N6" s="14"/>
      <c r="O6" s="14"/>
      <c r="P6" s="14"/>
    </row>
    <row r="7" spans="1:16" ht="26.65" customHeight="1" x14ac:dyDescent="0.2">
      <c r="A7" s="28"/>
      <c r="B7" s="28"/>
      <c r="C7" s="32" t="s">
        <v>7</v>
      </c>
      <c r="D7" s="594" t="str">
        <f>adrese</f>
        <v>Dzīvojamā ēka Nr.17000310131 002
Zvejnieku alejā 7, Liepājā.</v>
      </c>
      <c r="E7" s="594"/>
      <c r="F7" s="594"/>
      <c r="G7" s="594"/>
      <c r="H7" s="594"/>
      <c r="I7" s="594"/>
      <c r="J7" s="594"/>
      <c r="K7" s="594"/>
      <c r="L7" s="594"/>
      <c r="M7" s="14"/>
      <c r="N7" s="14"/>
      <c r="O7" s="14"/>
      <c r="P7" s="14"/>
    </row>
    <row r="8" spans="1:16" ht="10.7" customHeight="1" x14ac:dyDescent="0.2">
      <c r="A8" s="28"/>
      <c r="B8" s="28"/>
      <c r="C8" s="4" t="s">
        <v>21</v>
      </c>
      <c r="D8" s="594" t="str">
        <f>līgums</f>
        <v>WS-61-17</v>
      </c>
      <c r="E8" s="594"/>
      <c r="F8" s="594"/>
      <c r="G8" s="594"/>
      <c r="H8" s="594"/>
      <c r="I8" s="594"/>
      <c r="J8" s="594"/>
      <c r="K8" s="594"/>
      <c r="L8" s="594"/>
      <c r="M8" s="14"/>
      <c r="N8" s="14"/>
      <c r="O8" s="14"/>
      <c r="P8" s="14"/>
    </row>
    <row r="9" spans="1:16" x14ac:dyDescent="0.2">
      <c r="A9" s="609" t="str">
        <f>'1a'!A9:F9</f>
        <v>Tāme sastādīta 2021. gada tirgus cenās, pamatojoties uz AR un BK daļas rasējumiem</v>
      </c>
      <c r="B9" s="609"/>
      <c r="C9" s="609"/>
      <c r="D9" s="609"/>
      <c r="E9" s="609"/>
      <c r="F9" s="609"/>
      <c r="G9" s="38"/>
      <c r="H9" s="38"/>
      <c r="I9" s="38"/>
      <c r="J9" s="610" t="s">
        <v>40</v>
      </c>
      <c r="K9" s="610"/>
      <c r="L9" s="610"/>
      <c r="M9" s="610"/>
      <c r="N9" s="611">
        <f>P75</f>
        <v>0</v>
      </c>
      <c r="O9" s="611"/>
      <c r="P9" s="38"/>
    </row>
    <row r="10" spans="1:16" x14ac:dyDescent="0.2">
      <c r="A10" s="39"/>
      <c r="B10" s="40"/>
      <c r="C10" s="4"/>
      <c r="D10" s="28"/>
      <c r="E10" s="28"/>
      <c r="F10" s="28"/>
      <c r="G10" s="28"/>
      <c r="H10" s="28"/>
      <c r="I10" s="28"/>
      <c r="J10" s="28"/>
      <c r="K10" s="28"/>
      <c r="L10" s="36"/>
      <c r="M10" s="36"/>
      <c r="O10" s="51"/>
      <c r="P10" s="41" t="str">
        <f>A81</f>
        <v>Tāme sastādīta 2021. gada</v>
      </c>
    </row>
    <row r="11" spans="1:16" ht="12" thickBot="1" x14ac:dyDescent="0.25">
      <c r="A11" s="39"/>
      <c r="B11" s="40"/>
      <c r="C11" s="4"/>
      <c r="D11" s="28"/>
      <c r="E11" s="28"/>
      <c r="F11" s="28"/>
      <c r="G11" s="28"/>
      <c r="H11" s="28"/>
      <c r="I11" s="28"/>
      <c r="J11" s="28"/>
      <c r="K11" s="28"/>
      <c r="L11" s="42"/>
      <c r="M11" s="42"/>
      <c r="N11" s="43"/>
      <c r="O11" s="34"/>
      <c r="P11" s="28"/>
    </row>
    <row r="12" spans="1:16" ht="12" thickBot="1" x14ac:dyDescent="0.25">
      <c r="A12" s="600" t="s">
        <v>24</v>
      </c>
      <c r="B12" s="601" t="s">
        <v>41</v>
      </c>
      <c r="C12" s="602" t="s">
        <v>42</v>
      </c>
      <c r="D12" s="603" t="s">
        <v>43</v>
      </c>
      <c r="E12" s="604" t="s">
        <v>44</v>
      </c>
      <c r="F12" s="605" t="s">
        <v>45</v>
      </c>
      <c r="G12" s="605"/>
      <c r="H12" s="605"/>
      <c r="I12" s="605"/>
      <c r="J12" s="605"/>
      <c r="K12" s="605"/>
      <c r="L12" s="605" t="s">
        <v>46</v>
      </c>
      <c r="M12" s="605"/>
      <c r="N12" s="605"/>
      <c r="O12" s="605"/>
      <c r="P12" s="605"/>
    </row>
    <row r="13" spans="1:16" ht="117.75" thickBot="1" x14ac:dyDescent="0.25">
      <c r="A13" s="600"/>
      <c r="B13" s="601"/>
      <c r="C13" s="602"/>
      <c r="D13" s="603"/>
      <c r="E13" s="604"/>
      <c r="F13" s="44" t="s">
        <v>47</v>
      </c>
      <c r="G13" s="45" t="s">
        <v>48</v>
      </c>
      <c r="H13" s="45" t="s">
        <v>49</v>
      </c>
      <c r="I13" s="45" t="s">
        <v>50</v>
      </c>
      <c r="J13" s="45" t="s">
        <v>51</v>
      </c>
      <c r="K13" s="46" t="s">
        <v>52</v>
      </c>
      <c r="L13" s="44" t="s">
        <v>47</v>
      </c>
      <c r="M13" s="45" t="s">
        <v>49</v>
      </c>
      <c r="N13" s="45" t="s">
        <v>50</v>
      </c>
      <c r="O13" s="45" t="s">
        <v>51</v>
      </c>
      <c r="P13" s="46" t="s">
        <v>52</v>
      </c>
    </row>
    <row r="14" spans="1:16" x14ac:dyDescent="0.2">
      <c r="A14" s="77">
        <f>IF(COUNTBLANK(B14)=1," ",COUNTA(B$14:B14))</f>
        <v>1</v>
      </c>
      <c r="B14" s="78" t="s">
        <v>79</v>
      </c>
      <c r="C14" s="89" t="s">
        <v>94</v>
      </c>
      <c r="D14" s="90" t="s">
        <v>91</v>
      </c>
      <c r="E14" s="91">
        <f>apjomi!C40</f>
        <v>34</v>
      </c>
      <c r="F14" s="184"/>
      <c r="G14" s="185"/>
      <c r="H14" s="186">
        <f>F14*G14</f>
        <v>0</v>
      </c>
      <c r="I14" s="187"/>
      <c r="J14" s="187"/>
      <c r="K14" s="188">
        <f>ROUND(I14+H14+J14,2)</f>
        <v>0</v>
      </c>
      <c r="L14" s="188">
        <f>ROUND(E14*F14,2)</f>
        <v>0</v>
      </c>
      <c r="M14" s="188">
        <f>ROUND(E14*H14,2)</f>
        <v>0</v>
      </c>
      <c r="N14" s="188">
        <f>ROUND(E14*I14,2)</f>
        <v>0</v>
      </c>
      <c r="O14" s="188">
        <f>ROUND(E14*J14,2)</f>
        <v>0</v>
      </c>
      <c r="P14" s="188">
        <f>SUM(M14:O14)</f>
        <v>0</v>
      </c>
    </row>
    <row r="15" spans="1:16" x14ac:dyDescent="0.2">
      <c r="A15" s="77">
        <f>IF(COUNTBLANK(B15)=1," ",COUNTA(B$14:B15))</f>
        <v>2</v>
      </c>
      <c r="B15" s="88" t="s">
        <v>79</v>
      </c>
      <c r="C15" s="93" t="s">
        <v>461</v>
      </c>
      <c r="D15" s="94" t="s">
        <v>91</v>
      </c>
      <c r="E15" s="371">
        <v>4</v>
      </c>
      <c r="F15" s="184"/>
      <c r="G15" s="185"/>
      <c r="H15" s="186">
        <f>F15*G15</f>
        <v>0</v>
      </c>
      <c r="I15" s="187"/>
      <c r="J15" s="187"/>
      <c r="K15" s="188">
        <f>ROUND(I15+H15+J15,2)</f>
        <v>0</v>
      </c>
      <c r="L15" s="188">
        <f>ROUND(E15*F15,2)</f>
        <v>0</v>
      </c>
      <c r="M15" s="188">
        <f>ROUND(E15*H15,2)</f>
        <v>0</v>
      </c>
      <c r="N15" s="188">
        <f>ROUND(E15*I15,2)</f>
        <v>0</v>
      </c>
      <c r="O15" s="188">
        <f>ROUND(E15*J15,2)</f>
        <v>0</v>
      </c>
      <c r="P15" s="188">
        <f>SUM(M15:O15)</f>
        <v>0</v>
      </c>
    </row>
    <row r="16" spans="1:16" x14ac:dyDescent="0.2">
      <c r="A16" s="77">
        <f>IF(COUNTBLANK(B16)=1," ",COUNTA(B$14:B16))</f>
        <v>3</v>
      </c>
      <c r="B16" s="88" t="s">
        <v>79</v>
      </c>
      <c r="C16" s="93" t="s">
        <v>460</v>
      </c>
      <c r="D16" s="94" t="s">
        <v>91</v>
      </c>
      <c r="E16" s="404">
        <v>18</v>
      </c>
      <c r="F16" s="390"/>
      <c r="G16" s="391"/>
      <c r="H16" s="186"/>
      <c r="I16" s="392"/>
      <c r="J16" s="392"/>
      <c r="K16" s="393"/>
      <c r="L16" s="393"/>
      <c r="M16" s="393"/>
      <c r="N16" s="393"/>
      <c r="O16" s="393"/>
      <c r="P16" s="393"/>
    </row>
    <row r="17" spans="1:1005" x14ac:dyDescent="0.2">
      <c r="A17" s="497"/>
      <c r="B17" s="444"/>
      <c r="C17" s="561"/>
      <c r="D17" s="562"/>
      <c r="E17" s="563"/>
      <c r="F17" s="406"/>
      <c r="G17" s="407"/>
      <c r="H17" s="186"/>
      <c r="I17" s="408"/>
      <c r="J17" s="408"/>
      <c r="K17" s="409"/>
      <c r="L17" s="409"/>
      <c r="M17" s="409"/>
      <c r="N17" s="409"/>
      <c r="O17" s="409"/>
      <c r="P17" s="409"/>
    </row>
    <row r="18" spans="1:1005" x14ac:dyDescent="0.2">
      <c r="A18" s="77">
        <f>IF(COUNTBLANK(B18)=1," ",COUNTA(B$14:B18))</f>
        <v>4</v>
      </c>
      <c r="B18" s="88" t="s">
        <v>79</v>
      </c>
      <c r="C18" s="93" t="s">
        <v>462</v>
      </c>
      <c r="D18" s="94" t="s">
        <v>91</v>
      </c>
      <c r="E18" s="404">
        <v>3</v>
      </c>
      <c r="F18" s="390"/>
      <c r="G18" s="391"/>
      <c r="H18" s="186"/>
      <c r="I18" s="392"/>
      <c r="J18" s="392"/>
      <c r="K18" s="393"/>
      <c r="L18" s="393"/>
      <c r="M18" s="393"/>
      <c r="N18" s="393"/>
      <c r="O18" s="393"/>
      <c r="P18" s="393"/>
    </row>
    <row r="19" spans="1:1005" ht="22.5" x14ac:dyDescent="0.2">
      <c r="A19" s="77">
        <f>IF(COUNTBLANK(B19)=1," ",COUNTA(B$14:B19))</f>
        <v>5</v>
      </c>
      <c r="B19" s="88" t="s">
        <v>79</v>
      </c>
      <c r="C19" s="370" t="s">
        <v>464</v>
      </c>
      <c r="D19" s="94" t="s">
        <v>91</v>
      </c>
      <c r="E19" s="371">
        <v>1</v>
      </c>
      <c r="F19" s="406"/>
      <c r="G19" s="407"/>
      <c r="H19" s="326"/>
      <c r="I19" s="408"/>
      <c r="J19" s="408"/>
      <c r="K19" s="409"/>
      <c r="L19" s="409"/>
      <c r="M19" s="409"/>
      <c r="N19" s="409"/>
      <c r="O19" s="409"/>
      <c r="P19" s="409"/>
    </row>
    <row r="20" spans="1:1005" ht="22.5" x14ac:dyDescent="0.2">
      <c r="A20" s="77">
        <f>IF(COUNTBLANK(B20)=1," ",COUNTA(B$14:B20))</f>
        <v>6</v>
      </c>
      <c r="B20" s="88" t="s">
        <v>79</v>
      </c>
      <c r="C20" s="370" t="s">
        <v>463</v>
      </c>
      <c r="D20" s="94" t="s">
        <v>91</v>
      </c>
      <c r="E20" s="371">
        <v>1</v>
      </c>
      <c r="F20" s="184"/>
      <c r="G20" s="185"/>
      <c r="H20" s="186">
        <f t="shared" ref="H20:H74" si="0">F20*G20</f>
        <v>0</v>
      </c>
      <c r="I20" s="187"/>
      <c r="J20" s="187"/>
      <c r="K20" s="188">
        <f t="shared" ref="K20:K74" si="1">ROUND(I20+H20+J20,2)</f>
        <v>0</v>
      </c>
      <c r="L20" s="188">
        <f t="shared" ref="L20:L74" si="2">ROUND(E20*F20,2)</f>
        <v>0</v>
      </c>
      <c r="M20" s="188">
        <f t="shared" ref="M20:M74" si="3">ROUND(E20*H20,2)</f>
        <v>0</v>
      </c>
      <c r="N20" s="188">
        <f t="shared" ref="N20:N74" si="4">ROUND(E20*I20,2)</f>
        <v>0</v>
      </c>
      <c r="O20" s="188">
        <f t="shared" ref="O20:O74" si="5">ROUND(E20*J20,2)</f>
        <v>0</v>
      </c>
      <c r="P20" s="188">
        <f t="shared" ref="P20:P74" si="6">SUM(M20:O20)</f>
        <v>0</v>
      </c>
    </row>
    <row r="21" spans="1:1005" x14ac:dyDescent="0.2">
      <c r="A21" s="77">
        <f>IF(COUNTBLANK(B21)=1," ",COUNTA(B$14:B21))</f>
        <v>7</v>
      </c>
      <c r="B21" s="88" t="s">
        <v>79</v>
      </c>
      <c r="C21" s="93" t="s">
        <v>93</v>
      </c>
      <c r="D21" s="94" t="s">
        <v>91</v>
      </c>
      <c r="E21" s="371">
        <f>apjomi!F1</f>
        <v>95</v>
      </c>
      <c r="F21" s="184"/>
      <c r="G21" s="185"/>
      <c r="H21" s="186">
        <f t="shared" si="0"/>
        <v>0</v>
      </c>
      <c r="I21" s="187"/>
      <c r="J21" s="187"/>
      <c r="K21" s="188">
        <f t="shared" si="1"/>
        <v>0</v>
      </c>
      <c r="L21" s="188">
        <f t="shared" si="2"/>
        <v>0</v>
      </c>
      <c r="M21" s="188">
        <f t="shared" si="3"/>
        <v>0</v>
      </c>
      <c r="N21" s="188">
        <f t="shared" si="4"/>
        <v>0</v>
      </c>
      <c r="O21" s="188">
        <f t="shared" si="5"/>
        <v>0</v>
      </c>
      <c r="P21" s="188">
        <f t="shared" si="6"/>
        <v>0</v>
      </c>
    </row>
    <row r="22" spans="1:1005" ht="101.25" x14ac:dyDescent="0.2">
      <c r="A22" s="77" t="str">
        <f>IF(COUNTBLANK(B22)=1," ",COUNTA(B$14:B22))</f>
        <v xml:space="preserve"> </v>
      </c>
      <c r="B22" s="79"/>
      <c r="C22" s="96" t="s">
        <v>274</v>
      </c>
      <c r="D22" s="96"/>
      <c r="E22" s="96"/>
      <c r="F22" s="184"/>
      <c r="G22" s="185"/>
      <c r="H22" s="186">
        <f t="shared" si="0"/>
        <v>0</v>
      </c>
      <c r="I22" s="187"/>
      <c r="J22" s="187"/>
      <c r="K22" s="188">
        <f t="shared" si="1"/>
        <v>0</v>
      </c>
      <c r="L22" s="188">
        <f t="shared" si="2"/>
        <v>0</v>
      </c>
      <c r="M22" s="188">
        <f t="shared" si="3"/>
        <v>0</v>
      </c>
      <c r="N22" s="188">
        <f t="shared" si="4"/>
        <v>0</v>
      </c>
      <c r="O22" s="188">
        <f t="shared" si="5"/>
        <v>0</v>
      </c>
      <c r="P22" s="188">
        <f t="shared" si="6"/>
        <v>0</v>
      </c>
    </row>
    <row r="23" spans="1:1005" x14ac:dyDescent="0.2">
      <c r="A23" s="77">
        <f>IF(COUNTBLANK(B23)=1," ",COUNTA(B$14:B23))</f>
        <v>8</v>
      </c>
      <c r="B23" s="79" t="s">
        <v>79</v>
      </c>
      <c r="C23" s="97" t="str">
        <f>apjomi!B5</f>
        <v>L2 0,8×1,47m</v>
      </c>
      <c r="D23" s="98" t="s">
        <v>57</v>
      </c>
      <c r="E23" s="99">
        <f>apjomi!D5</f>
        <v>12</v>
      </c>
      <c r="F23" s="184"/>
      <c r="G23" s="185"/>
      <c r="H23" s="186">
        <f t="shared" si="0"/>
        <v>0</v>
      </c>
      <c r="I23" s="187"/>
      <c r="J23" s="187"/>
      <c r="K23" s="188">
        <f t="shared" si="1"/>
        <v>0</v>
      </c>
      <c r="L23" s="188">
        <f t="shared" si="2"/>
        <v>0</v>
      </c>
      <c r="M23" s="188">
        <f t="shared" si="3"/>
        <v>0</v>
      </c>
      <c r="N23" s="188">
        <f t="shared" si="4"/>
        <v>0</v>
      </c>
      <c r="O23" s="188">
        <f t="shared" si="5"/>
        <v>0</v>
      </c>
      <c r="P23" s="188">
        <f t="shared" si="6"/>
        <v>0</v>
      </c>
      <c r="ALQ23" s="477"/>
    </row>
    <row r="24" spans="1:1005" x14ac:dyDescent="0.2">
      <c r="A24" s="77">
        <f>IF(COUNTBLANK(B24)=1," ",COUNTA(B$14:B24))</f>
        <v>9</v>
      </c>
      <c r="B24" s="79" t="s">
        <v>79</v>
      </c>
      <c r="C24" s="97" t="str">
        <f>apjomi!B6</f>
        <v>L3 logs 1,52×0,52m</v>
      </c>
      <c r="D24" s="98" t="s">
        <v>57</v>
      </c>
      <c r="E24" s="99">
        <f>apjomi!D6</f>
        <v>4</v>
      </c>
      <c r="F24" s="184"/>
      <c r="G24" s="185"/>
      <c r="H24" s="186">
        <f t="shared" si="0"/>
        <v>0</v>
      </c>
      <c r="I24" s="187"/>
      <c r="J24" s="187"/>
      <c r="K24" s="188">
        <f t="shared" si="1"/>
        <v>0</v>
      </c>
      <c r="L24" s="188">
        <f t="shared" si="2"/>
        <v>0</v>
      </c>
      <c r="M24" s="188">
        <f t="shared" si="3"/>
        <v>0</v>
      </c>
      <c r="N24" s="188">
        <f t="shared" si="4"/>
        <v>0</v>
      </c>
      <c r="O24" s="188">
        <f t="shared" si="5"/>
        <v>0</v>
      </c>
      <c r="P24" s="188">
        <f t="shared" si="6"/>
        <v>0</v>
      </c>
      <c r="ALQ24" s="477"/>
    </row>
    <row r="25" spans="1:1005" x14ac:dyDescent="0.2">
      <c r="A25" s="77">
        <f>IF(COUNTBLANK(B25)=1," ",COUNTA(B$14:B25))</f>
        <v>10</v>
      </c>
      <c r="B25" s="79" t="s">
        <v>79</v>
      </c>
      <c r="C25" s="97" t="str">
        <f>apjomi!B7</f>
        <v>L3* logs 1,42×0,52m</v>
      </c>
      <c r="D25" s="98" t="s">
        <v>57</v>
      </c>
      <c r="E25" s="99">
        <f>apjomi!D7</f>
        <v>4</v>
      </c>
      <c r="F25" s="184"/>
      <c r="G25" s="185"/>
      <c r="H25" s="186">
        <f t="shared" si="0"/>
        <v>0</v>
      </c>
      <c r="I25" s="187"/>
      <c r="J25" s="187"/>
      <c r="K25" s="188">
        <f t="shared" si="1"/>
        <v>0</v>
      </c>
      <c r="L25" s="188">
        <f t="shared" si="2"/>
        <v>0</v>
      </c>
      <c r="M25" s="188">
        <f t="shared" si="3"/>
        <v>0</v>
      </c>
      <c r="N25" s="188">
        <f t="shared" si="4"/>
        <v>0</v>
      </c>
      <c r="O25" s="188">
        <f t="shared" si="5"/>
        <v>0</v>
      </c>
      <c r="P25" s="188">
        <f t="shared" si="6"/>
        <v>0</v>
      </c>
      <c r="ALQ25" s="477"/>
    </row>
    <row r="26" spans="1:1005" x14ac:dyDescent="0.2">
      <c r="A26" s="77">
        <f>IF(COUNTBLANK(B26)=1," ",COUNTA(B$14:B26))</f>
        <v>11</v>
      </c>
      <c r="B26" s="79" t="s">
        <v>79</v>
      </c>
      <c r="C26" s="97" t="str">
        <f>apjomi!B8</f>
        <v>L4 logs 1,6×1,47m</v>
      </c>
      <c r="D26" s="98" t="s">
        <v>57</v>
      </c>
      <c r="E26" s="99">
        <v>1</v>
      </c>
      <c r="F26" s="406"/>
      <c r="G26" s="407"/>
      <c r="H26" s="186"/>
      <c r="I26" s="408"/>
      <c r="J26" s="408"/>
      <c r="K26" s="409"/>
      <c r="L26" s="409"/>
      <c r="M26" s="409"/>
      <c r="N26" s="409"/>
      <c r="O26" s="409"/>
      <c r="P26" s="409"/>
      <c r="ALQ26" s="477"/>
    </row>
    <row r="27" spans="1:1005" x14ac:dyDescent="0.2">
      <c r="A27" s="77">
        <f>IF(COUNTBLANK(B27)=1," ",COUNTA(B$14:B27))</f>
        <v>12</v>
      </c>
      <c r="B27" s="79" t="s">
        <v>79</v>
      </c>
      <c r="C27" s="97" t="str">
        <f>apjomi!B9</f>
        <v>L4 durvis 0,8×2,2m</v>
      </c>
      <c r="D27" s="98" t="s">
        <v>57</v>
      </c>
      <c r="E27" s="99">
        <v>1</v>
      </c>
      <c r="F27" s="406"/>
      <c r="G27" s="407"/>
      <c r="H27" s="186"/>
      <c r="I27" s="408"/>
      <c r="J27" s="408"/>
      <c r="K27" s="409"/>
      <c r="L27" s="409"/>
      <c r="M27" s="409"/>
      <c r="N27" s="409"/>
      <c r="O27" s="409"/>
      <c r="P27" s="409"/>
      <c r="ALQ27" s="477"/>
    </row>
    <row r="28" spans="1:1005" x14ac:dyDescent="0.2">
      <c r="A28" s="77">
        <f>IF(COUNTBLANK(B28)=1," ",COUNTA(B$14:B28))</f>
        <v>13</v>
      </c>
      <c r="B28" s="79" t="s">
        <v>79</v>
      </c>
      <c r="C28" s="97" t="str">
        <f>apjomi!B12</f>
        <v>L5 logs 0,9×1,46m</v>
      </c>
      <c r="D28" s="98" t="s">
        <v>57</v>
      </c>
      <c r="E28" s="99">
        <v>1</v>
      </c>
      <c r="F28" s="406"/>
      <c r="G28" s="407"/>
      <c r="H28" s="186"/>
      <c r="I28" s="408"/>
      <c r="J28" s="408"/>
      <c r="K28" s="409"/>
      <c r="L28" s="409"/>
      <c r="M28" s="409"/>
      <c r="N28" s="409"/>
      <c r="O28" s="409"/>
      <c r="P28" s="409"/>
    </row>
    <row r="29" spans="1:1005" x14ac:dyDescent="0.2">
      <c r="A29" s="77">
        <f>IF(COUNTBLANK(B29)=1," ",COUNTA(B$14:B29))</f>
        <v>14</v>
      </c>
      <c r="B29" s="79" t="s">
        <v>79</v>
      </c>
      <c r="C29" s="97" t="str">
        <f>apjomi!B13</f>
        <v>L5 durvis 0,8×2,2m</v>
      </c>
      <c r="D29" s="98" t="s">
        <v>57</v>
      </c>
      <c r="E29" s="99">
        <v>1</v>
      </c>
      <c r="F29" s="406"/>
      <c r="G29" s="407"/>
      <c r="H29" s="186"/>
      <c r="I29" s="408"/>
      <c r="J29" s="408"/>
      <c r="K29" s="409"/>
      <c r="L29" s="409"/>
      <c r="M29" s="409"/>
      <c r="N29" s="409"/>
      <c r="O29" s="409"/>
      <c r="P29" s="409"/>
    </row>
    <row r="30" spans="1:1005" x14ac:dyDescent="0.2">
      <c r="A30" s="77">
        <f>IF(COUNTBLANK(B30)=1," ",COUNTA(B$14:B30))</f>
        <v>15</v>
      </c>
      <c r="B30" s="79" t="s">
        <v>79</v>
      </c>
      <c r="C30" s="97" t="str">
        <f>apjomi!B18</f>
        <v>L6a logs 1,2×1,47m</v>
      </c>
      <c r="D30" s="98" t="s">
        <v>57</v>
      </c>
      <c r="E30" s="99">
        <f>apjomi!D18</f>
        <v>5</v>
      </c>
      <c r="F30" s="262"/>
      <c r="G30" s="263"/>
      <c r="H30" s="186"/>
      <c r="I30" s="264"/>
      <c r="J30" s="264"/>
      <c r="K30" s="265"/>
      <c r="L30" s="265"/>
      <c r="M30" s="265"/>
      <c r="N30" s="265"/>
      <c r="O30" s="265"/>
      <c r="P30" s="265"/>
    </row>
    <row r="31" spans="1:1005" x14ac:dyDescent="0.2">
      <c r="A31" s="77">
        <f>IF(COUNTBLANK(B31)=1," ",COUNTA(B$14:B31))</f>
        <v>16</v>
      </c>
      <c r="B31" s="79" t="s">
        <v>79</v>
      </c>
      <c r="C31" s="97" t="str">
        <f>apjomi!B19</f>
        <v>L6a durvis 0,8×2,2m</v>
      </c>
      <c r="D31" s="98" t="s">
        <v>57</v>
      </c>
      <c r="E31" s="99">
        <f>apjomi!D19</f>
        <v>5</v>
      </c>
      <c r="F31" s="262"/>
      <c r="G31" s="263"/>
      <c r="H31" s="186"/>
      <c r="I31" s="264"/>
      <c r="J31" s="264"/>
      <c r="K31" s="265"/>
      <c r="L31" s="265"/>
      <c r="M31" s="265"/>
      <c r="N31" s="265"/>
      <c r="O31" s="265"/>
      <c r="P31" s="265"/>
    </row>
    <row r="32" spans="1:1005" x14ac:dyDescent="0.2">
      <c r="A32" s="77">
        <f>IF(COUNTBLANK(B32)=1," ",COUNTA(B$14:B32))</f>
        <v>17</v>
      </c>
      <c r="B32" s="79" t="s">
        <v>79</v>
      </c>
      <c r="C32" s="97" t="str">
        <f>apjomi!B20</f>
        <v>L7  1,8×1,47</v>
      </c>
      <c r="D32" s="98" t="s">
        <v>57</v>
      </c>
      <c r="E32" s="99">
        <f>apjomi!D20</f>
        <v>1</v>
      </c>
      <c r="F32" s="262"/>
      <c r="G32" s="263"/>
      <c r="H32" s="186"/>
      <c r="I32" s="264"/>
      <c r="J32" s="264"/>
      <c r="K32" s="265"/>
      <c r="L32" s="265"/>
      <c r="M32" s="265"/>
      <c r="N32" s="265"/>
      <c r="O32" s="265"/>
      <c r="P32" s="265"/>
    </row>
    <row r="33" spans="1:16" x14ac:dyDescent="0.2">
      <c r="A33" s="77">
        <f>IF(COUNTBLANK(B33)=1," ",COUNTA(B$14:B33))</f>
        <v>18</v>
      </c>
      <c r="B33" s="79" t="s">
        <v>79</v>
      </c>
      <c r="C33" s="97" t="str">
        <f>apjomi!B21</f>
        <v>L8 0,9×1,47</v>
      </c>
      <c r="D33" s="98" t="s">
        <v>57</v>
      </c>
      <c r="E33" s="99">
        <f>apjomi!D21</f>
        <v>1</v>
      </c>
      <c r="F33" s="262"/>
      <c r="G33" s="263"/>
      <c r="H33" s="186"/>
      <c r="I33" s="264"/>
      <c r="J33" s="264"/>
      <c r="K33" s="265"/>
      <c r="L33" s="265"/>
      <c r="M33" s="265"/>
      <c r="N33" s="265"/>
      <c r="O33" s="265"/>
      <c r="P33" s="265"/>
    </row>
    <row r="34" spans="1:16" x14ac:dyDescent="0.2">
      <c r="A34" s="77">
        <f>IF(COUNTBLANK(B34)=1," ",COUNTA(B$14:B34))</f>
        <v>19</v>
      </c>
      <c r="B34" s="79" t="s">
        <v>79</v>
      </c>
      <c r="C34" s="97" t="str">
        <f>apjomi!B22</f>
        <v>L9 logs 1,175×1,47m</v>
      </c>
      <c r="D34" s="98" t="s">
        <v>57</v>
      </c>
      <c r="E34" s="99">
        <f>apjomi!D22</f>
        <v>1</v>
      </c>
      <c r="F34" s="262"/>
      <c r="G34" s="263"/>
      <c r="H34" s="186"/>
      <c r="I34" s="264"/>
      <c r="J34" s="264"/>
      <c r="K34" s="265"/>
      <c r="L34" s="265"/>
      <c r="M34" s="265"/>
      <c r="N34" s="265"/>
      <c r="O34" s="265"/>
      <c r="P34" s="265"/>
    </row>
    <row r="35" spans="1:16" x14ac:dyDescent="0.2">
      <c r="A35" s="77">
        <f>IF(COUNTBLANK(B35)=1," ",COUNTA(B$14:B35))</f>
        <v>20</v>
      </c>
      <c r="B35" s="79" t="s">
        <v>79</v>
      </c>
      <c r="C35" s="97" t="str">
        <f>apjomi!B23</f>
        <v>L9 durvis 0,8×2,2m</v>
      </c>
      <c r="D35" s="98" t="s">
        <v>57</v>
      </c>
      <c r="E35" s="99">
        <f>apjomi!D23</f>
        <v>1</v>
      </c>
      <c r="F35" s="262"/>
      <c r="G35" s="263"/>
      <c r="H35" s="186"/>
      <c r="I35" s="264"/>
      <c r="J35" s="264"/>
      <c r="K35" s="265"/>
      <c r="L35" s="265"/>
      <c r="M35" s="265"/>
      <c r="N35" s="265"/>
      <c r="O35" s="265"/>
      <c r="P35" s="265"/>
    </row>
    <row r="36" spans="1:16" x14ac:dyDescent="0.2">
      <c r="A36" s="77">
        <f>IF(COUNTBLANK(B36)=1," ",COUNTA(B$14:B36))</f>
        <v>21</v>
      </c>
      <c r="B36" s="79" t="s">
        <v>79</v>
      </c>
      <c r="C36" s="97" t="str">
        <f>apjomi!B26</f>
        <v>L11 2,915×1,148</v>
      </c>
      <c r="D36" s="98" t="s">
        <v>57</v>
      </c>
      <c r="E36" s="99">
        <f>apjomi!D26</f>
        <v>25</v>
      </c>
      <c r="F36" s="262"/>
      <c r="G36" s="263"/>
      <c r="H36" s="186"/>
      <c r="I36" s="264"/>
      <c r="J36" s="264"/>
      <c r="K36" s="265"/>
      <c r="L36" s="265"/>
      <c r="M36" s="265"/>
      <c r="N36" s="265"/>
      <c r="O36" s="265"/>
      <c r="P36" s="265"/>
    </row>
    <row r="37" spans="1:16" x14ac:dyDescent="0.2">
      <c r="A37" s="77">
        <f>IF(COUNTBLANK(B37)=1," ",COUNTA(B$14:B37))</f>
        <v>22</v>
      </c>
      <c r="B37" s="79" t="s">
        <v>79</v>
      </c>
      <c r="C37" s="97" t="str">
        <f>apjomi!B27</f>
        <v>L12 2,915×0,900</v>
      </c>
      <c r="D37" s="98" t="s">
        <v>57</v>
      </c>
      <c r="E37" s="99">
        <f>apjomi!D27</f>
        <v>11</v>
      </c>
      <c r="F37" s="262"/>
      <c r="G37" s="263"/>
      <c r="H37" s="186"/>
      <c r="I37" s="264"/>
      <c r="J37" s="264"/>
      <c r="K37" s="265"/>
      <c r="L37" s="265"/>
      <c r="M37" s="265"/>
      <c r="N37" s="265"/>
      <c r="O37" s="265"/>
      <c r="P37" s="265"/>
    </row>
    <row r="38" spans="1:16" x14ac:dyDescent="0.2">
      <c r="A38" s="77">
        <f>IF(COUNTBLANK(B38)=1," ",COUNTA(B$14:B38))</f>
        <v>23</v>
      </c>
      <c r="B38" s="79" t="s">
        <v>79</v>
      </c>
      <c r="C38" s="97" t="str">
        <f>apjomi!B28</f>
        <v>L13 2,915×1,141</v>
      </c>
      <c r="D38" s="98" t="s">
        <v>57</v>
      </c>
      <c r="E38" s="99">
        <f>apjomi!D28</f>
        <v>11</v>
      </c>
      <c r="F38" s="262"/>
      <c r="G38" s="263"/>
      <c r="H38" s="186"/>
      <c r="I38" s="264"/>
      <c r="J38" s="264"/>
      <c r="K38" s="265"/>
      <c r="L38" s="265"/>
      <c r="M38" s="265"/>
      <c r="N38" s="265"/>
      <c r="O38" s="265"/>
      <c r="P38" s="265"/>
    </row>
    <row r="39" spans="1:16" x14ac:dyDescent="0.2">
      <c r="A39" s="77">
        <f>IF(COUNTBLANK(B39)=1," ",COUNTA(B$14:B39))</f>
        <v>24</v>
      </c>
      <c r="B39" s="79" t="s">
        <v>79</v>
      </c>
      <c r="C39" s="97" t="str">
        <f>apjomi!B29</f>
        <v>L14 PVC pildiņš 2,915×1,0m</v>
      </c>
      <c r="D39" s="98" t="s">
        <v>57</v>
      </c>
      <c r="E39" s="99">
        <f>apjomi!D29</f>
        <v>39</v>
      </c>
      <c r="F39" s="262"/>
      <c r="G39" s="263"/>
      <c r="H39" s="186"/>
      <c r="I39" s="264"/>
      <c r="J39" s="264"/>
      <c r="K39" s="265"/>
      <c r="L39" s="265"/>
      <c r="M39" s="265"/>
      <c r="N39" s="265"/>
      <c r="O39" s="265"/>
      <c r="P39" s="265"/>
    </row>
    <row r="40" spans="1:16" x14ac:dyDescent="0.2">
      <c r="A40" s="77">
        <f>IF(COUNTBLANK(B40)=1," ",COUNTA(B$14:B40))</f>
        <v>25</v>
      </c>
      <c r="B40" s="79" t="s">
        <v>79</v>
      </c>
      <c r="C40" s="97" t="str">
        <f>apjomi!B30</f>
        <v>L15 pagrabstāva logs  1,1×1,1</v>
      </c>
      <c r="D40" s="98" t="s">
        <v>57</v>
      </c>
      <c r="E40" s="99">
        <f>apjomi!D30</f>
        <v>6</v>
      </c>
      <c r="F40" s="262"/>
      <c r="G40" s="263"/>
      <c r="H40" s="186"/>
      <c r="I40" s="264"/>
      <c r="J40" s="264"/>
      <c r="K40" s="265"/>
      <c r="L40" s="265"/>
      <c r="M40" s="265"/>
      <c r="N40" s="265"/>
      <c r="O40" s="265"/>
      <c r="P40" s="265"/>
    </row>
    <row r="41" spans="1:16" x14ac:dyDescent="0.2">
      <c r="A41" s="77">
        <f>IF(COUNTBLANK(B41)=1," ",COUNTA(B$14:B41))</f>
        <v>26</v>
      </c>
      <c r="B41" s="78" t="s">
        <v>79</v>
      </c>
      <c r="C41" s="100" t="s">
        <v>106</v>
      </c>
      <c r="D41" s="98" t="s">
        <v>57</v>
      </c>
      <c r="E41" s="92">
        <f>SUM(E23:E40)</f>
        <v>130</v>
      </c>
      <c r="F41" s="184"/>
      <c r="G41" s="185"/>
      <c r="H41" s="186">
        <f t="shared" si="0"/>
        <v>0</v>
      </c>
      <c r="I41" s="187"/>
      <c r="J41" s="187"/>
      <c r="K41" s="188">
        <f t="shared" si="1"/>
        <v>0</v>
      </c>
      <c r="L41" s="188">
        <f t="shared" si="2"/>
        <v>0</v>
      </c>
      <c r="M41" s="188">
        <f t="shared" si="3"/>
        <v>0</v>
      </c>
      <c r="N41" s="188">
        <f t="shared" si="4"/>
        <v>0</v>
      </c>
      <c r="O41" s="188">
        <f t="shared" si="5"/>
        <v>0</v>
      </c>
      <c r="P41" s="188">
        <f t="shared" si="6"/>
        <v>0</v>
      </c>
    </row>
    <row r="42" spans="1:16" x14ac:dyDescent="0.2">
      <c r="A42" s="77" t="str">
        <f>IF(COUNTBLANK(B42)=1," ",COUNTA(B$14:B42))</f>
        <v xml:space="preserve"> </v>
      </c>
      <c r="B42" s="83"/>
      <c r="C42" s="84" t="s">
        <v>90</v>
      </c>
      <c r="D42" s="101" t="s">
        <v>57</v>
      </c>
      <c r="E42" s="92">
        <f>ROUNDUP(E41*10,0)</f>
        <v>1300</v>
      </c>
      <c r="F42" s="184"/>
      <c r="G42" s="185"/>
      <c r="H42" s="186">
        <f t="shared" si="0"/>
        <v>0</v>
      </c>
      <c r="I42" s="187"/>
      <c r="J42" s="187"/>
      <c r="K42" s="188">
        <f t="shared" si="1"/>
        <v>0</v>
      </c>
      <c r="L42" s="188">
        <f t="shared" si="2"/>
        <v>0</v>
      </c>
      <c r="M42" s="188">
        <f t="shared" si="3"/>
        <v>0</v>
      </c>
      <c r="N42" s="188">
        <f t="shared" si="4"/>
        <v>0</v>
      </c>
      <c r="O42" s="188">
        <f t="shared" si="5"/>
        <v>0</v>
      </c>
      <c r="P42" s="188">
        <f t="shared" si="6"/>
        <v>0</v>
      </c>
    </row>
    <row r="43" spans="1:16" x14ac:dyDescent="0.2">
      <c r="A43" s="77" t="str">
        <f>IF(COUNTBLANK(B43)=1," ",COUNTA(B$14:B43))</f>
        <v xml:space="preserve"> </v>
      </c>
      <c r="B43" s="83"/>
      <c r="C43" s="84" t="s">
        <v>88</v>
      </c>
      <c r="D43" s="83" t="s">
        <v>57</v>
      </c>
      <c r="E43" s="102">
        <f>E42*4</f>
        <v>5200</v>
      </c>
      <c r="F43" s="184"/>
      <c r="G43" s="185"/>
      <c r="H43" s="186">
        <f t="shared" si="0"/>
        <v>0</v>
      </c>
      <c r="I43" s="187"/>
      <c r="J43" s="187"/>
      <c r="K43" s="188">
        <f t="shared" si="1"/>
        <v>0</v>
      </c>
      <c r="L43" s="188">
        <f t="shared" si="2"/>
        <v>0</v>
      </c>
      <c r="M43" s="188">
        <f t="shared" si="3"/>
        <v>0</v>
      </c>
      <c r="N43" s="188">
        <f t="shared" si="4"/>
        <v>0</v>
      </c>
      <c r="O43" s="188">
        <f t="shared" si="5"/>
        <v>0</v>
      </c>
      <c r="P43" s="188">
        <f t="shared" si="6"/>
        <v>0</v>
      </c>
    </row>
    <row r="44" spans="1:16" x14ac:dyDescent="0.2">
      <c r="A44" s="77" t="str">
        <f>IF(COUNTBLANK(B44)=1," ",COUNTA(B$14:B44))</f>
        <v xml:space="preserve"> </v>
      </c>
      <c r="B44" s="83"/>
      <c r="C44" s="103" t="s">
        <v>89</v>
      </c>
      <c r="D44" s="80" t="s">
        <v>57</v>
      </c>
      <c r="E44" s="102">
        <f>E42*2</f>
        <v>2600</v>
      </c>
      <c r="F44" s="184"/>
      <c r="G44" s="185"/>
      <c r="H44" s="186">
        <f t="shared" si="0"/>
        <v>0</v>
      </c>
      <c r="I44" s="187"/>
      <c r="J44" s="187"/>
      <c r="K44" s="188">
        <f t="shared" si="1"/>
        <v>0</v>
      </c>
      <c r="L44" s="188">
        <f t="shared" si="2"/>
        <v>0</v>
      </c>
      <c r="M44" s="188">
        <f t="shared" si="3"/>
        <v>0</v>
      </c>
      <c r="N44" s="188">
        <f t="shared" si="4"/>
        <v>0</v>
      </c>
      <c r="O44" s="188">
        <f t="shared" si="5"/>
        <v>0</v>
      </c>
      <c r="P44" s="188">
        <f t="shared" si="6"/>
        <v>0</v>
      </c>
    </row>
    <row r="45" spans="1:16" x14ac:dyDescent="0.2">
      <c r="A45" s="77" t="str">
        <f>IF(COUNTBLANK(B45)=1," ",COUNTA(B$14:B45))</f>
        <v xml:space="preserve"> </v>
      </c>
      <c r="B45" s="83"/>
      <c r="C45" s="104" t="s">
        <v>107</v>
      </c>
      <c r="D45" s="105" t="s">
        <v>82</v>
      </c>
      <c r="E45" s="95">
        <f>ROUNDUP(E41*4,0)</f>
        <v>520</v>
      </c>
      <c r="F45" s="184"/>
      <c r="G45" s="185"/>
      <c r="H45" s="186">
        <f t="shared" si="0"/>
        <v>0</v>
      </c>
      <c r="I45" s="187"/>
      <c r="J45" s="187"/>
      <c r="K45" s="188">
        <f t="shared" si="1"/>
        <v>0</v>
      </c>
      <c r="L45" s="188">
        <f t="shared" si="2"/>
        <v>0</v>
      </c>
      <c r="M45" s="188">
        <f t="shared" si="3"/>
        <v>0</v>
      </c>
      <c r="N45" s="188">
        <f t="shared" si="4"/>
        <v>0</v>
      </c>
      <c r="O45" s="188">
        <f t="shared" si="5"/>
        <v>0</v>
      </c>
      <c r="P45" s="188">
        <f t="shared" si="6"/>
        <v>0</v>
      </c>
    </row>
    <row r="46" spans="1:16" x14ac:dyDescent="0.2">
      <c r="A46" s="77" t="str">
        <f>IF(COUNTBLANK(B46)=1," ",COUNTA(B$14:B46))</f>
        <v xml:space="preserve"> </v>
      </c>
      <c r="B46" s="82"/>
      <c r="C46" s="86" t="s">
        <v>87</v>
      </c>
      <c r="D46" s="85" t="s">
        <v>82</v>
      </c>
      <c r="E46" s="106">
        <f>ROUNDUP(E41*0.25,2)</f>
        <v>32.5</v>
      </c>
      <c r="F46" s="184"/>
      <c r="G46" s="185"/>
      <c r="H46" s="186">
        <f t="shared" si="0"/>
        <v>0</v>
      </c>
      <c r="I46" s="187"/>
      <c r="J46" s="187"/>
      <c r="K46" s="188">
        <f t="shared" si="1"/>
        <v>0</v>
      </c>
      <c r="L46" s="188">
        <f t="shared" si="2"/>
        <v>0</v>
      </c>
      <c r="M46" s="188">
        <f t="shared" si="3"/>
        <v>0</v>
      </c>
      <c r="N46" s="188">
        <f t="shared" si="4"/>
        <v>0</v>
      </c>
      <c r="O46" s="188">
        <f t="shared" si="5"/>
        <v>0</v>
      </c>
      <c r="P46" s="188">
        <f t="shared" si="6"/>
        <v>0</v>
      </c>
    </row>
    <row r="47" spans="1:16" x14ac:dyDescent="0.2">
      <c r="A47" s="77" t="str">
        <f>IF(COUNTBLANK(B47)=1," ",COUNTA(B$14:B47))</f>
        <v xml:space="preserve"> </v>
      </c>
      <c r="B47" s="82"/>
      <c r="C47" s="86" t="s">
        <v>92</v>
      </c>
      <c r="D47" s="85" t="s">
        <v>103</v>
      </c>
      <c r="E47" s="87">
        <f>E41*1</f>
        <v>130</v>
      </c>
      <c r="F47" s="184"/>
      <c r="G47" s="185"/>
      <c r="H47" s="186">
        <f t="shared" si="0"/>
        <v>0</v>
      </c>
      <c r="I47" s="187"/>
      <c r="J47" s="187"/>
      <c r="K47" s="188">
        <f t="shared" si="1"/>
        <v>0</v>
      </c>
      <c r="L47" s="188">
        <f t="shared" si="2"/>
        <v>0</v>
      </c>
      <c r="M47" s="188">
        <f t="shared" si="3"/>
        <v>0</v>
      </c>
      <c r="N47" s="188">
        <f t="shared" si="4"/>
        <v>0</v>
      </c>
      <c r="O47" s="188">
        <f t="shared" si="5"/>
        <v>0</v>
      </c>
      <c r="P47" s="188">
        <f t="shared" si="6"/>
        <v>0</v>
      </c>
    </row>
    <row r="48" spans="1:16" ht="67.5" x14ac:dyDescent="0.2">
      <c r="A48" s="77">
        <f>IF(COUNTBLANK(B48)=1," ",COUNTA(B$14:B48))</f>
        <v>27</v>
      </c>
      <c r="B48" s="444" t="s">
        <v>79</v>
      </c>
      <c r="C48" s="450" t="str">
        <f>apjomi!B32</f>
        <v>Alumīnija konstrukcijas durvju bloks. Ar rokturi un enģēm, ar pašaizvēršanās mehānismu, ar speciālām blīvgumijām un piedurlīstēm, vienpunktu slēdzeni, kodatslēgu. Stikla paketes siltumcaurlaidības koef.:1.0w/m²*K.  Uw=1,6w/m²*K 
Krāsa - pēc krāsu pases,  D1 1,36×2,1</v>
      </c>
      <c r="D48" s="451" t="s">
        <v>57</v>
      </c>
      <c r="E48" s="452">
        <f>apjomi!E32</f>
        <v>2</v>
      </c>
      <c r="F48" s="184"/>
      <c r="G48" s="185"/>
      <c r="H48" s="186">
        <f t="shared" si="0"/>
        <v>0</v>
      </c>
      <c r="I48" s="187"/>
      <c r="J48" s="187"/>
      <c r="K48" s="188">
        <f t="shared" si="1"/>
        <v>0</v>
      </c>
      <c r="L48" s="188">
        <f t="shared" si="2"/>
        <v>0</v>
      </c>
      <c r="M48" s="188">
        <f t="shared" si="3"/>
        <v>0</v>
      </c>
      <c r="N48" s="188">
        <f t="shared" si="4"/>
        <v>0</v>
      </c>
      <c r="O48" s="188">
        <f t="shared" si="5"/>
        <v>0</v>
      </c>
      <c r="P48" s="188">
        <f t="shared" si="6"/>
        <v>0</v>
      </c>
    </row>
    <row r="49" spans="1:16" ht="56.25" x14ac:dyDescent="0.2">
      <c r="A49" s="449">
        <f>IF(COUNTBLANK(B49)=1," ",COUNTA(B$14:B49))</f>
        <v>28</v>
      </c>
      <c r="B49" s="457" t="s">
        <v>79</v>
      </c>
      <c r="C49" s="458" t="str">
        <f>apjomi!B33</f>
        <v>Projektētas cinkotas tērauda (ar karsto cinkošanu 80mm)  metāla ārdurvis ar siltinājumu, rokturi, eņģēm, atslēgu, speciālām  blīvgumijām un piedurlīstēm, žalūziju augšējā daļā. Krāsojums ar pulverkrāsojumu.
Tonis: skatīt krāsu pasē  D2 0,97×2,1</v>
      </c>
      <c r="D49" s="459" t="s">
        <v>57</v>
      </c>
      <c r="E49" s="460">
        <f>apjomi!E33</f>
        <v>2</v>
      </c>
      <c r="F49" s="345"/>
      <c r="G49" s="185"/>
      <c r="H49" s="186">
        <f t="shared" si="0"/>
        <v>0</v>
      </c>
      <c r="I49" s="187"/>
      <c r="J49" s="187"/>
      <c r="K49" s="188">
        <f t="shared" si="1"/>
        <v>0</v>
      </c>
      <c r="L49" s="188">
        <f t="shared" si="2"/>
        <v>0</v>
      </c>
      <c r="M49" s="188">
        <f t="shared" si="3"/>
        <v>0</v>
      </c>
      <c r="N49" s="188">
        <f t="shared" si="4"/>
        <v>0</v>
      </c>
      <c r="O49" s="188">
        <f t="shared" si="5"/>
        <v>0</v>
      </c>
      <c r="P49" s="188">
        <f t="shared" si="6"/>
        <v>0</v>
      </c>
    </row>
    <row r="50" spans="1:16" x14ac:dyDescent="0.2">
      <c r="A50" s="449">
        <f>IF(COUNTBLANK(B50)=1," ",COUNTA(B$14:B50))</f>
        <v>29</v>
      </c>
      <c r="B50" s="457" t="s">
        <v>79</v>
      </c>
      <c r="C50" s="461" t="s">
        <v>306</v>
      </c>
      <c r="D50" s="459"/>
      <c r="E50" s="460"/>
      <c r="F50" s="345"/>
      <c r="G50" s="263"/>
      <c r="H50" s="186"/>
      <c r="I50" s="264"/>
      <c r="J50" s="264"/>
      <c r="K50" s="265"/>
      <c r="L50" s="265"/>
      <c r="M50" s="265"/>
      <c r="N50" s="265"/>
      <c r="O50" s="265"/>
      <c r="P50" s="265"/>
    </row>
    <row r="51" spans="1:16" x14ac:dyDescent="0.2">
      <c r="A51" s="449" t="str">
        <f>IF(COUNTBLANK(B51)=1," ",COUNTA(B$14:B51))</f>
        <v xml:space="preserve"> </v>
      </c>
      <c r="B51" s="457"/>
      <c r="C51" s="458" t="s">
        <v>308</v>
      </c>
      <c r="D51" s="459" t="s">
        <v>80</v>
      </c>
      <c r="E51" s="462">
        <f>5.8*6*3+2.9*3</f>
        <v>113.1</v>
      </c>
      <c r="F51" s="345"/>
      <c r="G51" s="263"/>
      <c r="H51" s="186"/>
      <c r="I51" s="264"/>
      <c r="J51" s="264"/>
      <c r="K51" s="265"/>
      <c r="L51" s="265"/>
      <c r="M51" s="265"/>
      <c r="N51" s="265"/>
      <c r="O51" s="265"/>
      <c r="P51" s="265"/>
    </row>
    <row r="52" spans="1:16" ht="22.5" x14ac:dyDescent="0.2">
      <c r="A52" s="449" t="str">
        <f>IF(COUNTBLANK(B52)=1," ",COUNTA(B$14:B52))</f>
        <v xml:space="preserve"> </v>
      </c>
      <c r="B52" s="457"/>
      <c r="C52" s="458" t="s">
        <v>307</v>
      </c>
      <c r="D52" s="459" t="s">
        <v>56</v>
      </c>
      <c r="E52" s="462">
        <f>E51*0.5</f>
        <v>56.55</v>
      </c>
      <c r="F52" s="345"/>
      <c r="G52" s="263"/>
      <c r="H52" s="186"/>
      <c r="I52" s="264"/>
      <c r="J52" s="264"/>
      <c r="K52" s="265"/>
      <c r="L52" s="265"/>
      <c r="M52" s="265"/>
      <c r="N52" s="265"/>
      <c r="O52" s="265"/>
      <c r="P52" s="265"/>
    </row>
    <row r="53" spans="1:16" x14ac:dyDescent="0.2">
      <c r="A53" s="449" t="str">
        <f>IF(COUNTBLANK(B53)=1," ",COUNTA(B$14:B53))</f>
        <v xml:space="preserve"> </v>
      </c>
      <c r="B53" s="457"/>
      <c r="C53" s="458" t="s">
        <v>304</v>
      </c>
      <c r="D53" s="459" t="s">
        <v>57</v>
      </c>
      <c r="E53" s="462">
        <f>E51/0.5</f>
        <v>226.2</v>
      </c>
      <c r="F53" s="345"/>
      <c r="G53" s="263"/>
      <c r="H53" s="186"/>
      <c r="I53" s="264"/>
      <c r="J53" s="264"/>
      <c r="K53" s="265"/>
      <c r="L53" s="265"/>
      <c r="M53" s="265"/>
      <c r="N53" s="265"/>
      <c r="O53" s="265"/>
      <c r="P53" s="265"/>
    </row>
    <row r="54" spans="1:16" x14ac:dyDescent="0.2">
      <c r="A54" s="449" t="str">
        <f>IF(COUNTBLANK(B54)=1," ",COUNTA(B$14:B54))</f>
        <v xml:space="preserve"> </v>
      </c>
      <c r="B54" s="457"/>
      <c r="C54" s="458" t="s">
        <v>305</v>
      </c>
      <c r="D54" s="459" t="s">
        <v>57</v>
      </c>
      <c r="E54" s="462">
        <f>E53*2</f>
        <v>452.4</v>
      </c>
      <c r="F54" s="345"/>
      <c r="G54" s="263"/>
      <c r="H54" s="186"/>
      <c r="I54" s="264"/>
      <c r="J54" s="264"/>
      <c r="K54" s="265"/>
      <c r="L54" s="265"/>
      <c r="M54" s="265"/>
      <c r="N54" s="265"/>
      <c r="O54" s="265"/>
      <c r="P54" s="265"/>
    </row>
    <row r="55" spans="1:16" ht="22.5" x14ac:dyDescent="0.2">
      <c r="A55" s="449" t="str">
        <f>IF(COUNTBLANK(B55)=1," ",COUNTA(B$14:B55))</f>
        <v xml:space="preserve"> </v>
      </c>
      <c r="B55" s="457"/>
      <c r="C55" s="458" t="s">
        <v>309</v>
      </c>
      <c r="D55" s="459" t="s">
        <v>80</v>
      </c>
      <c r="E55" s="462">
        <f>E51</f>
        <v>113.1</v>
      </c>
      <c r="F55" s="345"/>
      <c r="G55" s="263"/>
      <c r="H55" s="186"/>
      <c r="I55" s="264"/>
      <c r="J55" s="264"/>
      <c r="K55" s="265"/>
      <c r="L55" s="265"/>
      <c r="M55" s="265"/>
      <c r="N55" s="265"/>
      <c r="O55" s="265"/>
      <c r="P55" s="265"/>
    </row>
    <row r="56" spans="1:16" x14ac:dyDescent="0.2">
      <c r="A56" s="449">
        <f>IF(COUNTBLANK(B56)=1," ",COUNTA(B$14:B56))</f>
        <v>30</v>
      </c>
      <c r="B56" s="457" t="s">
        <v>79</v>
      </c>
      <c r="C56" s="461" t="s">
        <v>310</v>
      </c>
      <c r="D56" s="459"/>
      <c r="E56" s="463"/>
      <c r="F56" s="345"/>
      <c r="G56" s="263"/>
      <c r="H56" s="186"/>
      <c r="I56" s="264"/>
      <c r="J56" s="264"/>
      <c r="K56" s="265"/>
      <c r="L56" s="265"/>
      <c r="M56" s="265"/>
      <c r="N56" s="265"/>
      <c r="O56" s="265"/>
      <c r="P56" s="265"/>
    </row>
    <row r="57" spans="1:16" ht="22.5" x14ac:dyDescent="0.2">
      <c r="A57" s="449" t="str">
        <f>IF(COUNTBLANK(B57)=1," ",COUNTA(B$14:B57))</f>
        <v xml:space="preserve"> </v>
      </c>
      <c r="B57" s="457"/>
      <c r="C57" s="458" t="s">
        <v>312</v>
      </c>
      <c r="D57" s="459" t="s">
        <v>80</v>
      </c>
      <c r="E57" s="462">
        <f>E51</f>
        <v>113.1</v>
      </c>
      <c r="F57" s="345"/>
      <c r="G57" s="263"/>
      <c r="H57" s="186"/>
      <c r="I57" s="264"/>
      <c r="J57" s="264"/>
      <c r="K57" s="265"/>
      <c r="L57" s="265"/>
      <c r="M57" s="265"/>
      <c r="N57" s="265"/>
      <c r="O57" s="265"/>
      <c r="P57" s="265"/>
    </row>
    <row r="58" spans="1:16" ht="22.5" x14ac:dyDescent="0.2">
      <c r="A58" s="449" t="str">
        <f>IF(COUNTBLANK(B58)=1," ",COUNTA(B$14:B58))</f>
        <v xml:space="preserve"> </v>
      </c>
      <c r="B58" s="457"/>
      <c r="C58" s="458" t="s">
        <v>313</v>
      </c>
      <c r="D58" s="459" t="s">
        <v>57</v>
      </c>
      <c r="E58" s="462">
        <f>(6*3+3)*2</f>
        <v>42</v>
      </c>
      <c r="F58" s="345"/>
      <c r="G58" s="263"/>
      <c r="H58" s="186"/>
      <c r="I58" s="264"/>
      <c r="J58" s="264"/>
      <c r="K58" s="265"/>
      <c r="L58" s="265"/>
      <c r="M58" s="265"/>
      <c r="N58" s="265"/>
      <c r="O58" s="265"/>
      <c r="P58" s="265"/>
    </row>
    <row r="59" spans="1:16" x14ac:dyDescent="0.2">
      <c r="A59" s="449" t="str">
        <f>IF(COUNTBLANK(B59)=1," ",COUNTA(B$14:B59))</f>
        <v xml:space="preserve"> </v>
      </c>
      <c r="B59" s="457"/>
      <c r="C59" s="458" t="s">
        <v>311</v>
      </c>
      <c r="D59" s="459" t="s">
        <v>57</v>
      </c>
      <c r="E59" s="462">
        <f>E58*2</f>
        <v>84</v>
      </c>
      <c r="F59" s="345"/>
      <c r="G59" s="263"/>
      <c r="H59" s="186"/>
      <c r="I59" s="264"/>
      <c r="J59" s="264"/>
      <c r="K59" s="265"/>
      <c r="L59" s="265"/>
      <c r="M59" s="265"/>
      <c r="N59" s="265"/>
      <c r="O59" s="265"/>
      <c r="P59" s="265"/>
    </row>
    <row r="60" spans="1:16" x14ac:dyDescent="0.2">
      <c r="A60" s="449">
        <f>IF(COUNTBLANK(B60)=1," ",COUNTA(B$14:B60))</f>
        <v>31</v>
      </c>
      <c r="B60" s="457" t="s">
        <v>79</v>
      </c>
      <c r="C60" s="464" t="s">
        <v>108</v>
      </c>
      <c r="D60" s="465" t="s">
        <v>57</v>
      </c>
      <c r="E60" s="466">
        <f>SUM(E48:E49)</f>
        <v>4</v>
      </c>
      <c r="F60" s="345"/>
      <c r="G60" s="185"/>
      <c r="H60" s="186">
        <f t="shared" si="0"/>
        <v>0</v>
      </c>
      <c r="I60" s="187"/>
      <c r="J60" s="187"/>
      <c r="K60" s="188">
        <f t="shared" si="1"/>
        <v>0</v>
      </c>
      <c r="L60" s="188">
        <f t="shared" si="2"/>
        <v>0</v>
      </c>
      <c r="M60" s="188">
        <f t="shared" si="3"/>
        <v>0</v>
      </c>
      <c r="N60" s="188">
        <f t="shared" si="4"/>
        <v>0</v>
      </c>
      <c r="O60" s="188">
        <f t="shared" si="5"/>
        <v>0</v>
      </c>
      <c r="P60" s="188">
        <f t="shared" si="6"/>
        <v>0</v>
      </c>
    </row>
    <row r="61" spans="1:16" x14ac:dyDescent="0.2">
      <c r="A61" s="449" t="str">
        <f>IF(COUNTBLANK(B61)=1," ",COUNTA(B$14:B61))</f>
        <v xml:space="preserve"> </v>
      </c>
      <c r="B61" s="465"/>
      <c r="C61" s="467" t="s">
        <v>90</v>
      </c>
      <c r="D61" s="468" t="s">
        <v>57</v>
      </c>
      <c r="E61" s="466">
        <f>ROUNDUP(E60*10,0)</f>
        <v>40</v>
      </c>
      <c r="F61" s="345"/>
      <c r="G61" s="185"/>
      <c r="H61" s="186">
        <f t="shared" si="0"/>
        <v>0</v>
      </c>
      <c r="I61" s="187"/>
      <c r="J61" s="187"/>
      <c r="K61" s="188">
        <f t="shared" si="1"/>
        <v>0</v>
      </c>
      <c r="L61" s="188">
        <f t="shared" si="2"/>
        <v>0</v>
      </c>
      <c r="M61" s="188">
        <f t="shared" si="3"/>
        <v>0</v>
      </c>
      <c r="N61" s="188">
        <f t="shared" si="4"/>
        <v>0</v>
      </c>
      <c r="O61" s="188">
        <f t="shared" si="5"/>
        <v>0</v>
      </c>
      <c r="P61" s="188">
        <f t="shared" si="6"/>
        <v>0</v>
      </c>
    </row>
    <row r="62" spans="1:16" x14ac:dyDescent="0.2">
      <c r="A62" s="449" t="str">
        <f>IF(COUNTBLANK(B62)=1," ",COUNTA(B$14:B62))</f>
        <v xml:space="preserve"> </v>
      </c>
      <c r="B62" s="465"/>
      <c r="C62" s="467" t="s">
        <v>88</v>
      </c>
      <c r="D62" s="468" t="s">
        <v>57</v>
      </c>
      <c r="E62" s="466">
        <f>E61*4</f>
        <v>160</v>
      </c>
      <c r="F62" s="345"/>
      <c r="G62" s="185"/>
      <c r="H62" s="186">
        <f t="shared" si="0"/>
        <v>0</v>
      </c>
      <c r="I62" s="187"/>
      <c r="J62" s="187"/>
      <c r="K62" s="188">
        <f t="shared" si="1"/>
        <v>0</v>
      </c>
      <c r="L62" s="188">
        <f t="shared" si="2"/>
        <v>0</v>
      </c>
      <c r="M62" s="188">
        <f t="shared" si="3"/>
        <v>0</v>
      </c>
      <c r="N62" s="188">
        <f t="shared" si="4"/>
        <v>0</v>
      </c>
      <c r="O62" s="188">
        <f t="shared" si="5"/>
        <v>0</v>
      </c>
      <c r="P62" s="188">
        <f t="shared" si="6"/>
        <v>0</v>
      </c>
    </row>
    <row r="63" spans="1:16" x14ac:dyDescent="0.2">
      <c r="A63" s="449" t="str">
        <f>IF(COUNTBLANK(B63)=1," ",COUNTA(B$14:B63))</f>
        <v xml:space="preserve"> </v>
      </c>
      <c r="B63" s="457"/>
      <c r="C63" s="469" t="s">
        <v>89</v>
      </c>
      <c r="D63" s="470" t="s">
        <v>57</v>
      </c>
      <c r="E63" s="466">
        <f>E61*2</f>
        <v>80</v>
      </c>
      <c r="F63" s="345"/>
      <c r="G63" s="185"/>
      <c r="H63" s="186">
        <f t="shared" si="0"/>
        <v>0</v>
      </c>
      <c r="I63" s="187"/>
      <c r="J63" s="187"/>
      <c r="K63" s="188">
        <f t="shared" si="1"/>
        <v>0</v>
      </c>
      <c r="L63" s="188">
        <f t="shared" si="2"/>
        <v>0</v>
      </c>
      <c r="M63" s="188">
        <f t="shared" si="3"/>
        <v>0</v>
      </c>
      <c r="N63" s="188">
        <f t="shared" si="4"/>
        <v>0</v>
      </c>
      <c r="O63" s="188">
        <f t="shared" si="5"/>
        <v>0</v>
      </c>
      <c r="P63" s="188">
        <f t="shared" si="6"/>
        <v>0</v>
      </c>
    </row>
    <row r="64" spans="1:16" x14ac:dyDescent="0.2">
      <c r="A64" s="77" t="str">
        <f>IF(COUNTBLANK(B64)=1," ",COUNTA(B$14:B64))</f>
        <v xml:space="preserve"> </v>
      </c>
      <c r="B64" s="453"/>
      <c r="C64" s="454" t="s">
        <v>107</v>
      </c>
      <c r="D64" s="455" t="s">
        <v>82</v>
      </c>
      <c r="E64" s="456">
        <f>ROUNDUP(E60*4,0)</f>
        <v>16</v>
      </c>
      <c r="F64" s="184"/>
      <c r="G64" s="185"/>
      <c r="H64" s="186">
        <f t="shared" si="0"/>
        <v>0</v>
      </c>
      <c r="I64" s="187"/>
      <c r="J64" s="187"/>
      <c r="K64" s="188">
        <f t="shared" si="1"/>
        <v>0</v>
      </c>
      <c r="L64" s="188">
        <f t="shared" si="2"/>
        <v>0</v>
      </c>
      <c r="M64" s="188">
        <f t="shared" si="3"/>
        <v>0</v>
      </c>
      <c r="N64" s="188">
        <f t="shared" si="4"/>
        <v>0</v>
      </c>
      <c r="O64" s="188">
        <f t="shared" si="5"/>
        <v>0</v>
      </c>
      <c r="P64" s="188">
        <f t="shared" si="6"/>
        <v>0</v>
      </c>
    </row>
    <row r="65" spans="1:16" x14ac:dyDescent="0.2">
      <c r="A65" s="77" t="str">
        <f>IF(COUNTBLANK(B65)=1," ",COUNTA(B$14:B65))</f>
        <v xml:space="preserve"> </v>
      </c>
      <c r="B65" s="110"/>
      <c r="C65" s="86" t="s">
        <v>87</v>
      </c>
      <c r="D65" s="85" t="s">
        <v>82</v>
      </c>
      <c r="E65" s="106">
        <f>ROUNDUP(E60*0.25,2)</f>
        <v>1</v>
      </c>
      <c r="F65" s="184"/>
      <c r="G65" s="185"/>
      <c r="H65" s="186">
        <f t="shared" si="0"/>
        <v>0</v>
      </c>
      <c r="I65" s="187"/>
      <c r="J65" s="187"/>
      <c r="K65" s="188">
        <f t="shared" si="1"/>
        <v>0</v>
      </c>
      <c r="L65" s="188">
        <f t="shared" si="2"/>
        <v>0</v>
      </c>
      <c r="M65" s="188">
        <f t="shared" si="3"/>
        <v>0</v>
      </c>
      <c r="N65" s="188">
        <f t="shared" si="4"/>
        <v>0</v>
      </c>
      <c r="O65" s="188">
        <f t="shared" si="5"/>
        <v>0</v>
      </c>
      <c r="P65" s="188">
        <f t="shared" si="6"/>
        <v>0</v>
      </c>
    </row>
    <row r="66" spans="1:16" x14ac:dyDescent="0.2">
      <c r="A66" s="77">
        <f>IF(COUNTBLANK(B66)=1," ",COUNTA(B$14:B66))</f>
        <v>32</v>
      </c>
      <c r="B66" s="110" t="s">
        <v>79</v>
      </c>
      <c r="C66" s="108" t="s">
        <v>86</v>
      </c>
      <c r="D66" s="109" t="s">
        <v>80</v>
      </c>
      <c r="E66" s="372">
        <f>apjomi!M40</f>
        <v>469.68499999999995</v>
      </c>
      <c r="F66" s="184"/>
      <c r="G66" s="185"/>
      <c r="H66" s="186">
        <f t="shared" si="0"/>
        <v>0</v>
      </c>
      <c r="I66" s="187"/>
      <c r="J66" s="187"/>
      <c r="K66" s="188">
        <f t="shared" si="1"/>
        <v>0</v>
      </c>
      <c r="L66" s="188">
        <f t="shared" si="2"/>
        <v>0</v>
      </c>
      <c r="M66" s="188">
        <f t="shared" si="3"/>
        <v>0</v>
      </c>
      <c r="N66" s="188">
        <f t="shared" si="4"/>
        <v>0</v>
      </c>
      <c r="O66" s="188">
        <f t="shared" si="5"/>
        <v>0</v>
      </c>
      <c r="P66" s="188">
        <f t="shared" si="6"/>
        <v>0</v>
      </c>
    </row>
    <row r="67" spans="1:16" x14ac:dyDescent="0.2">
      <c r="A67" s="77">
        <f>IF(COUNTBLANK(B67)=1," ",COUNTA(B$14:B67))</f>
        <v>33</v>
      </c>
      <c r="B67" s="110" t="s">
        <v>79</v>
      </c>
      <c r="C67" s="108" t="s">
        <v>109</v>
      </c>
      <c r="D67" s="109" t="s">
        <v>80</v>
      </c>
      <c r="E67" s="372">
        <f>apjomi!N40</f>
        <v>188.48500000000001</v>
      </c>
      <c r="F67" s="184"/>
      <c r="G67" s="185"/>
      <c r="H67" s="186">
        <f t="shared" si="0"/>
        <v>0</v>
      </c>
      <c r="I67" s="187"/>
      <c r="J67" s="187"/>
      <c r="K67" s="188">
        <f t="shared" si="1"/>
        <v>0</v>
      </c>
      <c r="L67" s="188">
        <f t="shared" si="2"/>
        <v>0</v>
      </c>
      <c r="M67" s="188">
        <f t="shared" si="3"/>
        <v>0</v>
      </c>
      <c r="N67" s="188">
        <f t="shared" si="4"/>
        <v>0</v>
      </c>
      <c r="O67" s="188">
        <f t="shared" si="5"/>
        <v>0</v>
      </c>
      <c r="P67" s="188">
        <f t="shared" si="6"/>
        <v>0</v>
      </c>
    </row>
    <row r="68" spans="1:16" ht="33.75" x14ac:dyDescent="0.2">
      <c r="A68" s="77">
        <f>IF(COUNTBLANK(B68)=1," ",COUNTA(B$14:B68))</f>
        <v>34</v>
      </c>
      <c r="B68" s="110" t="s">
        <v>79</v>
      </c>
      <c r="C68" s="111" t="s">
        <v>85</v>
      </c>
      <c r="D68" s="140" t="s">
        <v>80</v>
      </c>
      <c r="E68" s="373">
        <f>apjomi!Q40</f>
        <v>97.004250000000013</v>
      </c>
      <c r="F68" s="184"/>
      <c r="G68" s="185"/>
      <c r="H68" s="186">
        <f t="shared" si="0"/>
        <v>0</v>
      </c>
      <c r="I68" s="187"/>
      <c r="J68" s="187"/>
      <c r="K68" s="188">
        <f t="shared" si="1"/>
        <v>0</v>
      </c>
      <c r="L68" s="188">
        <f t="shared" si="2"/>
        <v>0</v>
      </c>
      <c r="M68" s="188">
        <f t="shared" si="3"/>
        <v>0</v>
      </c>
      <c r="N68" s="188">
        <f t="shared" si="4"/>
        <v>0</v>
      </c>
      <c r="O68" s="188">
        <f t="shared" si="5"/>
        <v>0</v>
      </c>
      <c r="P68" s="188">
        <f t="shared" si="6"/>
        <v>0</v>
      </c>
    </row>
    <row r="69" spans="1:16" x14ac:dyDescent="0.2">
      <c r="A69" s="77">
        <f>IF(COUNTBLANK(B69)=1," ",COUNTA(B$14:B69))</f>
        <v>35</v>
      </c>
      <c r="B69" s="79" t="s">
        <v>79</v>
      </c>
      <c r="C69" s="112" t="s">
        <v>83</v>
      </c>
      <c r="D69" s="107" t="s">
        <v>80</v>
      </c>
      <c r="E69" s="374">
        <f>apjomi!R40</f>
        <v>33.734999999999999</v>
      </c>
      <c r="F69" s="184"/>
      <c r="G69" s="185"/>
      <c r="H69" s="186">
        <f t="shared" si="0"/>
        <v>0</v>
      </c>
      <c r="I69" s="187"/>
      <c r="J69" s="187"/>
      <c r="K69" s="188">
        <f t="shared" si="1"/>
        <v>0</v>
      </c>
      <c r="L69" s="188">
        <f t="shared" si="2"/>
        <v>0</v>
      </c>
      <c r="M69" s="188">
        <f t="shared" si="3"/>
        <v>0</v>
      </c>
      <c r="N69" s="188">
        <f t="shared" si="4"/>
        <v>0</v>
      </c>
      <c r="O69" s="188">
        <f t="shared" si="5"/>
        <v>0</v>
      </c>
      <c r="P69" s="188">
        <f t="shared" si="6"/>
        <v>0</v>
      </c>
    </row>
    <row r="70" spans="1:16" ht="22.5" x14ac:dyDescent="0.2">
      <c r="A70" s="77">
        <f>IF(COUNTBLANK(B70)=1," ",COUNTA(B$14:B70))</f>
        <v>36</v>
      </c>
      <c r="B70" s="79" t="s">
        <v>79</v>
      </c>
      <c r="C70" s="260" t="s">
        <v>110</v>
      </c>
      <c r="D70" s="98" t="s">
        <v>56</v>
      </c>
      <c r="E70" s="81">
        <f>apjomi!P40</f>
        <v>33.927299999999995</v>
      </c>
      <c r="F70" s="184"/>
      <c r="G70" s="185"/>
      <c r="H70" s="186">
        <f t="shared" si="0"/>
        <v>0</v>
      </c>
      <c r="I70" s="187"/>
      <c r="J70" s="187"/>
      <c r="K70" s="188">
        <f t="shared" si="1"/>
        <v>0</v>
      </c>
      <c r="L70" s="188">
        <f t="shared" si="2"/>
        <v>0</v>
      </c>
      <c r="M70" s="188">
        <f t="shared" si="3"/>
        <v>0</v>
      </c>
      <c r="N70" s="188">
        <f t="shared" si="4"/>
        <v>0</v>
      </c>
      <c r="O70" s="188">
        <f t="shared" si="5"/>
        <v>0</v>
      </c>
      <c r="P70" s="188">
        <f t="shared" si="6"/>
        <v>0</v>
      </c>
    </row>
    <row r="71" spans="1:16" x14ac:dyDescent="0.2">
      <c r="A71" s="77">
        <f>IF(COUNTBLANK(B71)=1," ",COUNTA(B$14:B71))</f>
        <v>37</v>
      </c>
      <c r="B71" s="79" t="s">
        <v>79</v>
      </c>
      <c r="C71" s="113" t="str">
        <f>apjomi!B35</f>
        <v>R3 0,35×1,1m reste uz L15 logiem</v>
      </c>
      <c r="D71" s="102" t="s">
        <v>57</v>
      </c>
      <c r="E71" s="102">
        <f>apjomi!D35</f>
        <v>6</v>
      </c>
      <c r="F71" s="184"/>
      <c r="G71" s="185"/>
      <c r="H71" s="186">
        <f t="shared" si="0"/>
        <v>0</v>
      </c>
      <c r="I71" s="187"/>
      <c r="J71" s="187"/>
      <c r="K71" s="188">
        <f t="shared" si="1"/>
        <v>0</v>
      </c>
      <c r="L71" s="188">
        <f t="shared" si="2"/>
        <v>0</v>
      </c>
      <c r="M71" s="188">
        <f t="shared" si="3"/>
        <v>0</v>
      </c>
      <c r="N71" s="188">
        <f t="shared" si="4"/>
        <v>0</v>
      </c>
      <c r="O71" s="188">
        <f t="shared" si="5"/>
        <v>0</v>
      </c>
      <c r="P71" s="188">
        <f t="shared" si="6"/>
        <v>0</v>
      </c>
    </row>
    <row r="72" spans="1:16" x14ac:dyDescent="0.2">
      <c r="A72" s="77">
        <f>IF(COUNTBLANK(B72)=1," ",COUNTA(B$14:B72))</f>
        <v>38</v>
      </c>
      <c r="B72" s="79" t="s">
        <v>79</v>
      </c>
      <c r="C72" s="113" t="str">
        <f>apjomi!B36</f>
        <v>R-1 210×210 cokola daļā</v>
      </c>
      <c r="D72" s="102" t="s">
        <v>57</v>
      </c>
      <c r="E72" s="102">
        <f>apjomi!D36</f>
        <v>8</v>
      </c>
      <c r="F72" s="184"/>
      <c r="G72" s="185"/>
      <c r="H72" s="186">
        <f t="shared" si="0"/>
        <v>0</v>
      </c>
      <c r="I72" s="187"/>
      <c r="J72" s="187"/>
      <c r="K72" s="188">
        <f t="shared" si="1"/>
        <v>0</v>
      </c>
      <c r="L72" s="188">
        <f t="shared" si="2"/>
        <v>0</v>
      </c>
      <c r="M72" s="188">
        <f t="shared" si="3"/>
        <v>0</v>
      </c>
      <c r="N72" s="188">
        <f t="shared" si="4"/>
        <v>0</v>
      </c>
      <c r="O72" s="188">
        <f t="shared" si="5"/>
        <v>0</v>
      </c>
      <c r="P72" s="188">
        <f t="shared" si="6"/>
        <v>0</v>
      </c>
    </row>
    <row r="73" spans="1:16" x14ac:dyDescent="0.2">
      <c r="A73" s="77">
        <f>IF(COUNTBLANK(B73)=1," ",COUNTA(B$14:B73))</f>
        <v>39</v>
      </c>
      <c r="B73" s="79" t="s">
        <v>79</v>
      </c>
      <c r="C73" s="113" t="str">
        <f>apjomi!B37</f>
        <v>R-2 Ø100 ventilācijas vārsts</v>
      </c>
      <c r="D73" s="102" t="s">
        <v>57</v>
      </c>
      <c r="E73" s="102">
        <f>apjomi!D37</f>
        <v>24</v>
      </c>
      <c r="F73" s="184"/>
      <c r="G73" s="185"/>
      <c r="H73" s="186">
        <f t="shared" si="0"/>
        <v>0</v>
      </c>
      <c r="I73" s="187"/>
      <c r="J73" s="187"/>
      <c r="K73" s="188">
        <f t="shared" si="1"/>
        <v>0</v>
      </c>
      <c r="L73" s="188">
        <f t="shared" si="2"/>
        <v>0</v>
      </c>
      <c r="M73" s="188">
        <f t="shared" si="3"/>
        <v>0</v>
      </c>
      <c r="N73" s="188">
        <f t="shared" si="4"/>
        <v>0</v>
      </c>
      <c r="O73" s="188">
        <f t="shared" si="5"/>
        <v>0</v>
      </c>
      <c r="P73" s="188">
        <f t="shared" si="6"/>
        <v>0</v>
      </c>
    </row>
    <row r="74" spans="1:16" ht="12" thickBot="1" x14ac:dyDescent="0.25">
      <c r="A74" s="77">
        <f>IF(COUNTBLANK(B74)=1," ",COUNTA(B$14:B74))</f>
        <v>40</v>
      </c>
      <c r="B74" s="79" t="s">
        <v>79</v>
      </c>
      <c r="C74" s="113" t="str">
        <f>apjomi!B39</f>
        <v>V2 Logu ventilācijas vārsts 20×20×350</v>
      </c>
      <c r="D74" s="102" t="s">
        <v>57</v>
      </c>
      <c r="E74" s="375">
        <f>apjomi!D39</f>
        <v>81</v>
      </c>
      <c r="F74" s="184"/>
      <c r="G74" s="185"/>
      <c r="H74" s="186">
        <f t="shared" si="0"/>
        <v>0</v>
      </c>
      <c r="I74" s="187"/>
      <c r="J74" s="187"/>
      <c r="K74" s="188">
        <f t="shared" si="1"/>
        <v>0</v>
      </c>
      <c r="L74" s="188">
        <f t="shared" si="2"/>
        <v>0</v>
      </c>
      <c r="M74" s="188">
        <f t="shared" si="3"/>
        <v>0</v>
      </c>
      <c r="N74" s="188">
        <f t="shared" si="4"/>
        <v>0</v>
      </c>
      <c r="O74" s="188">
        <f t="shared" si="5"/>
        <v>0</v>
      </c>
      <c r="P74" s="188">
        <f t="shared" si="6"/>
        <v>0</v>
      </c>
    </row>
    <row r="75" spans="1:16" ht="12" thickBot="1" x14ac:dyDescent="0.25">
      <c r="A75" s="606" t="s">
        <v>418</v>
      </c>
      <c r="B75" s="606"/>
      <c r="C75" s="606"/>
      <c r="D75" s="606"/>
      <c r="E75" s="606"/>
      <c r="F75" s="606"/>
      <c r="G75" s="606"/>
      <c r="H75" s="606"/>
      <c r="I75" s="606"/>
      <c r="J75" s="606"/>
      <c r="K75" s="606"/>
      <c r="L75" s="47">
        <f>SUM(L14:L74)</f>
        <v>0</v>
      </c>
      <c r="M75" s="47">
        <f>SUM(M14:M74)</f>
        <v>0</v>
      </c>
      <c r="N75" s="47">
        <f>SUM(N14:N74)</f>
        <v>0</v>
      </c>
      <c r="O75" s="47">
        <f>SUM(O14:O74)</f>
        <v>0</v>
      </c>
      <c r="P75" s="47">
        <f>SUM(P14:P74)</f>
        <v>0</v>
      </c>
    </row>
    <row r="76" spans="1:16" x14ac:dyDescent="0.2">
      <c r="A76" s="14"/>
      <c r="B76" s="14"/>
      <c r="C76" s="14"/>
      <c r="D76" s="14"/>
      <c r="E76" s="14"/>
      <c r="F76" s="14"/>
      <c r="G76" s="14"/>
      <c r="H76" s="14"/>
      <c r="I76" s="14"/>
      <c r="J76" s="14"/>
      <c r="K76" s="14"/>
      <c r="L76" s="14"/>
      <c r="M76" s="14"/>
      <c r="N76" s="14"/>
      <c r="O76" s="14"/>
      <c r="P76" s="14"/>
    </row>
    <row r="77" spans="1:16" x14ac:dyDescent="0.2">
      <c r="A77" s="14"/>
      <c r="B77" s="14"/>
      <c r="C77" s="14"/>
      <c r="D77" s="14"/>
      <c r="E77" s="14"/>
      <c r="F77" s="14"/>
      <c r="G77" s="14"/>
      <c r="H77" s="14"/>
      <c r="I77" s="14"/>
      <c r="J77" s="14"/>
      <c r="K77" s="14"/>
      <c r="L77" s="14"/>
      <c r="M77" s="14"/>
      <c r="N77" s="14"/>
      <c r="O77" s="14"/>
      <c r="P77" s="14"/>
    </row>
    <row r="78" spans="1:16" x14ac:dyDescent="0.2">
      <c r="A78" s="1" t="s">
        <v>14</v>
      </c>
      <c r="B78" s="14"/>
      <c r="C78" s="607">
        <f>sas</f>
        <v>0</v>
      </c>
      <c r="D78" s="607"/>
      <c r="E78" s="607"/>
      <c r="F78" s="607"/>
      <c r="G78" s="607"/>
      <c r="H78" s="607"/>
      <c r="I78" s="14"/>
      <c r="J78" s="14"/>
      <c r="K78" s="14"/>
      <c r="L78" s="14"/>
      <c r="M78" s="14"/>
      <c r="N78" s="14"/>
      <c r="O78" s="14"/>
      <c r="P78" s="14"/>
    </row>
    <row r="79" spans="1:16" x14ac:dyDescent="0.2">
      <c r="A79" s="14"/>
      <c r="B79" s="14"/>
      <c r="C79" s="570" t="s">
        <v>15</v>
      </c>
      <c r="D79" s="570"/>
      <c r="E79" s="570"/>
      <c r="F79" s="570"/>
      <c r="G79" s="570"/>
      <c r="H79" s="570"/>
      <c r="I79" s="14"/>
      <c r="J79" s="14"/>
      <c r="K79" s="14"/>
      <c r="L79" s="14"/>
      <c r="M79" s="14"/>
      <c r="N79" s="14"/>
      <c r="O79" s="14"/>
      <c r="P79" s="14"/>
    </row>
    <row r="80" spans="1:16" x14ac:dyDescent="0.2">
      <c r="A80" s="14"/>
      <c r="B80" s="14"/>
      <c r="C80" s="14"/>
      <c r="D80" s="14"/>
      <c r="E80" s="14"/>
      <c r="F80" s="14"/>
      <c r="G80" s="14"/>
      <c r="H80" s="14"/>
      <c r="I80" s="14"/>
      <c r="J80" s="14"/>
      <c r="K80" s="14"/>
      <c r="L80" s="14"/>
      <c r="M80" s="14"/>
      <c r="N80" s="14"/>
      <c r="O80" s="14"/>
      <c r="P80" s="14"/>
    </row>
    <row r="81" spans="1:16" x14ac:dyDescent="0.2">
      <c r="A81" s="182" t="str">
        <f>dat</f>
        <v>Tāme sastādīta 2021. gada</v>
      </c>
      <c r="B81" s="50"/>
      <c r="C81" s="50"/>
      <c r="D81" s="50"/>
      <c r="E81" s="14"/>
      <c r="F81" s="14"/>
      <c r="G81" s="14"/>
      <c r="H81" s="14"/>
      <c r="I81" s="14"/>
      <c r="J81" s="14"/>
      <c r="K81" s="14"/>
      <c r="L81" s="14"/>
      <c r="M81" s="14"/>
      <c r="N81" s="14"/>
      <c r="O81" s="14"/>
      <c r="P81" s="14"/>
    </row>
    <row r="82" spans="1:16" x14ac:dyDescent="0.2">
      <c r="A82" s="14"/>
      <c r="B82" s="14"/>
      <c r="C82" s="14"/>
      <c r="D82" s="14"/>
      <c r="E82" s="14"/>
      <c r="F82" s="14"/>
      <c r="G82" s="14"/>
      <c r="H82" s="14"/>
      <c r="I82" s="14"/>
      <c r="J82" s="14"/>
      <c r="K82" s="14"/>
      <c r="L82" s="14"/>
      <c r="M82" s="14"/>
      <c r="N82" s="14"/>
      <c r="O82" s="14"/>
      <c r="P82" s="14"/>
    </row>
    <row r="83" spans="1:16" x14ac:dyDescent="0.2">
      <c r="A83" s="1" t="s">
        <v>38</v>
      </c>
      <c r="B83" s="14"/>
      <c r="C83" s="607">
        <f>C78</f>
        <v>0</v>
      </c>
      <c r="D83" s="607"/>
      <c r="E83" s="607"/>
      <c r="F83" s="607"/>
      <c r="G83" s="607"/>
      <c r="H83" s="607"/>
      <c r="I83" s="14"/>
      <c r="J83" s="14"/>
      <c r="K83" s="14"/>
      <c r="L83" s="14"/>
      <c r="M83" s="14"/>
      <c r="N83" s="14"/>
      <c r="O83" s="14"/>
      <c r="P83" s="14"/>
    </row>
    <row r="84" spans="1:16" x14ac:dyDescent="0.2">
      <c r="A84" s="14"/>
      <c r="B84" s="14"/>
      <c r="C84" s="570" t="s">
        <v>15</v>
      </c>
      <c r="D84" s="570"/>
      <c r="E84" s="570"/>
      <c r="F84" s="570"/>
      <c r="G84" s="570"/>
      <c r="H84" s="570"/>
      <c r="I84" s="14"/>
      <c r="J84" s="14"/>
      <c r="K84" s="14"/>
      <c r="L84" s="14"/>
      <c r="M84" s="14"/>
      <c r="N84" s="14"/>
      <c r="O84" s="14"/>
      <c r="P84" s="14"/>
    </row>
    <row r="85" spans="1:16" x14ac:dyDescent="0.2">
      <c r="A85" s="14"/>
      <c r="B85" s="14"/>
      <c r="C85" s="14"/>
      <c r="D85" s="14"/>
      <c r="E85" s="14"/>
      <c r="F85" s="14"/>
      <c r="G85" s="14"/>
      <c r="H85" s="14"/>
      <c r="I85" s="14"/>
      <c r="J85" s="14"/>
      <c r="K85" s="14"/>
      <c r="L85" s="14"/>
      <c r="M85" s="14"/>
      <c r="N85" s="14"/>
      <c r="O85" s="14"/>
      <c r="P85" s="14"/>
    </row>
    <row r="86" spans="1:16" x14ac:dyDescent="0.2">
      <c r="A86" s="182" t="s">
        <v>53</v>
      </c>
      <c r="B86" s="50"/>
      <c r="C86" s="183">
        <f>sert</f>
        <v>0</v>
      </c>
    </row>
    <row r="88" spans="1:16" ht="13.5" x14ac:dyDescent="0.2">
      <c r="A88" s="641" t="s">
        <v>561</v>
      </c>
    </row>
    <row r="89" spans="1:16" ht="12" x14ac:dyDescent="0.2">
      <c r="A89" s="642" t="s">
        <v>562</v>
      </c>
    </row>
    <row r="90" spans="1:16" ht="12" x14ac:dyDescent="0.2">
      <c r="A90" s="642" t="s">
        <v>563</v>
      </c>
    </row>
  </sheetData>
  <mergeCells count="22">
    <mergeCell ref="C83:H83"/>
    <mergeCell ref="C84:H84"/>
    <mergeCell ref="F12:K12"/>
    <mergeCell ref="L12:P12"/>
    <mergeCell ref="A75:K75"/>
    <mergeCell ref="C78:H78"/>
    <mergeCell ref="C79:H79"/>
    <mergeCell ref="A12:A13"/>
    <mergeCell ref="B12:B13"/>
    <mergeCell ref="C12:C13"/>
    <mergeCell ref="D12:D13"/>
    <mergeCell ref="E12:E13"/>
    <mergeCell ref="D7:L7"/>
    <mergeCell ref="D8:L8"/>
    <mergeCell ref="A9:F9"/>
    <mergeCell ref="J9:M9"/>
    <mergeCell ref="N9:O9"/>
    <mergeCell ref="C2:I2"/>
    <mergeCell ref="C3:I3"/>
    <mergeCell ref="C4:I4"/>
    <mergeCell ref="D5:L5"/>
    <mergeCell ref="D6:L6"/>
  </mergeCells>
  <conditionalFormatting sqref="C4:I4 D5:L6 F14:G14 C56:G59 B15:G16 F17:G17 B18:G55 B60:G74 I14:J74">
    <cfRule type="cellIs" dxfId="203" priority="17" operator="equal">
      <formula>0</formula>
    </cfRule>
  </conditionalFormatting>
  <conditionalFormatting sqref="N9:O9 C2:I2 D14:E14 A14:A16 H14:H74 K14:P74 A18:A74">
    <cfRule type="cellIs" dxfId="202" priority="18" operator="equal">
      <formula>0</formula>
    </cfRule>
  </conditionalFormatting>
  <conditionalFormatting sqref="A9:F9 A75:K75">
    <cfRule type="containsText" dxfId="201" priority="19" operator="containsText" text="Tāme sastādīta  20__. gada tirgus cenās, pamatojoties uz ___ daļas rasējumiem"/>
  </conditionalFormatting>
  <conditionalFormatting sqref="O10">
    <cfRule type="cellIs" dxfId="200" priority="21" operator="equal">
      <formula>"20__. gada __. _________"</formula>
    </cfRule>
  </conditionalFormatting>
  <conditionalFormatting sqref="L75:P75">
    <cfRule type="cellIs" dxfId="199" priority="23" operator="equal">
      <formula>0</formula>
    </cfRule>
  </conditionalFormatting>
  <conditionalFormatting sqref="B14">
    <cfRule type="cellIs" dxfId="198" priority="27" operator="equal">
      <formula>0</formula>
    </cfRule>
  </conditionalFormatting>
  <conditionalFormatting sqref="C14">
    <cfRule type="cellIs" dxfId="197" priority="28" operator="equal">
      <formula>0</formula>
    </cfRule>
  </conditionalFormatting>
  <conditionalFormatting sqref="P10">
    <cfRule type="cellIs" dxfId="196" priority="30" operator="equal">
      <formula>"20__. gada __. _________"</formula>
    </cfRule>
  </conditionalFormatting>
  <conditionalFormatting sqref="D1">
    <cfRule type="cellIs" dxfId="195" priority="34" operator="equal">
      <formula>0</formula>
    </cfRule>
  </conditionalFormatting>
  <conditionalFormatting sqref="C78:H78">
    <cfRule type="cellIs" dxfId="194" priority="9" operator="equal">
      <formula>0</formula>
    </cfRule>
  </conditionalFormatting>
  <conditionalFormatting sqref="C83:H83 C78:H78">
    <cfRule type="cellIs" dxfId="193" priority="10" operator="equal">
      <formula>0</formula>
    </cfRule>
  </conditionalFormatting>
  <conditionalFormatting sqref="C86">
    <cfRule type="cellIs" dxfId="192" priority="11" operator="equal">
      <formula>0</formula>
    </cfRule>
  </conditionalFormatting>
  <conditionalFormatting sqref="B56:B59">
    <cfRule type="cellIs" dxfId="191" priority="7" operator="equal">
      <formula>0</formula>
    </cfRule>
  </conditionalFormatting>
  <conditionalFormatting sqref="D7:L8">
    <cfRule type="cellIs" dxfId="190" priority="6" operator="equal">
      <formula>0</formula>
    </cfRule>
  </conditionalFormatting>
  <conditionalFormatting sqref="D17:E17 A17">
    <cfRule type="cellIs" dxfId="189" priority="3" operator="equal">
      <formula>0</formula>
    </cfRule>
  </conditionalFormatting>
  <conditionalFormatting sqref="B17">
    <cfRule type="cellIs" dxfId="188" priority="4" operator="equal">
      <formula>0</formula>
    </cfRule>
  </conditionalFormatting>
  <conditionalFormatting sqref="C17">
    <cfRule type="cellIs" dxfId="187" priority="5" operator="equal">
      <formula>0</formula>
    </cfRule>
  </conditionalFormatting>
  <conditionalFormatting sqref="B17:E17">
    <cfRule type="cellIs" dxfId="186" priority="1" operator="equal">
      <formula>0</formula>
    </cfRule>
  </conditionalFormatting>
  <conditionalFormatting sqref="A17">
    <cfRule type="cellIs" dxfId="185" priority="2" operator="equal">
      <formula>0</formula>
    </cfRule>
  </conditionalFormatting>
  <pageMargins left="0.19685039370078741" right="0.19685039370078741" top="0.75196850393700787" bottom="0.39370078740157483" header="0.51181102362204722" footer="0.51181102362204722"/>
  <pageSetup paperSize="9" scale="85" firstPageNumber="0" orientation="landscape" horizontalDpi="300" verticalDpi="300" r:id="rId1"/>
  <rowBreaks count="1" manualBreakCount="1">
    <brk id="4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LX69"/>
  <sheetViews>
    <sheetView topLeftCell="A51" zoomScale="130" zoomScaleNormal="130" zoomScaleSheetLayoutView="100" workbookViewId="0">
      <selection activeCell="A67" sqref="A67:A69"/>
    </sheetView>
  </sheetViews>
  <sheetFormatPr defaultColWidth="9.140625" defaultRowHeight="11.25" x14ac:dyDescent="0.2"/>
  <cols>
    <col min="1" max="2" width="9.140625" style="1"/>
    <col min="3" max="3" width="34" style="1" customWidth="1"/>
    <col min="4" max="1012" width="9.140625" style="1"/>
    <col min="1013" max="16384" width="9.140625" style="477"/>
  </cols>
  <sheetData>
    <row r="1" spans="1:16" x14ac:dyDescent="0.2">
      <c r="A1" s="28"/>
      <c r="B1" s="28"/>
      <c r="C1" s="32" t="s">
        <v>39</v>
      </c>
      <c r="D1" s="33">
        <v>3</v>
      </c>
      <c r="E1" s="28"/>
      <c r="F1" s="28"/>
      <c r="G1" s="28"/>
      <c r="H1" s="28"/>
      <c r="I1" s="28"/>
      <c r="J1" s="28"/>
      <c r="N1" s="34"/>
      <c r="O1" s="32"/>
      <c r="P1" s="35"/>
    </row>
    <row r="2" spans="1:16" x14ac:dyDescent="0.2">
      <c r="A2" s="36"/>
      <c r="B2" s="36"/>
      <c r="C2" s="595" t="s">
        <v>204</v>
      </c>
      <c r="D2" s="595"/>
      <c r="E2" s="595"/>
      <c r="F2" s="595"/>
      <c r="G2" s="595"/>
      <c r="H2" s="595"/>
      <c r="I2" s="595"/>
      <c r="J2" s="36"/>
    </row>
    <row r="3" spans="1:16" x14ac:dyDescent="0.2">
      <c r="A3" s="37"/>
      <c r="B3" s="37"/>
      <c r="C3" s="572" t="s">
        <v>18</v>
      </c>
      <c r="D3" s="572"/>
      <c r="E3" s="572"/>
      <c r="F3" s="572"/>
      <c r="G3" s="572"/>
      <c r="H3" s="572"/>
      <c r="I3" s="572"/>
      <c r="J3" s="37"/>
    </row>
    <row r="4" spans="1:16" x14ac:dyDescent="0.2">
      <c r="A4" s="37"/>
      <c r="B4" s="37"/>
      <c r="C4" s="596" t="s">
        <v>4</v>
      </c>
      <c r="D4" s="596"/>
      <c r="E4" s="596"/>
      <c r="F4" s="596"/>
      <c r="G4" s="596"/>
      <c r="H4" s="596"/>
      <c r="I4" s="596"/>
      <c r="J4" s="37"/>
    </row>
    <row r="5" spans="1:16" x14ac:dyDescent="0.2">
      <c r="A5" s="28"/>
      <c r="B5" s="28"/>
      <c r="C5" s="32" t="s">
        <v>5</v>
      </c>
      <c r="D5" s="594" t="s">
        <v>54</v>
      </c>
      <c r="E5" s="594"/>
      <c r="F5" s="594"/>
      <c r="G5" s="594"/>
      <c r="H5" s="594"/>
      <c r="I5" s="594"/>
      <c r="J5" s="594"/>
      <c r="K5" s="594"/>
      <c r="L5" s="594"/>
      <c r="M5" s="14"/>
      <c r="N5" s="14"/>
      <c r="O5" s="14"/>
      <c r="P5" s="14"/>
    </row>
    <row r="6" spans="1:16" x14ac:dyDescent="0.2">
      <c r="A6" s="28"/>
      <c r="B6" s="28"/>
      <c r="C6" s="32" t="s">
        <v>6</v>
      </c>
      <c r="D6" s="594" t="s">
        <v>55</v>
      </c>
      <c r="E6" s="594"/>
      <c r="F6" s="594"/>
      <c r="G6" s="594"/>
      <c r="H6" s="594"/>
      <c r="I6" s="594"/>
      <c r="J6" s="594"/>
      <c r="K6" s="594"/>
      <c r="L6" s="594"/>
      <c r="M6" s="14"/>
      <c r="N6" s="14"/>
      <c r="O6" s="14"/>
      <c r="P6" s="14"/>
    </row>
    <row r="7" spans="1:16" ht="26.65" customHeight="1" x14ac:dyDescent="0.2">
      <c r="A7" s="28"/>
      <c r="B7" s="28"/>
      <c r="C7" s="32" t="s">
        <v>7</v>
      </c>
      <c r="D7" s="594" t="str">
        <f>adrese</f>
        <v>Dzīvojamā ēka Nr.17000310131 002
Zvejnieku alejā 7, Liepājā.</v>
      </c>
      <c r="E7" s="594"/>
      <c r="F7" s="594"/>
      <c r="G7" s="594"/>
      <c r="H7" s="594"/>
      <c r="I7" s="594"/>
      <c r="J7" s="594"/>
      <c r="K7" s="594"/>
      <c r="L7" s="594"/>
      <c r="M7" s="14"/>
      <c r="N7" s="14"/>
      <c r="O7" s="14"/>
      <c r="P7" s="14"/>
    </row>
    <row r="8" spans="1:16" x14ac:dyDescent="0.2">
      <c r="A8" s="28"/>
      <c r="B8" s="28"/>
      <c r="C8" s="4" t="s">
        <v>21</v>
      </c>
      <c r="D8" s="594" t="str">
        <f>līgums</f>
        <v>WS-61-17</v>
      </c>
      <c r="E8" s="594"/>
      <c r="F8" s="594"/>
      <c r="G8" s="594"/>
      <c r="H8" s="594"/>
      <c r="I8" s="594"/>
      <c r="J8" s="594"/>
      <c r="K8" s="594"/>
      <c r="L8" s="594"/>
      <c r="M8" s="14"/>
      <c r="N8" s="14"/>
      <c r="O8" s="14"/>
      <c r="P8" s="14"/>
    </row>
    <row r="9" spans="1:16" ht="10.7" customHeight="1" x14ac:dyDescent="0.2">
      <c r="A9" s="609" t="str">
        <f>'1a'!A9:F9</f>
        <v>Tāme sastādīta 2021. gada tirgus cenās, pamatojoties uz AR un BK daļas rasējumiem</v>
      </c>
      <c r="B9" s="609"/>
      <c r="C9" s="609"/>
      <c r="D9" s="609"/>
      <c r="E9" s="609"/>
      <c r="F9" s="609"/>
      <c r="G9" s="38"/>
      <c r="H9" s="38"/>
      <c r="I9" s="38"/>
      <c r="J9" s="598" t="s">
        <v>40</v>
      </c>
      <c r="K9" s="598"/>
      <c r="L9" s="598"/>
      <c r="M9" s="598"/>
      <c r="N9" s="599">
        <f>P54</f>
        <v>0</v>
      </c>
      <c r="O9" s="599"/>
      <c r="P9" s="38"/>
    </row>
    <row r="10" spans="1:16" x14ac:dyDescent="0.2">
      <c r="A10" s="39"/>
      <c r="B10" s="40"/>
      <c r="C10" s="4"/>
      <c r="D10" s="28"/>
      <c r="E10" s="28"/>
      <c r="F10" s="28"/>
      <c r="G10" s="28"/>
      <c r="H10" s="28"/>
      <c r="I10" s="28"/>
      <c r="J10" s="28"/>
      <c r="K10" s="28"/>
      <c r="L10" s="36"/>
      <c r="M10" s="36"/>
      <c r="O10" s="51"/>
      <c r="P10" s="41" t="str">
        <f>A60</f>
        <v>Tāme sastādīta 2021. gada</v>
      </c>
    </row>
    <row r="11" spans="1:16" ht="12" thickBot="1" x14ac:dyDescent="0.25">
      <c r="A11" s="39"/>
      <c r="B11" s="40"/>
      <c r="C11" s="4"/>
      <c r="D11" s="28"/>
      <c r="E11" s="28"/>
      <c r="F11" s="28"/>
      <c r="G11" s="28"/>
      <c r="H11" s="28"/>
      <c r="I11" s="28"/>
      <c r="J11" s="28"/>
      <c r="K11" s="28"/>
      <c r="L11" s="42"/>
      <c r="M11" s="42"/>
      <c r="N11" s="43"/>
      <c r="O11" s="34"/>
      <c r="P11" s="28"/>
    </row>
    <row r="12" spans="1:16" ht="12" thickBot="1" x14ac:dyDescent="0.25">
      <c r="A12" s="600" t="s">
        <v>24</v>
      </c>
      <c r="B12" s="601" t="s">
        <v>41</v>
      </c>
      <c r="C12" s="602" t="s">
        <v>42</v>
      </c>
      <c r="D12" s="603" t="s">
        <v>43</v>
      </c>
      <c r="E12" s="604" t="s">
        <v>44</v>
      </c>
      <c r="F12" s="605" t="s">
        <v>45</v>
      </c>
      <c r="G12" s="605"/>
      <c r="H12" s="605"/>
      <c r="I12" s="605"/>
      <c r="J12" s="605"/>
      <c r="K12" s="605"/>
      <c r="L12" s="605" t="s">
        <v>46</v>
      </c>
      <c r="M12" s="605"/>
      <c r="N12" s="605"/>
      <c r="O12" s="605"/>
      <c r="P12" s="605"/>
    </row>
    <row r="13" spans="1:16" ht="53.25" thickBot="1" x14ac:dyDescent="0.25">
      <c r="A13" s="600"/>
      <c r="B13" s="601"/>
      <c r="C13" s="602"/>
      <c r="D13" s="603"/>
      <c r="E13" s="604"/>
      <c r="F13" s="189" t="s">
        <v>47</v>
      </c>
      <c r="G13" s="190" t="s">
        <v>48</v>
      </c>
      <c r="H13" s="190" t="s">
        <v>49</v>
      </c>
      <c r="I13" s="190" t="s">
        <v>50</v>
      </c>
      <c r="J13" s="190" t="s">
        <v>51</v>
      </c>
      <c r="K13" s="191" t="s">
        <v>52</v>
      </c>
      <c r="L13" s="189" t="s">
        <v>47</v>
      </c>
      <c r="M13" s="190" t="s">
        <v>49</v>
      </c>
      <c r="N13" s="190" t="s">
        <v>50</v>
      </c>
      <c r="O13" s="190" t="s">
        <v>51</v>
      </c>
      <c r="P13" s="191" t="s">
        <v>52</v>
      </c>
    </row>
    <row r="14" spans="1:16" x14ac:dyDescent="0.2">
      <c r="A14" s="192">
        <f>IF(COUNTBLANK(B14)=1," ",COUNTA($B$14:B14))</f>
        <v>1</v>
      </c>
      <c r="B14" s="193" t="s">
        <v>79</v>
      </c>
      <c r="C14" s="194" t="s">
        <v>205</v>
      </c>
      <c r="D14" s="195" t="s">
        <v>56</v>
      </c>
      <c r="E14" s="196">
        <f>apjomi!W40*0.5</f>
        <v>55</v>
      </c>
      <c r="F14" s="184"/>
      <c r="G14" s="185"/>
      <c r="H14" s="186">
        <f>F14*G14</f>
        <v>0</v>
      </c>
      <c r="I14" s="187"/>
      <c r="J14" s="187"/>
      <c r="K14" s="188">
        <f>ROUND(I14+H14+J14,2)</f>
        <v>0</v>
      </c>
      <c r="L14" s="188">
        <f>ROUND(E14*F14,2)</f>
        <v>0</v>
      </c>
      <c r="M14" s="188">
        <f>ROUND(E14*H14,2)</f>
        <v>0</v>
      </c>
      <c r="N14" s="188">
        <f>ROUND(E14*I14,2)</f>
        <v>0</v>
      </c>
      <c r="O14" s="188">
        <f>ROUND(E14*J14,2)</f>
        <v>0</v>
      </c>
      <c r="P14" s="188">
        <f>SUM(M14:O14)</f>
        <v>0</v>
      </c>
    </row>
    <row r="15" spans="1:16" x14ac:dyDescent="0.2">
      <c r="A15" s="192"/>
      <c r="B15" s="193"/>
      <c r="C15" s="197" t="s">
        <v>206</v>
      </c>
      <c r="D15" s="192" t="s">
        <v>78</v>
      </c>
      <c r="E15" s="198">
        <f>E14*0.1</f>
        <v>5.5</v>
      </c>
      <c r="F15" s="184"/>
      <c r="G15" s="185"/>
      <c r="H15" s="186">
        <f>F15*G15</f>
        <v>0</v>
      </c>
      <c r="I15" s="187"/>
      <c r="J15" s="187"/>
      <c r="K15" s="188">
        <f>ROUND(I15+H15+J15,2)</f>
        <v>0</v>
      </c>
      <c r="L15" s="188">
        <f>ROUND(E15*F15,2)</f>
        <v>0</v>
      </c>
      <c r="M15" s="188">
        <f>ROUND(E15*H15,2)</f>
        <v>0</v>
      </c>
      <c r="N15" s="188">
        <f>ROUND(E15*I15,2)</f>
        <v>0</v>
      </c>
      <c r="O15" s="188">
        <f>ROUND(E15*J15,2)</f>
        <v>0</v>
      </c>
      <c r="P15" s="188">
        <f>SUM(M15:O15)</f>
        <v>0</v>
      </c>
    </row>
    <row r="16" spans="1:16" ht="22.5" x14ac:dyDescent="0.2">
      <c r="A16" s="192">
        <f>IF(COUNTBLANK(B16)=1," ",COUNTA($B$14:B16))</f>
        <v>2</v>
      </c>
      <c r="B16" s="193" t="s">
        <v>79</v>
      </c>
      <c r="C16" s="205" t="s">
        <v>438</v>
      </c>
      <c r="D16" s="376" t="s">
        <v>78</v>
      </c>
      <c r="E16" s="377">
        <f>apjomi!W40*0.6</f>
        <v>66</v>
      </c>
      <c r="F16" s="184"/>
      <c r="G16" s="185"/>
      <c r="H16" s="186">
        <f t="shared" ref="H16:H20" si="0">F16*G16</f>
        <v>0</v>
      </c>
      <c r="I16" s="187"/>
      <c r="J16" s="187"/>
      <c r="K16" s="188">
        <f t="shared" ref="K16:K20" si="1">ROUND(I16+H16+J16,2)</f>
        <v>0</v>
      </c>
      <c r="L16" s="188">
        <f t="shared" ref="L16:L20" si="2">ROUND(E16*F16,2)</f>
        <v>0</v>
      </c>
      <c r="M16" s="188">
        <f t="shared" ref="M16:M20" si="3">ROUND(E16*H16,2)</f>
        <v>0</v>
      </c>
      <c r="N16" s="188">
        <f t="shared" ref="N16:N20" si="4">ROUND(E16*I16,2)</f>
        <v>0</v>
      </c>
      <c r="O16" s="188">
        <f t="shared" ref="O16:O20" si="5">ROUND(E16*J16,2)</f>
        <v>0</v>
      </c>
      <c r="P16" s="188">
        <f t="shared" ref="P16:P20" si="6">SUM(M16:O16)</f>
        <v>0</v>
      </c>
    </row>
    <row r="17" spans="1:16" ht="33.75" x14ac:dyDescent="0.2">
      <c r="A17" s="192">
        <f>IF(COUNTBLANK(B17)=1," ",COUNTA($B$14:B17))</f>
        <v>3</v>
      </c>
      <c r="B17" s="193" t="s">
        <v>79</v>
      </c>
      <c r="C17" s="197" t="s">
        <v>402</v>
      </c>
      <c r="D17" s="192" t="s">
        <v>56</v>
      </c>
      <c r="E17" s="199">
        <f>apjomi!W40*(0.6+0.5)</f>
        <v>121.00000000000001</v>
      </c>
      <c r="F17" s="184"/>
      <c r="G17" s="185"/>
      <c r="H17" s="186">
        <f t="shared" si="0"/>
        <v>0</v>
      </c>
      <c r="I17" s="187"/>
      <c r="J17" s="187"/>
      <c r="K17" s="188">
        <f t="shared" si="1"/>
        <v>0</v>
      </c>
      <c r="L17" s="188">
        <f t="shared" si="2"/>
        <v>0</v>
      </c>
      <c r="M17" s="188">
        <f t="shared" si="3"/>
        <v>0</v>
      </c>
      <c r="N17" s="188">
        <f t="shared" si="4"/>
        <v>0</v>
      </c>
      <c r="O17" s="188">
        <f t="shared" si="5"/>
        <v>0</v>
      </c>
      <c r="P17" s="188">
        <f t="shared" si="6"/>
        <v>0</v>
      </c>
    </row>
    <row r="18" spans="1:16" ht="33.75" x14ac:dyDescent="0.2">
      <c r="A18" s="192" t="str">
        <f>IF(COUNTBLANK(B18)=1," ",COUNTA($B$14:B18))</f>
        <v xml:space="preserve"> </v>
      </c>
      <c r="B18" s="200"/>
      <c r="C18" s="201" t="s">
        <v>275</v>
      </c>
      <c r="D18" s="200" t="s">
        <v>81</v>
      </c>
      <c r="E18" s="202">
        <f>E17*0.7</f>
        <v>84.7</v>
      </c>
      <c r="F18" s="184"/>
      <c r="G18" s="185"/>
      <c r="H18" s="186">
        <f t="shared" si="0"/>
        <v>0</v>
      </c>
      <c r="I18" s="187"/>
      <c r="J18" s="187"/>
      <c r="K18" s="188">
        <f t="shared" si="1"/>
        <v>0</v>
      </c>
      <c r="L18" s="188">
        <f t="shared" si="2"/>
        <v>0</v>
      </c>
      <c r="M18" s="188">
        <f t="shared" si="3"/>
        <v>0</v>
      </c>
      <c r="N18" s="188">
        <f t="shared" si="4"/>
        <v>0</v>
      </c>
      <c r="O18" s="188">
        <f t="shared" si="5"/>
        <v>0</v>
      </c>
      <c r="P18" s="188">
        <f t="shared" si="6"/>
        <v>0</v>
      </c>
    </row>
    <row r="19" spans="1:16" x14ac:dyDescent="0.2">
      <c r="A19" s="192">
        <f>IF(COUNTBLANK(B19)=1," ",COUNTA($B$14:B19))</f>
        <v>4</v>
      </c>
      <c r="B19" s="193" t="s">
        <v>79</v>
      </c>
      <c r="C19" s="197" t="s">
        <v>207</v>
      </c>
      <c r="D19" s="192" t="s">
        <v>80</v>
      </c>
      <c r="E19" s="198">
        <f>apjomi!W40</f>
        <v>110</v>
      </c>
      <c r="F19" s="184"/>
      <c r="G19" s="185"/>
      <c r="H19" s="186">
        <f t="shared" si="0"/>
        <v>0</v>
      </c>
      <c r="I19" s="187"/>
      <c r="J19" s="187"/>
      <c r="K19" s="188">
        <f t="shared" si="1"/>
        <v>0</v>
      </c>
      <c r="L19" s="188">
        <f t="shared" si="2"/>
        <v>0</v>
      </c>
      <c r="M19" s="188">
        <f t="shared" si="3"/>
        <v>0</v>
      </c>
      <c r="N19" s="188">
        <f t="shared" si="4"/>
        <v>0</v>
      </c>
      <c r="O19" s="188">
        <f t="shared" si="5"/>
        <v>0</v>
      </c>
      <c r="P19" s="188">
        <f t="shared" si="6"/>
        <v>0</v>
      </c>
    </row>
    <row r="20" spans="1:16" x14ac:dyDescent="0.2">
      <c r="A20" s="192" t="str">
        <f>IF(COUNTBLANK(B20)=1," ",COUNTA($B$14:B20))</f>
        <v xml:space="preserve"> </v>
      </c>
      <c r="B20" s="192"/>
      <c r="C20" s="203" t="s">
        <v>423</v>
      </c>
      <c r="D20" s="204" t="s">
        <v>81</v>
      </c>
      <c r="E20" s="204">
        <f>E19*1</f>
        <v>110</v>
      </c>
      <c r="F20" s="184"/>
      <c r="G20" s="185"/>
      <c r="H20" s="186">
        <f t="shared" si="0"/>
        <v>0</v>
      </c>
      <c r="I20" s="187"/>
      <c r="J20" s="187"/>
      <c r="K20" s="188">
        <f t="shared" si="1"/>
        <v>0</v>
      </c>
      <c r="L20" s="188">
        <f t="shared" si="2"/>
        <v>0</v>
      </c>
      <c r="M20" s="188">
        <f t="shared" si="3"/>
        <v>0</v>
      </c>
      <c r="N20" s="188">
        <f t="shared" si="4"/>
        <v>0</v>
      </c>
      <c r="O20" s="188">
        <f t="shared" si="5"/>
        <v>0</v>
      </c>
      <c r="P20" s="188">
        <f t="shared" si="6"/>
        <v>0</v>
      </c>
    </row>
    <row r="21" spans="1:16" ht="22.5" x14ac:dyDescent="0.2">
      <c r="A21" s="192">
        <f>IF(COUNTBLANK(B21)=1," ",COUNTA($B$14:B21))</f>
        <v>5</v>
      </c>
      <c r="B21" s="193" t="s">
        <v>79</v>
      </c>
      <c r="C21" s="197" t="s">
        <v>208</v>
      </c>
      <c r="D21" s="192" t="s">
        <v>56</v>
      </c>
      <c r="E21" s="198">
        <f>E17</f>
        <v>121.00000000000001</v>
      </c>
      <c r="F21" s="184"/>
      <c r="G21" s="185"/>
      <c r="H21" s="186">
        <f t="shared" ref="H21:H53" si="7">F21*G21</f>
        <v>0</v>
      </c>
      <c r="I21" s="187"/>
      <c r="J21" s="187"/>
      <c r="K21" s="188">
        <f t="shared" ref="K21:K45" si="8">ROUND(I21+H21+J21,2)</f>
        <v>0</v>
      </c>
      <c r="L21" s="188">
        <f t="shared" ref="L21:L45" si="9">ROUND(E21*F21,2)</f>
        <v>0</v>
      </c>
      <c r="M21" s="188">
        <f t="shared" ref="M21:M45" si="10">ROUND(E21*H21,2)</f>
        <v>0</v>
      </c>
      <c r="N21" s="188">
        <f t="shared" ref="N21:N45" si="11">ROUND(E21*I21,2)</f>
        <v>0</v>
      </c>
      <c r="O21" s="188">
        <f t="shared" ref="O21:O45" si="12">ROUND(E21*J21,2)</f>
        <v>0</v>
      </c>
      <c r="P21" s="188">
        <f t="shared" ref="P21:P45" si="13">SUM(M21:O21)</f>
        <v>0</v>
      </c>
    </row>
    <row r="22" spans="1:16" ht="22.5" x14ac:dyDescent="0.2">
      <c r="A22" s="192" t="str">
        <f>IF(COUNTBLANK(B22)=1," ",COUNTA($B$14:B22))</f>
        <v xml:space="preserve"> </v>
      </c>
      <c r="B22" s="192"/>
      <c r="C22" s="203" t="s">
        <v>276</v>
      </c>
      <c r="D22" s="204" t="s">
        <v>81</v>
      </c>
      <c r="E22" s="204">
        <f>E21*0.8*2</f>
        <v>193.60000000000002</v>
      </c>
      <c r="F22" s="184"/>
      <c r="G22" s="185"/>
      <c r="H22" s="186">
        <f t="shared" si="7"/>
        <v>0</v>
      </c>
      <c r="I22" s="187"/>
      <c r="J22" s="187"/>
      <c r="K22" s="188">
        <f t="shared" si="8"/>
        <v>0</v>
      </c>
      <c r="L22" s="188">
        <f t="shared" si="9"/>
        <v>0</v>
      </c>
      <c r="M22" s="188">
        <f t="shared" si="10"/>
        <v>0</v>
      </c>
      <c r="N22" s="188">
        <f t="shared" si="11"/>
        <v>0</v>
      </c>
      <c r="O22" s="188">
        <f t="shared" si="12"/>
        <v>0</v>
      </c>
      <c r="P22" s="188">
        <f t="shared" si="13"/>
        <v>0</v>
      </c>
    </row>
    <row r="23" spans="1:16" ht="56.25" x14ac:dyDescent="0.2">
      <c r="A23" s="192">
        <f>IF(COUNTBLANK(B23)=1," ",COUNTA($B$14:B23))</f>
        <v>6</v>
      </c>
      <c r="B23" s="205">
        <f>apjomi!A46</f>
        <v>0</v>
      </c>
      <c r="C23" s="205" t="str">
        <f>apjomi!B46</f>
        <v>S3 Cokola - pamatu sienu siltinājums.  
Putupolistirola plāksne,(Tenapors Extra EPS 150 vai ekvivalents) λ=0,034W/mK) b=100mm 
Līmjava;Vertikālā hidroizolācija;Gruntējums
Esošā  betona bloku siena b=435mm</v>
      </c>
      <c r="D23" s="376" t="s">
        <v>56</v>
      </c>
      <c r="E23" s="377">
        <f>E17</f>
        <v>121.00000000000001</v>
      </c>
      <c r="F23" s="184"/>
      <c r="G23" s="185"/>
      <c r="H23" s="186">
        <f t="shared" si="7"/>
        <v>0</v>
      </c>
      <c r="I23" s="187"/>
      <c r="J23" s="187"/>
      <c r="K23" s="188">
        <f t="shared" si="8"/>
        <v>0</v>
      </c>
      <c r="L23" s="188">
        <f t="shared" si="9"/>
        <v>0</v>
      </c>
      <c r="M23" s="188">
        <f t="shared" si="10"/>
        <v>0</v>
      </c>
      <c r="N23" s="188">
        <f t="shared" si="11"/>
        <v>0</v>
      </c>
      <c r="O23" s="188">
        <f t="shared" si="12"/>
        <v>0</v>
      </c>
      <c r="P23" s="188">
        <f t="shared" si="13"/>
        <v>0</v>
      </c>
    </row>
    <row r="24" spans="1:16" ht="22.5" x14ac:dyDescent="0.2">
      <c r="A24" s="192" t="str">
        <f>IF(COUNTBLANK(B24)=1," ",COUNTA($B$14:B24))</f>
        <v xml:space="preserve"> </v>
      </c>
      <c r="B24" s="192"/>
      <c r="C24" s="205" t="s">
        <v>209</v>
      </c>
      <c r="D24" s="376" t="s">
        <v>56</v>
      </c>
      <c r="E24" s="378">
        <f>E23*1.05</f>
        <v>127.05000000000003</v>
      </c>
      <c r="F24" s="184"/>
      <c r="G24" s="185"/>
      <c r="H24" s="186">
        <f t="shared" si="7"/>
        <v>0</v>
      </c>
      <c r="I24" s="187"/>
      <c r="J24" s="187"/>
      <c r="K24" s="188">
        <f t="shared" si="8"/>
        <v>0</v>
      </c>
      <c r="L24" s="188">
        <f t="shared" si="9"/>
        <v>0</v>
      </c>
      <c r="M24" s="188">
        <f t="shared" si="10"/>
        <v>0</v>
      </c>
      <c r="N24" s="188">
        <f t="shared" si="11"/>
        <v>0</v>
      </c>
      <c r="O24" s="188">
        <f t="shared" si="12"/>
        <v>0</v>
      </c>
      <c r="P24" s="188">
        <f t="shared" si="13"/>
        <v>0</v>
      </c>
    </row>
    <row r="25" spans="1:16" x14ac:dyDescent="0.2">
      <c r="A25" s="192" t="str">
        <f>IF(COUNTBLANK(B25)=1," ",COUNTA($B$14:B25))</f>
        <v xml:space="preserve"> </v>
      </c>
      <c r="B25" s="192"/>
      <c r="C25" s="197" t="s">
        <v>210</v>
      </c>
      <c r="D25" s="192" t="s">
        <v>81</v>
      </c>
      <c r="E25" s="204">
        <f>E23*5</f>
        <v>605.00000000000011</v>
      </c>
      <c r="F25" s="184"/>
      <c r="G25" s="185"/>
      <c r="H25" s="186">
        <f t="shared" si="7"/>
        <v>0</v>
      </c>
      <c r="I25" s="187"/>
      <c r="J25" s="187"/>
      <c r="K25" s="188">
        <f t="shared" si="8"/>
        <v>0</v>
      </c>
      <c r="L25" s="188">
        <f t="shared" si="9"/>
        <v>0</v>
      </c>
      <c r="M25" s="188">
        <f t="shared" si="10"/>
        <v>0</v>
      </c>
      <c r="N25" s="188">
        <f t="shared" si="11"/>
        <v>0</v>
      </c>
      <c r="O25" s="188">
        <f t="shared" si="12"/>
        <v>0</v>
      </c>
      <c r="P25" s="188">
        <f t="shared" si="13"/>
        <v>0</v>
      </c>
    </row>
    <row r="26" spans="1:16" ht="22.5" x14ac:dyDescent="0.2">
      <c r="A26" s="192">
        <f>IF(COUNTBLANK(B26)=1," ",COUNTA($B$14:B26))</f>
        <v>7</v>
      </c>
      <c r="B26" s="193" t="s">
        <v>79</v>
      </c>
      <c r="C26" s="197" t="s">
        <v>211</v>
      </c>
      <c r="D26" s="192" t="s">
        <v>78</v>
      </c>
      <c r="E26" s="198">
        <f>E16</f>
        <v>66</v>
      </c>
      <c r="F26" s="184"/>
      <c r="G26" s="185"/>
      <c r="H26" s="186">
        <f t="shared" si="7"/>
        <v>0</v>
      </c>
      <c r="I26" s="187"/>
      <c r="J26" s="187"/>
      <c r="K26" s="188">
        <f t="shared" si="8"/>
        <v>0</v>
      </c>
      <c r="L26" s="188">
        <f t="shared" si="9"/>
        <v>0</v>
      </c>
      <c r="M26" s="188">
        <f t="shared" si="10"/>
        <v>0</v>
      </c>
      <c r="N26" s="188">
        <f t="shared" si="11"/>
        <v>0</v>
      </c>
      <c r="O26" s="188">
        <f t="shared" si="12"/>
        <v>0</v>
      </c>
      <c r="P26" s="188">
        <f t="shared" si="13"/>
        <v>0</v>
      </c>
    </row>
    <row r="27" spans="1:16" ht="22.5" x14ac:dyDescent="0.2">
      <c r="A27" s="192">
        <f>IF(COUNTBLANK(B27)=1," ",COUNTA($B$14:B27))</f>
        <v>8</v>
      </c>
      <c r="B27" s="193" t="s">
        <v>79</v>
      </c>
      <c r="C27" s="197" t="s">
        <v>277</v>
      </c>
      <c r="D27" s="192" t="s">
        <v>56</v>
      </c>
      <c r="E27" s="198">
        <f>apjomi!W40*0.5</f>
        <v>55</v>
      </c>
      <c r="F27" s="184"/>
      <c r="G27" s="185"/>
      <c r="H27" s="186">
        <f t="shared" si="7"/>
        <v>0</v>
      </c>
      <c r="I27" s="187"/>
      <c r="J27" s="187"/>
      <c r="K27" s="188">
        <f t="shared" si="8"/>
        <v>0</v>
      </c>
      <c r="L27" s="188">
        <f t="shared" si="9"/>
        <v>0</v>
      </c>
      <c r="M27" s="188">
        <f t="shared" si="10"/>
        <v>0</v>
      </c>
      <c r="N27" s="188">
        <f t="shared" si="11"/>
        <v>0</v>
      </c>
      <c r="O27" s="188">
        <f t="shared" si="12"/>
        <v>0</v>
      </c>
      <c r="P27" s="188">
        <f t="shared" si="13"/>
        <v>0</v>
      </c>
    </row>
    <row r="28" spans="1:16" x14ac:dyDescent="0.2">
      <c r="A28" s="192" t="str">
        <f>IF(COUNTBLANK(B28)=1," ",COUNTA($B$14:B28))</f>
        <v xml:space="preserve"> </v>
      </c>
      <c r="B28" s="192"/>
      <c r="C28" s="197" t="s">
        <v>212</v>
      </c>
      <c r="D28" s="192" t="s">
        <v>81</v>
      </c>
      <c r="E28" s="204">
        <f>E27*5</f>
        <v>275</v>
      </c>
      <c r="F28" s="184"/>
      <c r="G28" s="185"/>
      <c r="H28" s="186">
        <f t="shared" si="7"/>
        <v>0</v>
      </c>
      <c r="I28" s="187"/>
      <c r="J28" s="187"/>
      <c r="K28" s="188">
        <f t="shared" si="8"/>
        <v>0</v>
      </c>
      <c r="L28" s="188">
        <f t="shared" si="9"/>
        <v>0</v>
      </c>
      <c r="M28" s="188">
        <f t="shared" si="10"/>
        <v>0</v>
      </c>
      <c r="N28" s="188">
        <f t="shared" si="11"/>
        <v>0</v>
      </c>
      <c r="O28" s="188">
        <f t="shared" si="12"/>
        <v>0</v>
      </c>
      <c r="P28" s="188">
        <f t="shared" si="13"/>
        <v>0</v>
      </c>
    </row>
    <row r="29" spans="1:16" x14ac:dyDescent="0.2">
      <c r="A29" s="192" t="str">
        <f>IF(COUNTBLANK(B29)=1," ",COUNTA($B$14:B29))</f>
        <v xml:space="preserve"> </v>
      </c>
      <c r="B29" s="192"/>
      <c r="C29" s="197" t="s">
        <v>189</v>
      </c>
      <c r="D29" s="192" t="s">
        <v>56</v>
      </c>
      <c r="E29" s="204">
        <f>E27*1.1</f>
        <v>60.500000000000007</v>
      </c>
      <c r="F29" s="184"/>
      <c r="G29" s="185"/>
      <c r="H29" s="186">
        <f t="shared" si="7"/>
        <v>0</v>
      </c>
      <c r="I29" s="187"/>
      <c r="J29" s="187"/>
      <c r="K29" s="188">
        <f t="shared" si="8"/>
        <v>0</v>
      </c>
      <c r="L29" s="188">
        <f t="shared" si="9"/>
        <v>0</v>
      </c>
      <c r="M29" s="188">
        <f t="shared" si="10"/>
        <v>0</v>
      </c>
      <c r="N29" s="188">
        <f t="shared" si="11"/>
        <v>0</v>
      </c>
      <c r="O29" s="188">
        <f t="shared" si="12"/>
        <v>0</v>
      </c>
      <c r="P29" s="188">
        <f t="shared" si="13"/>
        <v>0</v>
      </c>
    </row>
    <row r="30" spans="1:16" x14ac:dyDescent="0.2">
      <c r="A30" s="192" t="str">
        <f>IF(COUNTBLANK(B30)=1," ",COUNTA($B$14:B30))</f>
        <v xml:space="preserve"> </v>
      </c>
      <c r="B30" s="192"/>
      <c r="C30" s="197" t="s">
        <v>193</v>
      </c>
      <c r="D30" s="192" t="s">
        <v>194</v>
      </c>
      <c r="E30" s="204">
        <f>E27*0.09</f>
        <v>4.95</v>
      </c>
      <c r="F30" s="184"/>
      <c r="G30" s="185"/>
      <c r="H30" s="186">
        <f t="shared" ref="H30:H50" si="14">F30*G30</f>
        <v>0</v>
      </c>
      <c r="I30" s="187"/>
      <c r="J30" s="187"/>
      <c r="K30" s="188">
        <f t="shared" si="8"/>
        <v>0</v>
      </c>
      <c r="L30" s="188">
        <f t="shared" si="9"/>
        <v>0</v>
      </c>
      <c r="M30" s="188">
        <f t="shared" si="10"/>
        <v>0</v>
      </c>
      <c r="N30" s="188">
        <f t="shared" si="11"/>
        <v>0</v>
      </c>
      <c r="O30" s="188">
        <f t="shared" si="12"/>
        <v>0</v>
      </c>
      <c r="P30" s="188">
        <f t="shared" si="13"/>
        <v>0</v>
      </c>
    </row>
    <row r="31" spans="1:16" x14ac:dyDescent="0.2">
      <c r="A31" s="192" t="str">
        <f>IF(COUNTBLANK(B31)=1," ",COUNTA($B$14:B31))</f>
        <v xml:space="preserve"> </v>
      </c>
      <c r="B31" s="192"/>
      <c r="C31" s="206" t="s">
        <v>190</v>
      </c>
      <c r="D31" s="192" t="s">
        <v>81</v>
      </c>
      <c r="E31" s="204">
        <f>E27*0.3</f>
        <v>16.5</v>
      </c>
      <c r="F31" s="184"/>
      <c r="G31" s="185"/>
      <c r="H31" s="186">
        <f t="shared" si="14"/>
        <v>0</v>
      </c>
      <c r="I31" s="187"/>
      <c r="J31" s="187"/>
      <c r="K31" s="188">
        <f t="shared" si="8"/>
        <v>0</v>
      </c>
      <c r="L31" s="188">
        <f t="shared" si="9"/>
        <v>0</v>
      </c>
      <c r="M31" s="188">
        <f t="shared" si="10"/>
        <v>0</v>
      </c>
      <c r="N31" s="188">
        <f t="shared" si="11"/>
        <v>0</v>
      </c>
      <c r="O31" s="188">
        <f t="shared" si="12"/>
        <v>0</v>
      </c>
      <c r="P31" s="188">
        <f t="shared" si="13"/>
        <v>0</v>
      </c>
    </row>
    <row r="32" spans="1:16" ht="22.5" x14ac:dyDescent="0.2">
      <c r="A32" s="192" t="str">
        <f>IF(COUNTBLANK(B32)=1," ",COUNTA($B$14:B32))</f>
        <v xml:space="preserve"> </v>
      </c>
      <c r="B32" s="192"/>
      <c r="C32" s="197" t="s">
        <v>424</v>
      </c>
      <c r="D32" s="192" t="s">
        <v>81</v>
      </c>
      <c r="E32" s="204">
        <f>E27*5</f>
        <v>275</v>
      </c>
      <c r="F32" s="184"/>
      <c r="G32" s="185"/>
      <c r="H32" s="186">
        <f t="shared" si="14"/>
        <v>0</v>
      </c>
      <c r="I32" s="187"/>
      <c r="J32" s="187"/>
      <c r="K32" s="188">
        <f t="shared" si="8"/>
        <v>0</v>
      </c>
      <c r="L32" s="188">
        <f t="shared" si="9"/>
        <v>0</v>
      </c>
      <c r="M32" s="188">
        <f t="shared" si="10"/>
        <v>0</v>
      </c>
      <c r="N32" s="188">
        <f t="shared" si="11"/>
        <v>0</v>
      </c>
      <c r="O32" s="188">
        <f t="shared" si="12"/>
        <v>0</v>
      </c>
      <c r="P32" s="188">
        <f t="shared" si="13"/>
        <v>0</v>
      </c>
    </row>
    <row r="33" spans="1:16" ht="22.5" x14ac:dyDescent="0.2">
      <c r="A33" s="192">
        <f>IF(COUNTBLANK(B33)=1," ",COUNTA($B$14:B33))</f>
        <v>9</v>
      </c>
      <c r="B33" s="207" t="s">
        <v>79</v>
      </c>
      <c r="C33" s="197" t="s">
        <v>213</v>
      </c>
      <c r="D33" s="192" t="s">
        <v>80</v>
      </c>
      <c r="E33" s="204">
        <f>apjomi!W40*0.3</f>
        <v>33</v>
      </c>
      <c r="F33" s="184"/>
      <c r="G33" s="185"/>
      <c r="H33" s="186">
        <f t="shared" si="14"/>
        <v>0</v>
      </c>
      <c r="I33" s="187"/>
      <c r="J33" s="187"/>
      <c r="K33" s="188">
        <f t="shared" si="8"/>
        <v>0</v>
      </c>
      <c r="L33" s="188">
        <f t="shared" si="9"/>
        <v>0</v>
      </c>
      <c r="M33" s="188">
        <f t="shared" si="10"/>
        <v>0</v>
      </c>
      <c r="N33" s="188">
        <f t="shared" si="11"/>
        <v>0</v>
      </c>
      <c r="O33" s="188">
        <f t="shared" si="12"/>
        <v>0</v>
      </c>
      <c r="P33" s="188">
        <f t="shared" si="13"/>
        <v>0</v>
      </c>
    </row>
    <row r="34" spans="1:16" x14ac:dyDescent="0.2">
      <c r="A34" s="192" t="str">
        <f>IF(COUNTBLANK(B34)=1," ",COUNTA($B$14:B34))</f>
        <v xml:space="preserve"> </v>
      </c>
      <c r="B34" s="192"/>
      <c r="C34" s="551" t="s">
        <v>506</v>
      </c>
      <c r="D34" s="192" t="s">
        <v>81</v>
      </c>
      <c r="E34" s="204">
        <f>E33*0.3</f>
        <v>9.9</v>
      </c>
      <c r="F34" s="184"/>
      <c r="G34" s="185"/>
      <c r="H34" s="186">
        <f t="shared" si="14"/>
        <v>0</v>
      </c>
      <c r="I34" s="187"/>
      <c r="J34" s="187"/>
      <c r="K34" s="188">
        <f t="shared" si="8"/>
        <v>0</v>
      </c>
      <c r="L34" s="188">
        <f t="shared" si="9"/>
        <v>0</v>
      </c>
      <c r="M34" s="188">
        <f t="shared" si="10"/>
        <v>0</v>
      </c>
      <c r="N34" s="188">
        <f t="shared" si="11"/>
        <v>0</v>
      </c>
      <c r="O34" s="188">
        <f t="shared" si="12"/>
        <v>0</v>
      </c>
      <c r="P34" s="188">
        <f t="shared" si="13"/>
        <v>0</v>
      </c>
    </row>
    <row r="35" spans="1:16" x14ac:dyDescent="0.2">
      <c r="A35" s="192" t="str">
        <f>IF(COUNTBLANK(B35)=1," ",COUNTA($B$14:B35))</f>
        <v xml:space="preserve"> </v>
      </c>
      <c r="B35" s="192"/>
      <c r="C35" s="551" t="s">
        <v>507</v>
      </c>
      <c r="D35" s="192" t="s">
        <v>81</v>
      </c>
      <c r="E35" s="204">
        <f>E34*2</f>
        <v>19.8</v>
      </c>
      <c r="F35" s="184"/>
      <c r="G35" s="185"/>
      <c r="H35" s="186">
        <f t="shared" si="14"/>
        <v>0</v>
      </c>
      <c r="I35" s="187"/>
      <c r="J35" s="187"/>
      <c r="K35" s="188">
        <f t="shared" si="8"/>
        <v>0</v>
      </c>
      <c r="L35" s="188">
        <f t="shared" si="9"/>
        <v>0</v>
      </c>
      <c r="M35" s="188">
        <f t="shared" si="10"/>
        <v>0</v>
      </c>
      <c r="N35" s="188">
        <f t="shared" si="11"/>
        <v>0</v>
      </c>
      <c r="O35" s="188">
        <f t="shared" si="12"/>
        <v>0</v>
      </c>
      <c r="P35" s="188">
        <f t="shared" si="13"/>
        <v>0</v>
      </c>
    </row>
    <row r="36" spans="1:16" ht="22.5" x14ac:dyDescent="0.2">
      <c r="A36" s="192" t="str">
        <f>IF(COUNTBLANK(B36)=1," ",COUNTA($B$14:B36))</f>
        <v xml:space="preserve"> </v>
      </c>
      <c r="B36" s="200"/>
      <c r="C36" s="208" t="s">
        <v>214</v>
      </c>
      <c r="D36" s="379" t="s">
        <v>56</v>
      </c>
      <c r="E36" s="380">
        <v>57</v>
      </c>
      <c r="F36" s="184"/>
      <c r="G36" s="185"/>
      <c r="H36" s="186">
        <f t="shared" si="14"/>
        <v>0</v>
      </c>
      <c r="I36" s="187"/>
      <c r="J36" s="187"/>
      <c r="K36" s="188">
        <f t="shared" si="8"/>
        <v>0</v>
      </c>
      <c r="L36" s="188">
        <f t="shared" si="9"/>
        <v>0</v>
      </c>
      <c r="M36" s="188">
        <f t="shared" si="10"/>
        <v>0</v>
      </c>
      <c r="N36" s="188">
        <f t="shared" si="11"/>
        <v>0</v>
      </c>
      <c r="O36" s="188">
        <f t="shared" si="12"/>
        <v>0</v>
      </c>
      <c r="P36" s="188">
        <f t="shared" si="13"/>
        <v>0</v>
      </c>
    </row>
    <row r="37" spans="1:16" x14ac:dyDescent="0.2">
      <c r="A37" s="192">
        <f>IF(COUNTBLANK(B37)=1," ",COUNTA($B$14:B37))</f>
        <v>10</v>
      </c>
      <c r="B37" s="193" t="s">
        <v>79</v>
      </c>
      <c r="C37" s="383" t="s">
        <v>427</v>
      </c>
      <c r="D37" s="381" t="s">
        <v>56</v>
      </c>
      <c r="E37" s="382">
        <f>E36*1.1</f>
        <v>62.7</v>
      </c>
      <c r="F37" s="184"/>
      <c r="G37" s="185"/>
      <c r="H37" s="186">
        <f t="shared" si="14"/>
        <v>0</v>
      </c>
      <c r="I37" s="187"/>
      <c r="J37" s="187"/>
      <c r="K37" s="188">
        <f t="shared" si="8"/>
        <v>0</v>
      </c>
      <c r="L37" s="188">
        <f t="shared" si="9"/>
        <v>0</v>
      </c>
      <c r="M37" s="188">
        <f t="shared" si="10"/>
        <v>0</v>
      </c>
      <c r="N37" s="188">
        <f t="shared" si="11"/>
        <v>0</v>
      </c>
      <c r="O37" s="188">
        <f t="shared" si="12"/>
        <v>0</v>
      </c>
      <c r="P37" s="188">
        <f t="shared" si="13"/>
        <v>0</v>
      </c>
    </row>
    <row r="38" spans="1:16" x14ac:dyDescent="0.2">
      <c r="A38" s="500"/>
      <c r="B38" s="552"/>
      <c r="C38" s="553" t="s">
        <v>407</v>
      </c>
      <c r="D38" s="554" t="s">
        <v>78</v>
      </c>
      <c r="E38" s="555">
        <f>E36*0.1*1.1</f>
        <v>6.2700000000000005</v>
      </c>
      <c r="F38" s="345"/>
      <c r="G38" s="342"/>
      <c r="H38" s="326"/>
      <c r="I38" s="187"/>
      <c r="J38" s="187"/>
      <c r="K38" s="188">
        <f t="shared" si="8"/>
        <v>0</v>
      </c>
      <c r="L38" s="188">
        <f t="shared" si="9"/>
        <v>0</v>
      </c>
      <c r="M38" s="188">
        <f t="shared" si="10"/>
        <v>0</v>
      </c>
      <c r="N38" s="188">
        <f t="shared" si="11"/>
        <v>0</v>
      </c>
      <c r="O38" s="188">
        <f t="shared" si="12"/>
        <v>0</v>
      </c>
      <c r="P38" s="188">
        <f t="shared" si="13"/>
        <v>0</v>
      </c>
    </row>
    <row r="39" spans="1:16" x14ac:dyDescent="0.2">
      <c r="A39" s="500"/>
      <c r="B39" s="552"/>
      <c r="C39" s="553" t="s">
        <v>406</v>
      </c>
      <c r="D39" s="554" t="s">
        <v>78</v>
      </c>
      <c r="E39" s="555">
        <f>E36*0.05*1.1</f>
        <v>3.1350000000000002</v>
      </c>
      <c r="F39" s="345"/>
      <c r="G39" s="342"/>
      <c r="H39" s="326"/>
      <c r="I39" s="187"/>
      <c r="J39" s="187"/>
      <c r="K39" s="188">
        <f t="shared" si="8"/>
        <v>0</v>
      </c>
      <c r="L39" s="188">
        <f t="shared" si="9"/>
        <v>0</v>
      </c>
      <c r="M39" s="188">
        <f t="shared" si="10"/>
        <v>0</v>
      </c>
      <c r="N39" s="188">
        <f t="shared" si="11"/>
        <v>0</v>
      </c>
      <c r="O39" s="188">
        <f t="shared" si="12"/>
        <v>0</v>
      </c>
      <c r="P39" s="188">
        <f t="shared" si="13"/>
        <v>0</v>
      </c>
    </row>
    <row r="40" spans="1:16" x14ac:dyDescent="0.2">
      <c r="A40" s="192" t="str">
        <f>IF(COUNTBLANK(B40)=1," ",COUNTA($B$14:B40))</f>
        <v xml:space="preserve"> </v>
      </c>
      <c r="B40" s="200"/>
      <c r="C40" s="1" t="s">
        <v>405</v>
      </c>
      <c r="D40" s="556" t="s">
        <v>56</v>
      </c>
      <c r="E40" s="557">
        <f>E36*1.1</f>
        <v>62.7</v>
      </c>
      <c r="F40" s="345"/>
      <c r="G40" s="185"/>
      <c r="H40" s="186">
        <f t="shared" si="14"/>
        <v>0</v>
      </c>
      <c r="I40" s="187"/>
      <c r="J40" s="187"/>
      <c r="K40" s="188">
        <f t="shared" si="8"/>
        <v>0</v>
      </c>
      <c r="L40" s="188">
        <f t="shared" si="9"/>
        <v>0</v>
      </c>
      <c r="M40" s="188">
        <f t="shared" si="10"/>
        <v>0</v>
      </c>
      <c r="N40" s="188">
        <f t="shared" si="11"/>
        <v>0</v>
      </c>
      <c r="O40" s="188">
        <f t="shared" si="12"/>
        <v>0</v>
      </c>
      <c r="P40" s="188">
        <f t="shared" si="13"/>
        <v>0</v>
      </c>
    </row>
    <row r="41" spans="1:16" x14ac:dyDescent="0.2">
      <c r="A41" s="192">
        <f>IF(COUNTBLANK(B41)=1," ",COUNTA($B$12:B41))</f>
        <v>12</v>
      </c>
      <c r="B41" s="213" t="s">
        <v>79</v>
      </c>
      <c r="C41" s="208" t="s">
        <v>218</v>
      </c>
      <c r="D41" s="346" t="s">
        <v>80</v>
      </c>
      <c r="E41" s="347">
        <v>103</v>
      </c>
      <c r="F41" s="184"/>
      <c r="G41" s="185"/>
      <c r="H41" s="186">
        <f t="shared" si="14"/>
        <v>0</v>
      </c>
      <c r="I41" s="187"/>
      <c r="J41" s="187"/>
      <c r="K41" s="188">
        <f t="shared" si="8"/>
        <v>0</v>
      </c>
      <c r="L41" s="188">
        <f t="shared" si="9"/>
        <v>0</v>
      </c>
      <c r="M41" s="188">
        <f t="shared" si="10"/>
        <v>0</v>
      </c>
      <c r="N41" s="188">
        <f t="shared" si="11"/>
        <v>0</v>
      </c>
      <c r="O41" s="188">
        <f t="shared" si="12"/>
        <v>0</v>
      </c>
      <c r="P41" s="188">
        <f t="shared" si="13"/>
        <v>0</v>
      </c>
    </row>
    <row r="42" spans="1:16" x14ac:dyDescent="0.2">
      <c r="A42" s="192"/>
      <c r="B42" s="213"/>
      <c r="C42" s="218" t="s">
        <v>219</v>
      </c>
      <c r="D42" s="217" t="s">
        <v>77</v>
      </c>
      <c r="E42" s="198">
        <f>ROUNDUP(E41*1.1,0)</f>
        <v>114</v>
      </c>
      <c r="F42" s="184"/>
      <c r="G42" s="185"/>
      <c r="H42" s="186">
        <f t="shared" si="14"/>
        <v>0</v>
      </c>
      <c r="I42" s="187"/>
      <c r="J42" s="187"/>
      <c r="K42" s="188">
        <f t="shared" si="8"/>
        <v>0</v>
      </c>
      <c r="L42" s="188">
        <f t="shared" si="9"/>
        <v>0</v>
      </c>
      <c r="M42" s="188">
        <f t="shared" si="10"/>
        <v>0</v>
      </c>
      <c r="N42" s="188">
        <f t="shared" si="11"/>
        <v>0</v>
      </c>
      <c r="O42" s="188">
        <f t="shared" si="12"/>
        <v>0</v>
      </c>
      <c r="P42" s="188">
        <f t="shared" si="13"/>
        <v>0</v>
      </c>
    </row>
    <row r="43" spans="1:16" x14ac:dyDescent="0.2">
      <c r="A43" s="192"/>
      <c r="B43" s="213"/>
      <c r="C43" s="218" t="s">
        <v>220</v>
      </c>
      <c r="D43" s="215" t="s">
        <v>78</v>
      </c>
      <c r="E43" s="216">
        <f>E41*0.05</f>
        <v>5.15</v>
      </c>
      <c r="F43" s="184"/>
      <c r="G43" s="185"/>
      <c r="H43" s="186">
        <f t="shared" si="14"/>
        <v>0</v>
      </c>
      <c r="I43" s="187"/>
      <c r="J43" s="187"/>
      <c r="K43" s="188">
        <f t="shared" si="8"/>
        <v>0</v>
      </c>
      <c r="L43" s="188">
        <f t="shared" si="9"/>
        <v>0</v>
      </c>
      <c r="M43" s="188">
        <f t="shared" si="10"/>
        <v>0</v>
      </c>
      <c r="N43" s="188">
        <f t="shared" si="11"/>
        <v>0</v>
      </c>
      <c r="O43" s="188">
        <f t="shared" si="12"/>
        <v>0</v>
      </c>
      <c r="P43" s="188">
        <f t="shared" si="13"/>
        <v>0</v>
      </c>
    </row>
    <row r="44" spans="1:16" x14ac:dyDescent="0.2">
      <c r="A44" s="192">
        <f>IF(COUNTBLANK(B44)=1," ",COUNTA($B$12:B44))</f>
        <v>13</v>
      </c>
      <c r="B44" s="213" t="s">
        <v>79</v>
      </c>
      <c r="C44" s="208" t="s">
        <v>221</v>
      </c>
      <c r="D44" s="215" t="s">
        <v>56</v>
      </c>
      <c r="E44" s="216">
        <v>23.5</v>
      </c>
      <c r="F44" s="184"/>
      <c r="G44" s="185"/>
      <c r="H44" s="186">
        <f t="shared" si="14"/>
        <v>0</v>
      </c>
      <c r="I44" s="187"/>
      <c r="J44" s="187"/>
      <c r="K44" s="188">
        <f t="shared" si="8"/>
        <v>0</v>
      </c>
      <c r="L44" s="188">
        <f t="shared" si="9"/>
        <v>0</v>
      </c>
      <c r="M44" s="188">
        <f t="shared" si="10"/>
        <v>0</v>
      </c>
      <c r="N44" s="188">
        <f t="shared" si="11"/>
        <v>0</v>
      </c>
      <c r="O44" s="188">
        <f t="shared" si="12"/>
        <v>0</v>
      </c>
      <c r="P44" s="188">
        <f t="shared" si="13"/>
        <v>0</v>
      </c>
    </row>
    <row r="45" spans="1:16" x14ac:dyDescent="0.2">
      <c r="A45" s="192"/>
      <c r="B45" s="213"/>
      <c r="C45" s="558" t="s">
        <v>408</v>
      </c>
      <c r="D45" s="559" t="s">
        <v>78</v>
      </c>
      <c r="E45" s="560">
        <f>E44*0.15*1.1</f>
        <v>3.8775000000000004</v>
      </c>
      <c r="F45" s="184"/>
      <c r="G45" s="185"/>
      <c r="H45" s="186">
        <f t="shared" si="14"/>
        <v>0</v>
      </c>
      <c r="I45" s="187"/>
      <c r="J45" s="187"/>
      <c r="K45" s="188">
        <f t="shared" si="8"/>
        <v>0</v>
      </c>
      <c r="L45" s="188">
        <f t="shared" si="9"/>
        <v>0</v>
      </c>
      <c r="M45" s="188">
        <f t="shared" si="10"/>
        <v>0</v>
      </c>
      <c r="N45" s="188">
        <f t="shared" si="11"/>
        <v>0</v>
      </c>
      <c r="O45" s="188">
        <f t="shared" si="12"/>
        <v>0</v>
      </c>
      <c r="P45" s="188">
        <f t="shared" si="13"/>
        <v>0</v>
      </c>
    </row>
    <row r="46" spans="1:16" ht="15.95" customHeight="1" x14ac:dyDescent="0.2">
      <c r="A46" s="192"/>
      <c r="B46" s="213"/>
      <c r="C46" s="218" t="s">
        <v>222</v>
      </c>
      <c r="D46" s="215" t="s">
        <v>56</v>
      </c>
      <c r="E46" s="216">
        <f>E44*1.1</f>
        <v>25.85</v>
      </c>
      <c r="F46" s="184"/>
      <c r="G46" s="185"/>
      <c r="H46" s="186">
        <f t="shared" si="14"/>
        <v>0</v>
      </c>
      <c r="I46" s="187"/>
      <c r="J46" s="187"/>
      <c r="K46" s="188">
        <f t="shared" ref="K46:K50" si="15">ROUND(I46+H46+J46,2)</f>
        <v>0</v>
      </c>
      <c r="L46" s="188">
        <f t="shared" ref="L46:L50" si="16">ROUND(E46*F46,2)</f>
        <v>0</v>
      </c>
      <c r="M46" s="188">
        <f t="shared" ref="M46:M50" si="17">ROUND(E46*H46,2)</f>
        <v>0</v>
      </c>
      <c r="N46" s="188">
        <f t="shared" ref="N46:N50" si="18">ROUND(E46*I46,2)</f>
        <v>0</v>
      </c>
      <c r="O46" s="188">
        <f t="shared" ref="O46:O50" si="19">ROUND(E46*J46,2)</f>
        <v>0</v>
      </c>
      <c r="P46" s="188">
        <f t="shared" ref="P46:P50" si="20">SUM(M46:O46)</f>
        <v>0</v>
      </c>
    </row>
    <row r="47" spans="1:16" ht="33.75" x14ac:dyDescent="0.2">
      <c r="A47" s="192">
        <f>IF(COUNTBLANK(B47)=1," ",COUNTA($B$12:B47))</f>
        <v>14</v>
      </c>
      <c r="B47" s="213" t="s">
        <v>79</v>
      </c>
      <c r="C47" s="38" t="s">
        <v>296</v>
      </c>
      <c r="D47" s="215" t="s">
        <v>99</v>
      </c>
      <c r="E47" s="216">
        <v>3</v>
      </c>
      <c r="F47" s="184"/>
      <c r="G47" s="185"/>
      <c r="H47" s="186">
        <f t="shared" si="14"/>
        <v>0</v>
      </c>
      <c r="I47" s="187"/>
      <c r="J47" s="187"/>
      <c r="K47" s="188">
        <f t="shared" si="15"/>
        <v>0</v>
      </c>
      <c r="L47" s="188">
        <f t="shared" si="16"/>
        <v>0</v>
      </c>
      <c r="M47" s="188">
        <f t="shared" si="17"/>
        <v>0</v>
      </c>
      <c r="N47" s="188">
        <f t="shared" si="18"/>
        <v>0</v>
      </c>
      <c r="O47" s="188">
        <f t="shared" si="19"/>
        <v>0</v>
      </c>
      <c r="P47" s="188">
        <f t="shared" si="20"/>
        <v>0</v>
      </c>
    </row>
    <row r="48" spans="1:16" x14ac:dyDescent="0.2">
      <c r="A48" s="192">
        <f>IF(COUNTBLANK(B48)=1," ",COUNTA($B$12:B48))</f>
        <v>15</v>
      </c>
      <c r="B48" s="213" t="s">
        <v>79</v>
      </c>
      <c r="C48" s="208" t="s">
        <v>164</v>
      </c>
      <c r="D48" s="200" t="s">
        <v>56</v>
      </c>
      <c r="E48" s="212">
        <f>5*2+11</f>
        <v>21</v>
      </c>
      <c r="F48" s="184"/>
      <c r="G48" s="185"/>
      <c r="H48" s="186">
        <f t="shared" si="14"/>
        <v>0</v>
      </c>
      <c r="I48" s="187"/>
      <c r="J48" s="187"/>
      <c r="K48" s="188">
        <f t="shared" si="15"/>
        <v>0</v>
      </c>
      <c r="L48" s="188">
        <f t="shared" si="16"/>
        <v>0</v>
      </c>
      <c r="M48" s="188">
        <f t="shared" si="17"/>
        <v>0</v>
      </c>
      <c r="N48" s="188">
        <f t="shared" si="18"/>
        <v>0</v>
      </c>
      <c r="O48" s="188">
        <f t="shared" si="19"/>
        <v>0</v>
      </c>
      <c r="P48" s="188">
        <f t="shared" si="20"/>
        <v>0</v>
      </c>
    </row>
    <row r="49" spans="1:16" x14ac:dyDescent="0.2">
      <c r="A49" s="192"/>
      <c r="B49" s="213"/>
      <c r="C49" s="218" t="s">
        <v>425</v>
      </c>
      <c r="D49" s="200" t="s">
        <v>78</v>
      </c>
      <c r="E49" s="212">
        <f>E48*0.3</f>
        <v>6.3</v>
      </c>
      <c r="F49" s="184"/>
      <c r="G49" s="185"/>
      <c r="H49" s="186">
        <f t="shared" si="14"/>
        <v>0</v>
      </c>
      <c r="I49" s="187"/>
      <c r="J49" s="187"/>
      <c r="K49" s="188">
        <f t="shared" si="15"/>
        <v>0</v>
      </c>
      <c r="L49" s="188">
        <f t="shared" si="16"/>
        <v>0</v>
      </c>
      <c r="M49" s="188">
        <f t="shared" si="17"/>
        <v>0</v>
      </c>
      <c r="N49" s="188">
        <f t="shared" si="18"/>
        <v>0</v>
      </c>
      <c r="O49" s="188">
        <f t="shared" si="19"/>
        <v>0</v>
      </c>
      <c r="P49" s="188">
        <f t="shared" si="20"/>
        <v>0</v>
      </c>
    </row>
    <row r="50" spans="1:16" x14ac:dyDescent="0.2">
      <c r="A50" s="192"/>
      <c r="B50" s="213"/>
      <c r="C50" s="218" t="s">
        <v>426</v>
      </c>
      <c r="D50" s="215" t="s">
        <v>81</v>
      </c>
      <c r="E50" s="216">
        <f>E48*0.25</f>
        <v>5.25</v>
      </c>
      <c r="F50" s="184"/>
      <c r="G50" s="185"/>
      <c r="H50" s="186">
        <f t="shared" si="14"/>
        <v>0</v>
      </c>
      <c r="I50" s="187"/>
      <c r="J50" s="187"/>
      <c r="K50" s="188">
        <f t="shared" si="15"/>
        <v>0</v>
      </c>
      <c r="L50" s="188">
        <f t="shared" si="16"/>
        <v>0</v>
      </c>
      <c r="M50" s="188">
        <f t="shared" si="17"/>
        <v>0</v>
      </c>
      <c r="N50" s="188">
        <f t="shared" si="18"/>
        <v>0</v>
      </c>
      <c r="O50" s="188">
        <f t="shared" si="19"/>
        <v>0</v>
      </c>
      <c r="P50" s="188">
        <f t="shared" si="20"/>
        <v>0</v>
      </c>
    </row>
    <row r="51" spans="1:16" ht="22.5" x14ac:dyDescent="0.2">
      <c r="A51" s="192" t="str">
        <f>IF(COUNTBLANK(B51)=1," ",COUNTA($B$12:B51))</f>
        <v xml:space="preserve"> </v>
      </c>
      <c r="B51" s="213"/>
      <c r="C51" s="214" t="s">
        <v>278</v>
      </c>
      <c r="D51" s="219"/>
      <c r="E51" s="220"/>
      <c r="F51" s="184"/>
      <c r="G51" s="185"/>
      <c r="H51" s="186">
        <f t="shared" si="7"/>
        <v>0</v>
      </c>
      <c r="I51" s="187"/>
      <c r="J51" s="187"/>
      <c r="K51" s="188">
        <f t="shared" ref="K51:K53" si="21">ROUND(I51+H51+J51,2)</f>
        <v>0</v>
      </c>
      <c r="L51" s="188">
        <f t="shared" ref="L51:L53" si="22">ROUND(E51*F51,2)</f>
        <v>0</v>
      </c>
      <c r="M51" s="188">
        <f t="shared" ref="M51:M53" si="23">ROUND(E51*H51,2)</f>
        <v>0</v>
      </c>
      <c r="N51" s="188">
        <f t="shared" ref="N51:N53" si="24">ROUND(E51*I51,2)</f>
        <v>0</v>
      </c>
      <c r="O51" s="188">
        <f t="shared" ref="O51:O53" si="25">ROUND(E51*J51,2)</f>
        <v>0</v>
      </c>
      <c r="P51" s="188">
        <f t="shared" ref="P51:P53" si="26">SUM(M51:O51)</f>
        <v>0</v>
      </c>
    </row>
    <row r="52" spans="1:16" x14ac:dyDescent="0.2">
      <c r="A52" s="192">
        <f>IF(COUNTBLANK(B52)=1," ",COUNTA($B$12:B52))</f>
        <v>16</v>
      </c>
      <c r="B52" s="213" t="s">
        <v>79</v>
      </c>
      <c r="C52" s="312" t="s">
        <v>401</v>
      </c>
      <c r="D52" s="313" t="s">
        <v>80</v>
      </c>
      <c r="E52" s="314">
        <f>(1.5*2+0.6*2)*E53</f>
        <v>25.200000000000003</v>
      </c>
      <c r="F52" s="291"/>
      <c r="G52" s="292"/>
      <c r="H52" s="186"/>
      <c r="I52" s="293"/>
      <c r="J52" s="293"/>
      <c r="K52" s="294"/>
      <c r="L52" s="294"/>
      <c r="M52" s="294"/>
      <c r="N52" s="294"/>
      <c r="O52" s="294"/>
      <c r="P52" s="294"/>
    </row>
    <row r="53" spans="1:16" ht="12" thickBot="1" x14ac:dyDescent="0.25">
      <c r="A53" s="192">
        <f>IF(COUNTBLANK(B53)=1," ",COUNTA($B$12:B53))</f>
        <v>17</v>
      </c>
      <c r="B53" s="221" t="s">
        <v>79</v>
      </c>
      <c r="C53" s="197" t="s">
        <v>279</v>
      </c>
      <c r="D53" s="195" t="s">
        <v>77</v>
      </c>
      <c r="E53" s="222">
        <v>6</v>
      </c>
      <c r="F53" s="184"/>
      <c r="G53" s="185"/>
      <c r="H53" s="186">
        <f t="shared" si="7"/>
        <v>0</v>
      </c>
      <c r="I53" s="187"/>
      <c r="J53" s="187"/>
      <c r="K53" s="188">
        <f t="shared" si="21"/>
        <v>0</v>
      </c>
      <c r="L53" s="188">
        <f t="shared" si="22"/>
        <v>0</v>
      </c>
      <c r="M53" s="188">
        <f t="shared" si="23"/>
        <v>0</v>
      </c>
      <c r="N53" s="188">
        <f t="shared" si="24"/>
        <v>0</v>
      </c>
      <c r="O53" s="188">
        <f t="shared" si="25"/>
        <v>0</v>
      </c>
      <c r="P53" s="188">
        <f t="shared" si="26"/>
        <v>0</v>
      </c>
    </row>
    <row r="54" spans="1:16" ht="12" thickBot="1" x14ac:dyDescent="0.25">
      <c r="A54" s="612" t="s">
        <v>417</v>
      </c>
      <c r="B54" s="612"/>
      <c r="C54" s="612"/>
      <c r="D54" s="612"/>
      <c r="E54" s="612"/>
      <c r="F54" s="612"/>
      <c r="G54" s="612"/>
      <c r="H54" s="612"/>
      <c r="I54" s="612"/>
      <c r="J54" s="612"/>
      <c r="K54" s="612"/>
      <c r="L54" s="47">
        <f>SUM(L14:L53)</f>
        <v>0</v>
      </c>
      <c r="M54" s="48">
        <f>SUM(M14:M53)</f>
        <v>0</v>
      </c>
      <c r="N54" s="48">
        <f>SUM(N14:N53)</f>
        <v>0</v>
      </c>
      <c r="O54" s="48">
        <f>SUM(O14:O53)</f>
        <v>0</v>
      </c>
      <c r="P54" s="49">
        <f>SUM(P14:P53)</f>
        <v>0</v>
      </c>
    </row>
    <row r="55" spans="1:16" x14ac:dyDescent="0.2">
      <c r="A55" s="14"/>
      <c r="B55" s="14"/>
      <c r="C55" s="14"/>
      <c r="D55" s="14"/>
      <c r="E55" s="14"/>
      <c r="F55" s="14"/>
      <c r="G55" s="14"/>
      <c r="H55" s="14"/>
      <c r="I55" s="14"/>
      <c r="J55" s="14"/>
      <c r="K55" s="14"/>
      <c r="L55" s="14"/>
      <c r="M55" s="14"/>
      <c r="N55" s="14"/>
      <c r="O55" s="14"/>
      <c r="P55" s="14"/>
    </row>
    <row r="56" spans="1:16" x14ac:dyDescent="0.2">
      <c r="A56" s="14"/>
      <c r="B56" s="14"/>
      <c r="C56" s="14"/>
      <c r="D56" s="14"/>
      <c r="E56" s="14"/>
      <c r="F56" s="14"/>
      <c r="G56" s="14"/>
      <c r="H56" s="14"/>
      <c r="I56" s="14"/>
      <c r="J56" s="14"/>
      <c r="K56" s="14"/>
      <c r="L56" s="14"/>
      <c r="M56" s="14"/>
      <c r="N56" s="14"/>
      <c r="O56" s="14"/>
      <c r="P56" s="14"/>
    </row>
    <row r="57" spans="1:16" x14ac:dyDescent="0.2">
      <c r="A57" s="1" t="s">
        <v>14</v>
      </c>
      <c r="B57" s="14"/>
      <c r="C57" s="607">
        <f>sas</f>
        <v>0</v>
      </c>
      <c r="D57" s="607"/>
      <c r="E57" s="607"/>
      <c r="F57" s="607"/>
      <c r="G57" s="607"/>
      <c r="H57" s="607"/>
      <c r="I57" s="14"/>
      <c r="J57" s="14"/>
      <c r="K57" s="14"/>
      <c r="L57" s="14"/>
      <c r="M57" s="14"/>
      <c r="N57" s="14"/>
      <c r="O57" s="14"/>
      <c r="P57" s="14"/>
    </row>
    <row r="58" spans="1:16" x14ac:dyDescent="0.2">
      <c r="A58" s="14"/>
      <c r="B58" s="14"/>
      <c r="C58" s="570" t="s">
        <v>15</v>
      </c>
      <c r="D58" s="570"/>
      <c r="E58" s="570"/>
      <c r="F58" s="570"/>
      <c r="G58" s="570"/>
      <c r="H58" s="570"/>
      <c r="I58" s="14"/>
      <c r="J58" s="14"/>
      <c r="K58" s="14"/>
      <c r="L58" s="14"/>
      <c r="M58" s="14"/>
      <c r="N58" s="14"/>
      <c r="O58" s="14"/>
      <c r="P58" s="14"/>
    </row>
    <row r="59" spans="1:16" x14ac:dyDescent="0.2">
      <c r="A59" s="14"/>
      <c r="B59" s="14"/>
      <c r="C59" s="14"/>
      <c r="D59" s="14"/>
      <c r="E59" s="14"/>
      <c r="F59" s="14"/>
      <c r="G59" s="14"/>
      <c r="H59" s="14"/>
      <c r="I59" s="14"/>
      <c r="J59" s="14"/>
      <c r="K59" s="14"/>
      <c r="L59" s="14"/>
      <c r="M59" s="14"/>
      <c r="N59" s="14"/>
      <c r="O59" s="14"/>
      <c r="P59" s="14"/>
    </row>
    <row r="60" spans="1:16" x14ac:dyDescent="0.2">
      <c r="A60" s="182" t="str">
        <f>dat</f>
        <v>Tāme sastādīta 2021. gada</v>
      </c>
      <c r="B60" s="50"/>
      <c r="C60" s="50"/>
      <c r="D60" s="50"/>
      <c r="E60" s="14"/>
      <c r="F60" s="14"/>
      <c r="G60" s="14"/>
      <c r="H60" s="14"/>
      <c r="I60" s="14"/>
      <c r="J60" s="14"/>
      <c r="K60" s="14"/>
      <c r="L60" s="14"/>
      <c r="M60" s="14"/>
      <c r="N60" s="14"/>
      <c r="O60" s="14"/>
      <c r="P60" s="14"/>
    </row>
    <row r="61" spans="1:16" x14ac:dyDescent="0.2">
      <c r="A61" s="14"/>
      <c r="B61" s="14"/>
      <c r="C61" s="14"/>
      <c r="D61" s="14"/>
      <c r="E61" s="14"/>
      <c r="F61" s="14"/>
      <c r="G61" s="14"/>
      <c r="H61" s="14"/>
      <c r="I61" s="14"/>
      <c r="J61" s="14"/>
      <c r="K61" s="14"/>
      <c r="L61" s="14"/>
      <c r="M61" s="14"/>
      <c r="N61" s="14"/>
      <c r="O61" s="14"/>
      <c r="P61" s="14"/>
    </row>
    <row r="62" spans="1:16" x14ac:dyDescent="0.2">
      <c r="A62" s="1" t="s">
        <v>38</v>
      </c>
      <c r="B62" s="14"/>
      <c r="C62" s="607">
        <f>C57</f>
        <v>0</v>
      </c>
      <c r="D62" s="607"/>
      <c r="E62" s="607"/>
      <c r="F62" s="607"/>
      <c r="G62" s="607"/>
      <c r="H62" s="607"/>
      <c r="I62" s="14"/>
      <c r="J62" s="14"/>
      <c r="K62" s="14"/>
      <c r="L62" s="14"/>
      <c r="M62" s="14"/>
      <c r="N62" s="14"/>
      <c r="O62" s="14"/>
      <c r="P62" s="14"/>
    </row>
    <row r="63" spans="1:16" x14ac:dyDescent="0.2">
      <c r="A63" s="14"/>
      <c r="B63" s="14"/>
      <c r="C63" s="570" t="s">
        <v>15</v>
      </c>
      <c r="D63" s="570"/>
      <c r="E63" s="570"/>
      <c r="F63" s="570"/>
      <c r="G63" s="570"/>
      <c r="H63" s="570"/>
      <c r="I63" s="14"/>
      <c r="J63" s="14"/>
      <c r="K63" s="14"/>
      <c r="L63" s="14"/>
      <c r="M63" s="14"/>
      <c r="N63" s="14"/>
      <c r="O63" s="14"/>
      <c r="P63" s="14"/>
    </row>
    <row r="64" spans="1:16" x14ac:dyDescent="0.2">
      <c r="A64" s="14"/>
      <c r="B64" s="14"/>
      <c r="C64" s="14"/>
      <c r="D64" s="14"/>
      <c r="E64" s="14"/>
      <c r="F64" s="14"/>
      <c r="G64" s="14"/>
      <c r="H64" s="14"/>
      <c r="I64" s="14"/>
      <c r="J64" s="14"/>
      <c r="K64" s="14"/>
      <c r="L64" s="14"/>
      <c r="M64" s="14"/>
      <c r="N64" s="14"/>
      <c r="O64" s="14"/>
      <c r="P64" s="14"/>
    </row>
    <row r="65" spans="1:3" x14ac:dyDescent="0.2">
      <c r="A65" s="182" t="s">
        <v>53</v>
      </c>
      <c r="B65" s="50"/>
      <c r="C65" s="183">
        <f>sert</f>
        <v>0</v>
      </c>
    </row>
    <row r="67" spans="1:3" ht="13.5" x14ac:dyDescent="0.2">
      <c r="A67" s="641" t="s">
        <v>561</v>
      </c>
      <c r="C67" s="14"/>
    </row>
    <row r="68" spans="1:3" ht="12" x14ac:dyDescent="0.2">
      <c r="A68" s="642" t="s">
        <v>562</v>
      </c>
    </row>
    <row r="69" spans="1:3" ht="12" x14ac:dyDescent="0.2">
      <c r="A69" s="642" t="s">
        <v>563</v>
      </c>
    </row>
  </sheetData>
  <mergeCells count="22">
    <mergeCell ref="C63:H63"/>
    <mergeCell ref="L12:P12"/>
    <mergeCell ref="A54:K54"/>
    <mergeCell ref="C57:H57"/>
    <mergeCell ref="C58:H58"/>
    <mergeCell ref="C62:H62"/>
    <mergeCell ref="D8:L8"/>
    <mergeCell ref="A9:F9"/>
    <mergeCell ref="J9:M9"/>
    <mergeCell ref="N9:O9"/>
    <mergeCell ref="A12:A13"/>
    <mergeCell ref="B12:B13"/>
    <mergeCell ref="C12:C13"/>
    <mergeCell ref="D12:D13"/>
    <mergeCell ref="E12:E13"/>
    <mergeCell ref="F12:K12"/>
    <mergeCell ref="D7:L7"/>
    <mergeCell ref="C2:I2"/>
    <mergeCell ref="C3:I3"/>
    <mergeCell ref="C4:I4"/>
    <mergeCell ref="D5:L5"/>
    <mergeCell ref="D6:L6"/>
  </mergeCells>
  <phoneticPr fontId="23" type="noConversion"/>
  <conditionalFormatting sqref="C4:I4 D5:L6 A47:B47 A51:G51 D47:E47 B53:G53 C52:G52 A40:B40 A16:E33 A41:E46 F14:G50 I14:J53 A36:E39 A34:B35 D34:E35">
    <cfRule type="cellIs" dxfId="184" priority="20" operator="equal">
      <formula>0</formula>
    </cfRule>
  </conditionalFormatting>
  <conditionalFormatting sqref="N9:O9 C2:I2 D14:E14 H14:H53 K14:P53">
    <cfRule type="cellIs" dxfId="183" priority="21" operator="equal">
      <formula>0</formula>
    </cfRule>
  </conditionalFormatting>
  <conditionalFormatting sqref="A54:K54">
    <cfRule type="containsText" dxfId="182" priority="22" operator="containsText" text="Tāme sastādīta  20__. gada tirgus cenās, pamatojoties uz ___ daļas rasējumiem"/>
  </conditionalFormatting>
  <conditionalFormatting sqref="O10">
    <cfRule type="cellIs" dxfId="181" priority="23" operator="equal">
      <formula>"20__. gada __. _________"</formula>
    </cfRule>
  </conditionalFormatting>
  <conditionalFormatting sqref="L54:P54">
    <cfRule type="cellIs" dxfId="180" priority="24" operator="equal">
      <formula>0</formula>
    </cfRule>
  </conditionalFormatting>
  <conditionalFormatting sqref="A14:B15">
    <cfRule type="cellIs" dxfId="179" priority="25" operator="equal">
      <formula>0</formula>
    </cfRule>
  </conditionalFormatting>
  <conditionalFormatting sqref="C14">
    <cfRule type="cellIs" dxfId="178" priority="26" operator="equal">
      <formula>0</formula>
    </cfRule>
  </conditionalFormatting>
  <conditionalFormatting sqref="P10">
    <cfRule type="cellIs" dxfId="177" priority="27" operator="equal">
      <formula>"20__. gada __. _________"</formula>
    </cfRule>
  </conditionalFormatting>
  <conditionalFormatting sqref="D1">
    <cfRule type="cellIs" dxfId="176" priority="29" operator="equal">
      <formula>0</formula>
    </cfRule>
  </conditionalFormatting>
  <conditionalFormatting sqref="C15:E15">
    <cfRule type="cellIs" dxfId="175" priority="19" operator="equal">
      <formula>0</formula>
    </cfRule>
  </conditionalFormatting>
  <conditionalFormatting sqref="C57:H57">
    <cfRule type="cellIs" dxfId="174" priority="8" operator="equal">
      <formula>0</formula>
    </cfRule>
  </conditionalFormatting>
  <conditionalFormatting sqref="C62:H62 C57:H57">
    <cfRule type="cellIs" dxfId="173" priority="9" operator="equal">
      <formula>0</formula>
    </cfRule>
  </conditionalFormatting>
  <conditionalFormatting sqref="C65">
    <cfRule type="cellIs" dxfId="172" priority="10" operator="equal">
      <formula>0</formula>
    </cfRule>
  </conditionalFormatting>
  <conditionalFormatting sqref="A50:E50 A48:C49">
    <cfRule type="cellIs" dxfId="171" priority="7" operator="equal">
      <formula>0</formula>
    </cfRule>
  </conditionalFormatting>
  <conditionalFormatting sqref="D48:E49">
    <cfRule type="cellIs" dxfId="170" priority="6" operator="equal">
      <formula>0</formula>
    </cfRule>
  </conditionalFormatting>
  <conditionalFormatting sqref="A52:B52 A53">
    <cfRule type="cellIs" dxfId="169" priority="5" operator="equal">
      <formula>0</formula>
    </cfRule>
  </conditionalFormatting>
  <conditionalFormatting sqref="D7:L8">
    <cfRule type="cellIs" dxfId="168" priority="4" operator="equal">
      <formula>0</formula>
    </cfRule>
  </conditionalFormatting>
  <conditionalFormatting sqref="A9:F9">
    <cfRule type="containsText" dxfId="167" priority="3" operator="containsText" text="Tāme sastādīta  20__. gada tirgus cenās, pamatojoties uz ___ daļas rasējumiem"/>
  </conditionalFormatting>
  <conditionalFormatting sqref="D40">
    <cfRule type="cellIs" dxfId="166" priority="2" operator="equal">
      <formula>0</formula>
    </cfRule>
  </conditionalFormatting>
  <conditionalFormatting sqref="C34:C35">
    <cfRule type="cellIs" dxfId="165" priority="1" operator="equal">
      <formula>0</formula>
    </cfRule>
  </conditionalFormatting>
  <pageMargins left="0.19685039370078741" right="0.19685039370078741" top="0.75196850393700787" bottom="0.39370078740157483" header="0.51181102362204722" footer="0.51181102362204722"/>
  <pageSetup paperSize="9" scale="84"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ALY40"/>
  <sheetViews>
    <sheetView topLeftCell="A25" zoomScale="145" zoomScaleNormal="145" zoomScaleSheetLayoutView="100" workbookViewId="0">
      <selection activeCell="A38" sqref="A38:A40"/>
    </sheetView>
  </sheetViews>
  <sheetFormatPr defaultColWidth="9.28515625" defaultRowHeight="15" x14ac:dyDescent="0.25"/>
  <cols>
    <col min="1" max="1" width="4.5703125" style="1" customWidth="1"/>
    <col min="2" max="2" width="7.710937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013" width="9.140625" style="1" customWidth="1"/>
    <col min="1014" max="16384" width="9.28515625" style="156"/>
  </cols>
  <sheetData>
    <row r="1" spans="1:16" x14ac:dyDescent="0.25">
      <c r="A1" s="28"/>
      <c r="B1" s="28"/>
      <c r="C1" s="32" t="s">
        <v>39</v>
      </c>
      <c r="D1" s="33">
        <v>4</v>
      </c>
      <c r="E1" s="28"/>
      <c r="F1" s="28"/>
      <c r="G1" s="28"/>
      <c r="H1" s="28"/>
      <c r="I1" s="28"/>
      <c r="J1" s="28"/>
      <c r="N1" s="34"/>
      <c r="O1" s="32"/>
      <c r="P1" s="35"/>
    </row>
    <row r="2" spans="1:16" x14ac:dyDescent="0.25">
      <c r="A2" s="36"/>
      <c r="B2" s="36"/>
      <c r="C2" s="595" t="s">
        <v>223</v>
      </c>
      <c r="D2" s="595"/>
      <c r="E2" s="595"/>
      <c r="F2" s="595"/>
      <c r="G2" s="595"/>
      <c r="H2" s="595"/>
      <c r="I2" s="595"/>
      <c r="J2" s="36"/>
    </row>
    <row r="3" spans="1:16" x14ac:dyDescent="0.25">
      <c r="A3" s="37"/>
      <c r="B3" s="37"/>
      <c r="C3" s="572" t="s">
        <v>18</v>
      </c>
      <c r="D3" s="572"/>
      <c r="E3" s="572"/>
      <c r="F3" s="572"/>
      <c r="G3" s="572"/>
      <c r="H3" s="572"/>
      <c r="I3" s="572"/>
      <c r="J3" s="37"/>
    </row>
    <row r="4" spans="1:16" x14ac:dyDescent="0.25">
      <c r="A4" s="37"/>
      <c r="B4" s="37"/>
      <c r="C4" s="596" t="s">
        <v>4</v>
      </c>
      <c r="D4" s="596"/>
      <c r="E4" s="596"/>
      <c r="F4" s="596"/>
      <c r="G4" s="596"/>
      <c r="H4" s="596"/>
      <c r="I4" s="596"/>
      <c r="J4" s="37"/>
    </row>
    <row r="5" spans="1:16" x14ac:dyDescent="0.25">
      <c r="A5" s="28"/>
      <c r="B5" s="28"/>
      <c r="C5" s="32" t="s">
        <v>5</v>
      </c>
      <c r="D5" s="594" t="s">
        <v>54</v>
      </c>
      <c r="E5" s="594"/>
      <c r="F5" s="594"/>
      <c r="G5" s="594"/>
      <c r="H5" s="594"/>
      <c r="I5" s="594"/>
      <c r="J5" s="594"/>
      <c r="K5" s="594"/>
      <c r="L5" s="594"/>
      <c r="M5" s="14"/>
      <c r="N5" s="14"/>
      <c r="O5" s="14"/>
      <c r="P5" s="14"/>
    </row>
    <row r="6" spans="1:16" x14ac:dyDescent="0.25">
      <c r="A6" s="28"/>
      <c r="B6" s="28"/>
      <c r="C6" s="32" t="s">
        <v>6</v>
      </c>
      <c r="D6" s="594" t="s">
        <v>55</v>
      </c>
      <c r="E6" s="594"/>
      <c r="F6" s="594"/>
      <c r="G6" s="594"/>
      <c r="H6" s="594"/>
      <c r="I6" s="594"/>
      <c r="J6" s="594"/>
      <c r="K6" s="594"/>
      <c r="L6" s="594"/>
      <c r="M6" s="14"/>
      <c r="N6" s="14"/>
      <c r="O6" s="14"/>
      <c r="P6" s="14"/>
    </row>
    <row r="7" spans="1:16" ht="26.65" customHeight="1" x14ac:dyDescent="0.25">
      <c r="A7" s="28"/>
      <c r="B7" s="28"/>
      <c r="C7" s="32" t="s">
        <v>7</v>
      </c>
      <c r="D7" s="594" t="str">
        <f>adrese</f>
        <v>Dzīvojamā ēka Nr.17000310131 002
Zvejnieku alejā 7, Liepājā.</v>
      </c>
      <c r="E7" s="594"/>
      <c r="F7" s="594"/>
      <c r="G7" s="594"/>
      <c r="H7" s="594"/>
      <c r="I7" s="594"/>
      <c r="J7" s="594"/>
      <c r="K7" s="594"/>
      <c r="L7" s="594"/>
      <c r="M7" s="14"/>
      <c r="N7" s="14"/>
      <c r="O7" s="14"/>
      <c r="P7" s="14"/>
    </row>
    <row r="8" spans="1:16" ht="14.65" customHeight="1" x14ac:dyDescent="0.25">
      <c r="A8" s="28"/>
      <c r="B8" s="28"/>
      <c r="C8" s="4" t="s">
        <v>21</v>
      </c>
      <c r="D8" s="594" t="str">
        <f>līgums</f>
        <v>WS-61-17</v>
      </c>
      <c r="E8" s="594"/>
      <c r="F8" s="594"/>
      <c r="G8" s="594"/>
      <c r="H8" s="594"/>
      <c r="I8" s="594"/>
      <c r="J8" s="594"/>
      <c r="K8" s="594"/>
      <c r="L8" s="594"/>
      <c r="M8" s="14"/>
      <c r="N8" s="14"/>
      <c r="O8" s="14"/>
      <c r="P8" s="14"/>
    </row>
    <row r="9" spans="1:16" ht="11.25" customHeight="1" x14ac:dyDescent="0.25">
      <c r="A9" s="597" t="s">
        <v>520</v>
      </c>
      <c r="B9" s="597"/>
      <c r="C9" s="597"/>
      <c r="D9" s="597"/>
      <c r="E9" s="597"/>
      <c r="F9" s="597"/>
      <c r="G9" s="38"/>
      <c r="H9" s="38"/>
      <c r="I9" s="38"/>
      <c r="J9" s="598" t="s">
        <v>40</v>
      </c>
      <c r="K9" s="598"/>
      <c r="L9" s="598"/>
      <c r="M9" s="598"/>
      <c r="N9" s="599">
        <f>P25</f>
        <v>0</v>
      </c>
      <c r="O9" s="599"/>
      <c r="P9" s="38"/>
    </row>
    <row r="10" spans="1:16" x14ac:dyDescent="0.25">
      <c r="A10" s="39"/>
      <c r="B10" s="40"/>
      <c r="C10" s="4"/>
      <c r="D10" s="28"/>
      <c r="E10" s="28"/>
      <c r="F10" s="28"/>
      <c r="G10" s="28"/>
      <c r="H10" s="28"/>
      <c r="I10" s="28"/>
      <c r="J10" s="28"/>
      <c r="K10" s="28"/>
      <c r="L10" s="36"/>
      <c r="M10" s="36"/>
      <c r="O10" s="51"/>
      <c r="P10" s="41" t="str">
        <f>A31</f>
        <v>Tāme sastādīta 2021. gada</v>
      </c>
    </row>
    <row r="11" spans="1:16" ht="15.75" thickBot="1" x14ac:dyDescent="0.3">
      <c r="A11" s="39"/>
      <c r="B11" s="40"/>
      <c r="C11" s="4"/>
      <c r="D11" s="28"/>
      <c r="E11" s="28"/>
      <c r="F11" s="28"/>
      <c r="G11" s="28"/>
      <c r="H11" s="28"/>
      <c r="I11" s="28"/>
      <c r="J11" s="28"/>
      <c r="K11" s="28"/>
      <c r="L11" s="42"/>
      <c r="M11" s="42"/>
      <c r="N11" s="43"/>
      <c r="O11" s="34"/>
      <c r="P11" s="28"/>
    </row>
    <row r="12" spans="1:16" ht="11.25" customHeight="1" thickBot="1" x14ac:dyDescent="0.3">
      <c r="A12" s="600" t="s">
        <v>24</v>
      </c>
      <c r="B12" s="601" t="s">
        <v>41</v>
      </c>
      <c r="C12" s="602" t="s">
        <v>42</v>
      </c>
      <c r="D12" s="603" t="s">
        <v>43</v>
      </c>
      <c r="E12" s="604" t="s">
        <v>44</v>
      </c>
      <c r="F12" s="605" t="s">
        <v>45</v>
      </c>
      <c r="G12" s="605"/>
      <c r="H12" s="605"/>
      <c r="I12" s="605"/>
      <c r="J12" s="605"/>
      <c r="K12" s="605"/>
      <c r="L12" s="605" t="s">
        <v>46</v>
      </c>
      <c r="M12" s="605"/>
      <c r="N12" s="605"/>
      <c r="O12" s="605"/>
      <c r="P12" s="605"/>
    </row>
    <row r="13" spans="1:16" ht="53.45" customHeight="1" thickBot="1" x14ac:dyDescent="0.3">
      <c r="A13" s="600"/>
      <c r="B13" s="601"/>
      <c r="C13" s="602"/>
      <c r="D13" s="603"/>
      <c r="E13" s="604"/>
      <c r="F13" s="223" t="s">
        <v>47</v>
      </c>
      <c r="G13" s="224" t="s">
        <v>48</v>
      </c>
      <c r="H13" s="224" t="s">
        <v>49</v>
      </c>
      <c r="I13" s="224" t="s">
        <v>50</v>
      </c>
      <c r="J13" s="224" t="s">
        <v>51</v>
      </c>
      <c r="K13" s="225" t="s">
        <v>52</v>
      </c>
      <c r="L13" s="223" t="s">
        <v>47</v>
      </c>
      <c r="M13" s="224" t="s">
        <v>49</v>
      </c>
      <c r="N13" s="224" t="s">
        <v>50</v>
      </c>
      <c r="O13" s="224" t="s">
        <v>51</v>
      </c>
      <c r="P13" s="225" t="s">
        <v>52</v>
      </c>
    </row>
    <row r="14" spans="1:16" x14ac:dyDescent="0.25">
      <c r="A14" s="226">
        <f>IF(COUNTBLANK(B14)=1," ",COUNTA($B$14:B14))</f>
        <v>1</v>
      </c>
      <c r="B14" s="227" t="s">
        <v>79</v>
      </c>
      <c r="C14" s="228" t="s">
        <v>224</v>
      </c>
      <c r="D14" s="229" t="s">
        <v>78</v>
      </c>
      <c r="E14" s="230">
        <f>60*0.035</f>
        <v>2.1</v>
      </c>
      <c r="F14" s="184"/>
      <c r="G14" s="185"/>
      <c r="H14" s="186">
        <f>F14*G14</f>
        <v>0</v>
      </c>
      <c r="I14" s="187"/>
      <c r="J14" s="187"/>
      <c r="K14" s="188">
        <f>ROUND(I14+H14+J14,2)</f>
        <v>0</v>
      </c>
      <c r="L14" s="188">
        <f>ROUND(E14*F14,2)</f>
        <v>0</v>
      </c>
      <c r="M14" s="188">
        <f>ROUND(E14*H14,2)</f>
        <v>0</v>
      </c>
      <c r="N14" s="188">
        <f>ROUND(E14*I14,2)</f>
        <v>0</v>
      </c>
      <c r="O14" s="188">
        <f>ROUND(E14*J14,2)</f>
        <v>0</v>
      </c>
      <c r="P14" s="188">
        <f>SUM(M14:O14)</f>
        <v>0</v>
      </c>
    </row>
    <row r="15" spans="1:16" x14ac:dyDescent="0.25">
      <c r="A15" s="192">
        <f>IF(COUNTBLANK(B15)=1," ",COUNTA($B$14:B15))</f>
        <v>2</v>
      </c>
      <c r="B15" s="193" t="s">
        <v>79</v>
      </c>
      <c r="C15" s="206" t="s">
        <v>202</v>
      </c>
      <c r="D15" s="231" t="s">
        <v>78</v>
      </c>
      <c r="E15" s="202">
        <f>E17*0.01</f>
        <v>2.5881000000000003</v>
      </c>
      <c r="F15" s="184"/>
      <c r="G15" s="185"/>
      <c r="H15" s="186">
        <f>F15*G15</f>
        <v>0</v>
      </c>
      <c r="I15" s="187"/>
      <c r="J15" s="187"/>
      <c r="K15" s="188">
        <f>ROUND(I15+H15+J15,2)</f>
        <v>0</v>
      </c>
      <c r="L15" s="188">
        <f>ROUND(E15*F15,2)</f>
        <v>0</v>
      </c>
      <c r="M15" s="188">
        <f>ROUND(E15*H15,2)</f>
        <v>0</v>
      </c>
      <c r="N15" s="188">
        <f>ROUND(E15*I15,2)</f>
        <v>0</v>
      </c>
      <c r="O15" s="188">
        <f>ROUND(E15*J15,2)</f>
        <v>0</v>
      </c>
      <c r="P15" s="188">
        <f>SUM(M15:O15)</f>
        <v>0</v>
      </c>
    </row>
    <row r="16" spans="1:16" x14ac:dyDescent="0.25">
      <c r="A16" s="192" t="str">
        <f>IF(COUNTBLANK(B16)=1," ",COUNTA($B$14:B16))</f>
        <v xml:space="preserve"> </v>
      </c>
      <c r="B16" s="193"/>
      <c r="C16" s="206" t="s">
        <v>203</v>
      </c>
      <c r="D16" s="200" t="s">
        <v>77</v>
      </c>
      <c r="E16" s="232">
        <f>ROUNDUP(E15*0.14,0)</f>
        <v>1</v>
      </c>
      <c r="F16" s="184"/>
      <c r="G16" s="185"/>
      <c r="H16" s="186">
        <f t="shared" ref="H16:H22" si="0">F16*G16</f>
        <v>0</v>
      </c>
      <c r="I16" s="187"/>
      <c r="J16" s="187"/>
      <c r="K16" s="188">
        <f t="shared" ref="K16:K22" si="1">ROUND(I16+H16+J16,2)</f>
        <v>0</v>
      </c>
      <c r="L16" s="188">
        <f t="shared" ref="L16:L22" si="2">ROUND(E16*F16,2)</f>
        <v>0</v>
      </c>
      <c r="M16" s="188">
        <f t="shared" ref="M16:M22" si="3">ROUND(E16*H16,2)</f>
        <v>0</v>
      </c>
      <c r="N16" s="188">
        <f t="shared" ref="N16:N22" si="4">ROUND(E16*I16,2)</f>
        <v>0</v>
      </c>
      <c r="O16" s="188">
        <f t="shared" ref="O16:O22" si="5">ROUND(E16*J16,2)</f>
        <v>0</v>
      </c>
      <c r="P16" s="188">
        <f t="shared" ref="P16:P22" si="6">SUM(M16:O16)</f>
        <v>0</v>
      </c>
    </row>
    <row r="17" spans="1:16" x14ac:dyDescent="0.25">
      <c r="A17" s="192">
        <f>IF(COUNTBLANK(B17)=1," ",COUNTA($B$14:B17))</f>
        <v>3</v>
      </c>
      <c r="B17" s="193" t="s">
        <v>79</v>
      </c>
      <c r="C17" s="233" t="s">
        <v>225</v>
      </c>
      <c r="D17" s="231" t="s">
        <v>56</v>
      </c>
      <c r="E17" s="234">
        <f>apjomi!E53</f>
        <v>258.81</v>
      </c>
      <c r="F17" s="184"/>
      <c r="G17" s="185"/>
      <c r="H17" s="186">
        <f t="shared" si="0"/>
        <v>0</v>
      </c>
      <c r="I17" s="187"/>
      <c r="J17" s="187"/>
      <c r="K17" s="188">
        <f t="shared" si="1"/>
        <v>0</v>
      </c>
      <c r="L17" s="188">
        <f t="shared" si="2"/>
        <v>0</v>
      </c>
      <c r="M17" s="188">
        <f t="shared" si="3"/>
        <v>0</v>
      </c>
      <c r="N17" s="188">
        <f t="shared" si="4"/>
        <v>0</v>
      </c>
      <c r="O17" s="188">
        <f t="shared" si="5"/>
        <v>0</v>
      </c>
      <c r="P17" s="188">
        <f t="shared" si="6"/>
        <v>0</v>
      </c>
    </row>
    <row r="18" spans="1:16" x14ac:dyDescent="0.25">
      <c r="A18" s="192" t="str">
        <f>IF(COUNTBLANK(B18)=1," ",COUNTA($B$14:B18))</f>
        <v xml:space="preserve"> </v>
      </c>
      <c r="B18" s="200"/>
      <c r="C18" s="211" t="s">
        <v>226</v>
      </c>
      <c r="D18" s="200" t="s">
        <v>81</v>
      </c>
      <c r="E18" s="202">
        <f>E17*0.1</f>
        <v>25.881</v>
      </c>
      <c r="F18" s="184"/>
      <c r="G18" s="185"/>
      <c r="H18" s="186">
        <f t="shared" si="0"/>
        <v>0</v>
      </c>
      <c r="I18" s="187"/>
      <c r="J18" s="187"/>
      <c r="K18" s="188">
        <f t="shared" si="1"/>
        <v>0</v>
      </c>
      <c r="L18" s="188">
        <f t="shared" si="2"/>
        <v>0</v>
      </c>
      <c r="M18" s="188">
        <f t="shared" si="3"/>
        <v>0</v>
      </c>
      <c r="N18" s="188">
        <f t="shared" si="4"/>
        <v>0</v>
      </c>
      <c r="O18" s="188">
        <f t="shared" si="5"/>
        <v>0</v>
      </c>
      <c r="P18" s="188">
        <f t="shared" si="6"/>
        <v>0</v>
      </c>
    </row>
    <row r="19" spans="1:16" ht="56.25" x14ac:dyDescent="0.25">
      <c r="A19" s="192">
        <f>IF(COUNTBLANK(B19)=1," ",COUNTA($B$14:B19))</f>
        <v>4</v>
      </c>
      <c r="B19" s="193" t="s">
        <v>79</v>
      </c>
      <c r="C19" s="235" t="s">
        <v>508</v>
      </c>
      <c r="D19" s="231" t="s">
        <v>56</v>
      </c>
      <c r="E19" s="475">
        <f>98*0.6</f>
        <v>58.8</v>
      </c>
      <c r="F19" s="184"/>
      <c r="G19" s="185"/>
      <c r="H19" s="186">
        <f t="shared" ref="H19" si="7">F19*G19</f>
        <v>0</v>
      </c>
      <c r="I19" s="187"/>
      <c r="J19" s="187"/>
      <c r="K19" s="188">
        <f t="shared" ref="K19" si="8">ROUND(I19+H19+J19,2)</f>
        <v>0</v>
      </c>
      <c r="L19" s="188">
        <f t="shared" ref="L19" si="9">ROUND(E19*F19,2)</f>
        <v>0</v>
      </c>
      <c r="M19" s="188">
        <f t="shared" ref="M19" si="10">ROUND(E19*H19,2)</f>
        <v>0</v>
      </c>
      <c r="N19" s="188">
        <f t="shared" ref="N19" si="11">ROUND(E19*I19,2)</f>
        <v>0</v>
      </c>
      <c r="O19" s="188">
        <f t="shared" ref="O19" si="12">ROUND(E19*J19,2)</f>
        <v>0</v>
      </c>
      <c r="P19" s="188">
        <f t="shared" ref="P19" si="13">SUM(M19:O19)</f>
        <v>0</v>
      </c>
    </row>
    <row r="20" spans="1:16" x14ac:dyDescent="0.25">
      <c r="A20" s="192" t="str">
        <f>IF(COUNTBLANK(B20)=1," ",COUNTA($B$14:B21))</f>
        <v xml:space="preserve"> </v>
      </c>
      <c r="B20" s="200"/>
      <c r="C20" s="550" t="s">
        <v>197</v>
      </c>
      <c r="D20" s="200" t="s">
        <v>81</v>
      </c>
      <c r="E20" s="202">
        <f>E19*7</f>
        <v>411.59999999999997</v>
      </c>
      <c r="F20" s="184"/>
      <c r="G20" s="185"/>
      <c r="H20" s="186">
        <f>F20*G20</f>
        <v>0</v>
      </c>
      <c r="I20" s="187"/>
      <c r="J20" s="187"/>
      <c r="K20" s="188">
        <f>ROUND(I20+H20+J20,2)</f>
        <v>0</v>
      </c>
      <c r="L20" s="188">
        <f>ROUND(E20*F20,2)</f>
        <v>0</v>
      </c>
      <c r="M20" s="188">
        <f>ROUND(E20*H20,2)</f>
        <v>0</v>
      </c>
      <c r="N20" s="188">
        <f>ROUND(E20*I20,2)</f>
        <v>0</v>
      </c>
      <c r="O20" s="188">
        <f>ROUND(E20*J20,2)</f>
        <v>0</v>
      </c>
      <c r="P20" s="188">
        <f>SUM(M20:O20)</f>
        <v>0</v>
      </c>
    </row>
    <row r="21" spans="1:16" x14ac:dyDescent="0.25">
      <c r="A21" s="192" t="str">
        <f>IF(COUNTBLANK(B21)=1," ",COUNTA($B$14:B21))</f>
        <v xml:space="preserve"> </v>
      </c>
      <c r="B21" s="200"/>
      <c r="C21" s="550" t="s">
        <v>227</v>
      </c>
      <c r="D21" s="231" t="s">
        <v>56</v>
      </c>
      <c r="E21" s="202">
        <f>E19*1.1</f>
        <v>64.680000000000007</v>
      </c>
      <c r="F21" s="184"/>
      <c r="G21" s="185"/>
      <c r="H21" s="186">
        <f>F21*G21</f>
        <v>0</v>
      </c>
      <c r="I21" s="187"/>
      <c r="J21" s="187"/>
      <c r="K21" s="188">
        <f>ROUND(I21+H21+J21,2)</f>
        <v>0</v>
      </c>
      <c r="L21" s="188">
        <f>ROUND(E21*F21,2)</f>
        <v>0</v>
      </c>
      <c r="M21" s="188">
        <f>ROUND(E21*H21,2)</f>
        <v>0</v>
      </c>
      <c r="N21" s="188">
        <f>ROUND(E21*I21,2)</f>
        <v>0</v>
      </c>
      <c r="O21" s="188">
        <f>ROUND(E21*J21,2)</f>
        <v>0</v>
      </c>
      <c r="P21" s="188">
        <f>SUM(M21:O21)</f>
        <v>0</v>
      </c>
    </row>
    <row r="22" spans="1:16" ht="56.25" x14ac:dyDescent="0.25">
      <c r="A22" s="192">
        <f>IF(COUNTBLANK(B22)=1," ",COUNTA($B$14:B22))</f>
        <v>5</v>
      </c>
      <c r="B22" s="261">
        <f>apjomi!A53</f>
        <v>0</v>
      </c>
      <c r="C22" s="235" t="str">
        <f>apjomi!B53</f>
        <v>P3 Pagraba pārseguma siltinājums. Esošs grīdas sastāvs~b=60mm
Esošais dz-betona pārsegums~b=220mm
Līmjava;Siltinājums - akmensvate (Paroc CGL 20 CY 0,037 W/m²K vai ekvivalents) b=100mm</v>
      </c>
      <c r="D22" s="231" t="s">
        <v>56</v>
      </c>
      <c r="E22" s="236">
        <f>E17</f>
        <v>258.81</v>
      </c>
      <c r="F22" s="184"/>
      <c r="G22" s="185"/>
      <c r="H22" s="186">
        <f t="shared" si="0"/>
        <v>0</v>
      </c>
      <c r="I22" s="187"/>
      <c r="J22" s="187"/>
      <c r="K22" s="188">
        <f t="shared" si="1"/>
        <v>0</v>
      </c>
      <c r="L22" s="188">
        <f t="shared" si="2"/>
        <v>0</v>
      </c>
      <c r="M22" s="188">
        <f t="shared" si="3"/>
        <v>0</v>
      </c>
      <c r="N22" s="188">
        <f t="shared" si="4"/>
        <v>0</v>
      </c>
      <c r="O22" s="188">
        <f t="shared" si="5"/>
        <v>0</v>
      </c>
      <c r="P22" s="188">
        <f t="shared" si="6"/>
        <v>0</v>
      </c>
    </row>
    <row r="23" spans="1:16" x14ac:dyDescent="0.25">
      <c r="A23" s="192" t="str">
        <f>IF(COUNTBLANK(B23)=1," ",COUNTA($B$14:B24))</f>
        <v xml:space="preserve"> </v>
      </c>
      <c r="B23" s="200"/>
      <c r="C23" s="211" t="s">
        <v>197</v>
      </c>
      <c r="D23" s="200" t="s">
        <v>81</v>
      </c>
      <c r="E23" s="202">
        <f>E22*7</f>
        <v>1811.67</v>
      </c>
      <c r="F23" s="184"/>
      <c r="G23" s="185"/>
      <c r="H23" s="186">
        <f>F23*G23</f>
        <v>0</v>
      </c>
      <c r="I23" s="187"/>
      <c r="J23" s="187"/>
      <c r="K23" s="188">
        <f>ROUND(I23+H23+J23,2)</f>
        <v>0</v>
      </c>
      <c r="L23" s="188">
        <f>ROUND(E23*F23,2)</f>
        <v>0</v>
      </c>
      <c r="M23" s="188">
        <f>ROUND(E23*H23,2)</f>
        <v>0</v>
      </c>
      <c r="N23" s="188">
        <f>ROUND(E23*I23,2)</f>
        <v>0</v>
      </c>
      <c r="O23" s="188">
        <f>ROUND(E23*J23,2)</f>
        <v>0</v>
      </c>
      <c r="P23" s="188">
        <f>SUM(M23:O23)</f>
        <v>0</v>
      </c>
    </row>
    <row r="24" spans="1:16" ht="15.75" thickBot="1" x14ac:dyDescent="0.3">
      <c r="A24" s="192" t="str">
        <f>IF(COUNTBLANK(B24)=1," ",COUNTA($B$14:B24))</f>
        <v xml:space="preserve"> </v>
      </c>
      <c r="B24" s="200"/>
      <c r="C24" s="211" t="s">
        <v>227</v>
      </c>
      <c r="D24" s="231" t="s">
        <v>56</v>
      </c>
      <c r="E24" s="202">
        <f>E22*1.1</f>
        <v>284.69100000000003</v>
      </c>
      <c r="F24" s="184"/>
      <c r="G24" s="185"/>
      <c r="H24" s="186">
        <f>F24*G24</f>
        <v>0</v>
      </c>
      <c r="I24" s="187"/>
      <c r="J24" s="187"/>
      <c r="K24" s="188">
        <f>ROUND(I24+H24+J24,2)</f>
        <v>0</v>
      </c>
      <c r="L24" s="188">
        <f>ROUND(E24*F24,2)</f>
        <v>0</v>
      </c>
      <c r="M24" s="188">
        <f>ROUND(E24*H24,2)</f>
        <v>0</v>
      </c>
      <c r="N24" s="188">
        <f>ROUND(E24*I24,2)</f>
        <v>0</v>
      </c>
      <c r="O24" s="188">
        <f>ROUND(E24*J24,2)</f>
        <v>0</v>
      </c>
      <c r="P24" s="188">
        <f>SUM(M24:O24)</f>
        <v>0</v>
      </c>
    </row>
    <row r="25" spans="1:16" ht="12" customHeight="1" thickBot="1" x14ac:dyDescent="0.3">
      <c r="A25" s="606" t="s">
        <v>418</v>
      </c>
      <c r="B25" s="606"/>
      <c r="C25" s="606"/>
      <c r="D25" s="606"/>
      <c r="E25" s="606"/>
      <c r="F25" s="606"/>
      <c r="G25" s="606"/>
      <c r="H25" s="606"/>
      <c r="I25" s="606"/>
      <c r="J25" s="606"/>
      <c r="K25" s="606"/>
      <c r="L25" s="47">
        <f>SUM(L14:L24)</f>
        <v>0</v>
      </c>
      <c r="M25" s="48">
        <f>SUM(M14:M24)</f>
        <v>0</v>
      </c>
      <c r="N25" s="48">
        <f>SUM(N14:N24)</f>
        <v>0</v>
      </c>
      <c r="O25" s="48">
        <f>SUM(O14:O24)</f>
        <v>0</v>
      </c>
      <c r="P25" s="49">
        <f>SUM(P14:P24)</f>
        <v>0</v>
      </c>
    </row>
    <row r="26" spans="1:16" x14ac:dyDescent="0.25">
      <c r="A26" s="14"/>
      <c r="B26" s="14"/>
      <c r="C26" s="14"/>
      <c r="D26" s="14"/>
      <c r="E26" s="14"/>
      <c r="F26" s="14"/>
      <c r="G26" s="14"/>
      <c r="H26" s="14"/>
      <c r="I26" s="14"/>
      <c r="J26" s="14"/>
      <c r="K26" s="14"/>
      <c r="L26" s="14"/>
      <c r="M26" s="14"/>
      <c r="N26" s="14"/>
      <c r="O26" s="14"/>
      <c r="P26" s="14"/>
    </row>
    <row r="27" spans="1:16" x14ac:dyDescent="0.25">
      <c r="A27" s="14"/>
      <c r="B27" s="14"/>
      <c r="C27" s="14"/>
      <c r="D27" s="14"/>
      <c r="E27" s="14"/>
      <c r="F27" s="14"/>
      <c r="G27" s="14"/>
      <c r="H27" s="14"/>
      <c r="I27" s="14"/>
      <c r="J27" s="14"/>
      <c r="K27" s="14"/>
      <c r="L27" s="14"/>
      <c r="M27" s="14"/>
      <c r="N27" s="14"/>
      <c r="O27" s="14"/>
      <c r="P27" s="14"/>
    </row>
    <row r="28" spans="1:16" x14ac:dyDescent="0.25">
      <c r="A28" s="1" t="s">
        <v>14</v>
      </c>
      <c r="B28" s="14"/>
      <c r="C28" s="607">
        <f>sas</f>
        <v>0</v>
      </c>
      <c r="D28" s="607"/>
      <c r="E28" s="607"/>
      <c r="F28" s="607"/>
      <c r="G28" s="607"/>
      <c r="H28" s="607"/>
      <c r="I28" s="14"/>
      <c r="J28" s="14"/>
      <c r="K28" s="14"/>
      <c r="L28" s="14"/>
      <c r="M28" s="14"/>
      <c r="N28" s="14"/>
      <c r="O28" s="14"/>
      <c r="P28" s="14"/>
    </row>
    <row r="29" spans="1:16" ht="11.25" customHeight="1" x14ac:dyDescent="0.25">
      <c r="A29" s="14"/>
      <c r="B29" s="14"/>
      <c r="C29" s="570" t="s">
        <v>15</v>
      </c>
      <c r="D29" s="570"/>
      <c r="E29" s="570"/>
      <c r="F29" s="570"/>
      <c r="G29" s="570"/>
      <c r="H29" s="570"/>
      <c r="I29" s="14"/>
      <c r="J29" s="14"/>
      <c r="K29" s="14"/>
      <c r="L29" s="14"/>
      <c r="M29" s="14"/>
      <c r="N29" s="14"/>
      <c r="O29" s="14"/>
      <c r="P29" s="14"/>
    </row>
    <row r="30" spans="1:16" x14ac:dyDescent="0.25">
      <c r="A30" s="14"/>
      <c r="B30" s="14"/>
      <c r="C30" s="14"/>
      <c r="D30" s="14"/>
      <c r="E30" s="14"/>
      <c r="F30" s="14"/>
      <c r="G30" s="14"/>
      <c r="H30" s="14"/>
      <c r="I30" s="14"/>
      <c r="J30" s="14"/>
      <c r="K30" s="14"/>
      <c r="L30" s="14"/>
      <c r="M30" s="14"/>
      <c r="N30" s="14"/>
      <c r="O30" s="14"/>
      <c r="P30" s="14"/>
    </row>
    <row r="31" spans="1:16" x14ac:dyDescent="0.25">
      <c r="A31" s="182" t="str">
        <f>dat</f>
        <v>Tāme sastādīta 2021. gada</v>
      </c>
      <c r="B31" s="50"/>
      <c r="C31" s="50"/>
      <c r="D31" s="50"/>
      <c r="E31" s="14"/>
      <c r="F31" s="14"/>
      <c r="G31" s="14"/>
      <c r="H31" s="14"/>
      <c r="I31" s="14"/>
      <c r="J31" s="14"/>
      <c r="K31" s="14"/>
      <c r="L31" s="14"/>
      <c r="M31" s="14"/>
      <c r="N31" s="14"/>
      <c r="O31" s="14"/>
      <c r="P31" s="14"/>
    </row>
    <row r="32" spans="1:16" x14ac:dyDescent="0.25">
      <c r="A32" s="14"/>
      <c r="B32" s="14"/>
      <c r="C32" s="14"/>
      <c r="D32" s="14"/>
      <c r="E32" s="14"/>
      <c r="F32" s="14"/>
      <c r="G32" s="14"/>
      <c r="H32" s="14"/>
      <c r="I32" s="14"/>
      <c r="J32" s="14"/>
      <c r="K32" s="14"/>
      <c r="L32" s="14"/>
      <c r="M32" s="14"/>
      <c r="N32" s="14"/>
      <c r="O32" s="14"/>
      <c r="P32" s="14"/>
    </row>
    <row r="33" spans="1:16" x14ac:dyDescent="0.25">
      <c r="A33" s="1" t="s">
        <v>38</v>
      </c>
      <c r="B33" s="14"/>
      <c r="C33" s="607">
        <f>C28</f>
        <v>0</v>
      </c>
      <c r="D33" s="607"/>
      <c r="E33" s="607"/>
      <c r="F33" s="607"/>
      <c r="G33" s="607"/>
      <c r="H33" s="607"/>
      <c r="I33" s="14"/>
      <c r="J33" s="14"/>
      <c r="K33" s="14"/>
      <c r="L33" s="14"/>
      <c r="M33" s="14"/>
      <c r="N33" s="14"/>
      <c r="O33" s="14"/>
      <c r="P33" s="14"/>
    </row>
    <row r="34" spans="1:16" ht="11.25" customHeight="1" x14ac:dyDescent="0.25">
      <c r="A34" s="14"/>
      <c r="B34" s="14"/>
      <c r="C34" s="570" t="s">
        <v>15</v>
      </c>
      <c r="D34" s="570"/>
      <c r="E34" s="570"/>
      <c r="F34" s="570"/>
      <c r="G34" s="570"/>
      <c r="H34" s="570"/>
      <c r="I34" s="14"/>
      <c r="J34" s="14"/>
      <c r="K34" s="14"/>
      <c r="L34" s="14"/>
      <c r="M34" s="14"/>
      <c r="N34" s="14"/>
      <c r="O34" s="14"/>
      <c r="P34" s="14"/>
    </row>
    <row r="35" spans="1:16" x14ac:dyDescent="0.25">
      <c r="A35" s="14"/>
      <c r="B35" s="14"/>
      <c r="C35" s="14"/>
      <c r="D35" s="14"/>
      <c r="E35" s="14"/>
      <c r="F35" s="14"/>
      <c r="G35" s="14"/>
      <c r="H35" s="14"/>
      <c r="I35" s="14"/>
      <c r="J35" s="14"/>
      <c r="K35" s="14"/>
      <c r="L35" s="14"/>
      <c r="M35" s="14"/>
      <c r="N35" s="14"/>
      <c r="O35" s="14"/>
      <c r="P35" s="14"/>
    </row>
    <row r="36" spans="1:16" x14ac:dyDescent="0.25">
      <c r="A36" s="182" t="s">
        <v>53</v>
      </c>
      <c r="B36" s="50"/>
      <c r="C36" s="183">
        <f>sert</f>
        <v>0</v>
      </c>
    </row>
    <row r="38" spans="1:16" x14ac:dyDescent="0.25">
      <c r="A38" s="641" t="s">
        <v>561</v>
      </c>
    </row>
    <row r="39" spans="1:16" x14ac:dyDescent="0.25">
      <c r="A39" s="642" t="s">
        <v>562</v>
      </c>
    </row>
    <row r="40" spans="1:16" x14ac:dyDescent="0.25">
      <c r="A40" s="642" t="s">
        <v>563</v>
      </c>
    </row>
  </sheetData>
  <mergeCells count="22">
    <mergeCell ref="C34:H34"/>
    <mergeCell ref="L12:P12"/>
    <mergeCell ref="A25:K25"/>
    <mergeCell ref="C28:H28"/>
    <mergeCell ref="C29:H29"/>
    <mergeCell ref="C33:H33"/>
    <mergeCell ref="D8:L8"/>
    <mergeCell ref="A9:F9"/>
    <mergeCell ref="J9:M9"/>
    <mergeCell ref="N9:O9"/>
    <mergeCell ref="A12:A13"/>
    <mergeCell ref="B12:B13"/>
    <mergeCell ref="C12:C13"/>
    <mergeCell ref="D12:D13"/>
    <mergeCell ref="E12:E13"/>
    <mergeCell ref="F12:K12"/>
    <mergeCell ref="D7:L7"/>
    <mergeCell ref="C2:I2"/>
    <mergeCell ref="C3:I3"/>
    <mergeCell ref="C4:I4"/>
    <mergeCell ref="D5:L5"/>
    <mergeCell ref="D6:L6"/>
  </mergeCells>
  <conditionalFormatting sqref="N9:O9 C2:I2 D14:E14">
    <cfRule type="cellIs" dxfId="164" priority="29" operator="equal">
      <formula>0</formula>
    </cfRule>
  </conditionalFormatting>
  <conditionalFormatting sqref="L25:P25">
    <cfRule type="cellIs" dxfId="163" priority="32" operator="equal">
      <formula>0</formula>
    </cfRule>
  </conditionalFormatting>
  <conditionalFormatting sqref="F14:G18 F22:G24">
    <cfRule type="cellIs" dxfId="162" priority="17" operator="equal">
      <formula>0</formula>
    </cfRule>
  </conditionalFormatting>
  <conditionalFormatting sqref="H14:H18 H22:H24">
    <cfRule type="cellIs" dxfId="161" priority="18" operator="equal">
      <formula>0</formula>
    </cfRule>
  </conditionalFormatting>
  <conditionalFormatting sqref="K14:P18 K22:P24">
    <cfRule type="cellIs" dxfId="160" priority="16" operator="equal">
      <formula>0</formula>
    </cfRule>
  </conditionalFormatting>
  <conditionalFormatting sqref="C4:I4 D5:L6 B15:E18 B22:E24">
    <cfRule type="cellIs" dxfId="159" priority="28" operator="equal">
      <formula>0</formula>
    </cfRule>
  </conditionalFormatting>
  <conditionalFormatting sqref="A9:F9 A25:K25">
    <cfRule type="containsText" dxfId="158" priority="30" operator="containsText" text="Tāme sastādīta  20__. gada tirgus cenās, pamatojoties uz ___ daļas rasējumiem"/>
  </conditionalFormatting>
  <conditionalFormatting sqref="O10">
    <cfRule type="cellIs" dxfId="157" priority="31" operator="equal">
      <formula>"20__. gada __. _________"</formula>
    </cfRule>
  </conditionalFormatting>
  <conditionalFormatting sqref="B14">
    <cfRule type="cellIs" dxfId="156" priority="33" operator="equal">
      <formula>0</formula>
    </cfRule>
  </conditionalFormatting>
  <conditionalFormatting sqref="C14">
    <cfRule type="cellIs" dxfId="155" priority="34" operator="equal">
      <formula>0</formula>
    </cfRule>
  </conditionalFormatting>
  <conditionalFormatting sqref="P10">
    <cfRule type="cellIs" dxfId="154" priority="35" operator="equal">
      <formula>"20__. gada __. _________"</formula>
    </cfRule>
  </conditionalFormatting>
  <conditionalFormatting sqref="D1">
    <cfRule type="cellIs" dxfId="153" priority="37" operator="equal">
      <formula>0</formula>
    </cfRule>
  </conditionalFormatting>
  <conditionalFormatting sqref="A15 A17 A22:A23">
    <cfRule type="cellIs" dxfId="152" priority="26" operator="equal">
      <formula>0</formula>
    </cfRule>
  </conditionalFormatting>
  <conditionalFormatting sqref="A14 A16 A18 A24">
    <cfRule type="cellIs" dxfId="151" priority="27" operator="equal">
      <formula>0</formula>
    </cfRule>
  </conditionalFormatting>
  <conditionalFormatting sqref="I14:J18 I22:J24">
    <cfRule type="cellIs" dxfId="150" priority="15" operator="equal">
      <formula>0</formula>
    </cfRule>
  </conditionalFormatting>
  <conditionalFormatting sqref="C28:H28">
    <cfRule type="cellIs" dxfId="149" priority="12" operator="equal">
      <formula>0</formula>
    </cfRule>
  </conditionalFormatting>
  <conditionalFormatting sqref="C33:H33 C28:H28">
    <cfRule type="cellIs" dxfId="148" priority="13" operator="equal">
      <formula>0</formula>
    </cfRule>
  </conditionalFormatting>
  <conditionalFormatting sqref="C36">
    <cfRule type="cellIs" dxfId="147" priority="14" operator="equal">
      <formula>0</formula>
    </cfRule>
  </conditionalFormatting>
  <conditionalFormatting sqref="D7:L8">
    <cfRule type="cellIs" dxfId="146" priority="11" operator="equal">
      <formula>0</formula>
    </cfRule>
  </conditionalFormatting>
  <conditionalFormatting sqref="F19:G21">
    <cfRule type="cellIs" dxfId="145" priority="6" operator="equal">
      <formula>0</formula>
    </cfRule>
  </conditionalFormatting>
  <conditionalFormatting sqref="H19:H21">
    <cfRule type="cellIs" dxfId="144" priority="7" operator="equal">
      <formula>0</formula>
    </cfRule>
  </conditionalFormatting>
  <conditionalFormatting sqref="K19:P21">
    <cfRule type="cellIs" dxfId="143" priority="5" operator="equal">
      <formula>0</formula>
    </cfRule>
  </conditionalFormatting>
  <conditionalFormatting sqref="B20:B21 D20:E21 D19">
    <cfRule type="cellIs" dxfId="142" priority="10" operator="equal">
      <formula>0</formula>
    </cfRule>
  </conditionalFormatting>
  <conditionalFormatting sqref="A19:A20">
    <cfRule type="cellIs" dxfId="141" priority="8" operator="equal">
      <formula>0</formula>
    </cfRule>
  </conditionalFormatting>
  <conditionalFormatting sqref="A21">
    <cfRule type="cellIs" dxfId="140" priority="9" operator="equal">
      <formula>0</formula>
    </cfRule>
  </conditionalFormatting>
  <conditionalFormatting sqref="I19:J21">
    <cfRule type="cellIs" dxfId="139" priority="4" operator="equal">
      <formula>0</formula>
    </cfRule>
  </conditionalFormatting>
  <conditionalFormatting sqref="B19">
    <cfRule type="cellIs" dxfId="138" priority="3" operator="equal">
      <formula>0</formula>
    </cfRule>
  </conditionalFormatting>
  <conditionalFormatting sqref="C19:C21">
    <cfRule type="cellIs" dxfId="137" priority="2" operator="equal">
      <formula>0</formula>
    </cfRule>
  </conditionalFormatting>
  <conditionalFormatting sqref="E19">
    <cfRule type="cellIs" dxfId="136" priority="1" operator="equal">
      <formula>0</formula>
    </cfRule>
  </conditionalFormatting>
  <pageMargins left="0.19685039370078741" right="0.19685039370078741" top="0.75196850393700787" bottom="0.39370078740157483" header="0.51181102362204722" footer="0.51181102362204722"/>
  <pageSetup paperSize="9" scale="84"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LW171"/>
  <sheetViews>
    <sheetView topLeftCell="A154" zoomScale="145" zoomScaleNormal="145" zoomScaleSheetLayoutView="115" workbookViewId="0">
      <selection activeCell="A169" sqref="A169:A171"/>
    </sheetView>
  </sheetViews>
  <sheetFormatPr defaultColWidth="9.28515625" defaultRowHeight="15" x14ac:dyDescent="0.25"/>
  <cols>
    <col min="1" max="1" width="4.5703125" style="1" customWidth="1"/>
    <col min="2" max="2" width="7.7109375" style="1" customWidth="1"/>
    <col min="3" max="3" width="40.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011" width="9.140625" style="1" customWidth="1"/>
    <col min="1012" max="16384" width="9.28515625" style="156"/>
  </cols>
  <sheetData>
    <row r="1" spans="1:16" x14ac:dyDescent="0.25">
      <c r="A1" s="28"/>
      <c r="B1" s="28"/>
      <c r="C1" s="32" t="s">
        <v>39</v>
      </c>
      <c r="D1" s="33">
        <v>4</v>
      </c>
      <c r="E1" s="28"/>
      <c r="F1" s="28"/>
      <c r="G1" s="28"/>
      <c r="H1" s="28"/>
      <c r="I1" s="28"/>
      <c r="J1" s="28"/>
      <c r="N1" s="34"/>
      <c r="O1" s="32"/>
      <c r="P1" s="35"/>
    </row>
    <row r="2" spans="1:16" x14ac:dyDescent="0.25">
      <c r="A2" s="36"/>
      <c r="B2" s="36"/>
      <c r="C2" s="595" t="s">
        <v>228</v>
      </c>
      <c r="D2" s="595"/>
      <c r="E2" s="595"/>
      <c r="F2" s="595"/>
      <c r="G2" s="595"/>
      <c r="H2" s="595"/>
      <c r="I2" s="595"/>
      <c r="J2" s="36"/>
    </row>
    <row r="3" spans="1:16" x14ac:dyDescent="0.25">
      <c r="A3" s="37"/>
      <c r="B3" s="37"/>
      <c r="C3" s="572" t="s">
        <v>18</v>
      </c>
      <c r="D3" s="572"/>
      <c r="E3" s="572"/>
      <c r="F3" s="572"/>
      <c r="G3" s="572"/>
      <c r="H3" s="572"/>
      <c r="I3" s="572"/>
      <c r="J3" s="37"/>
    </row>
    <row r="4" spans="1:16" x14ac:dyDescent="0.25">
      <c r="A4" s="37"/>
      <c r="B4" s="37"/>
      <c r="C4" s="596" t="s">
        <v>4</v>
      </c>
      <c r="D4" s="596"/>
      <c r="E4" s="596"/>
      <c r="F4" s="596"/>
      <c r="G4" s="596"/>
      <c r="H4" s="596"/>
      <c r="I4" s="596"/>
      <c r="J4" s="37"/>
    </row>
    <row r="5" spans="1:16" x14ac:dyDescent="0.25">
      <c r="A5" s="28"/>
      <c r="B5" s="28"/>
      <c r="C5" s="32" t="s">
        <v>5</v>
      </c>
      <c r="D5" s="594" t="s">
        <v>54</v>
      </c>
      <c r="E5" s="594"/>
      <c r="F5" s="594"/>
      <c r="G5" s="594"/>
      <c r="H5" s="594"/>
      <c r="I5" s="594"/>
      <c r="J5" s="594"/>
      <c r="K5" s="594"/>
      <c r="L5" s="594"/>
      <c r="M5" s="14"/>
      <c r="N5" s="14"/>
      <c r="O5" s="14"/>
      <c r="P5" s="14"/>
    </row>
    <row r="6" spans="1:16" x14ac:dyDescent="0.25">
      <c r="A6" s="28"/>
      <c r="B6" s="28"/>
      <c r="C6" s="32" t="s">
        <v>6</v>
      </c>
      <c r="D6" s="594" t="s">
        <v>55</v>
      </c>
      <c r="E6" s="594"/>
      <c r="F6" s="594"/>
      <c r="G6" s="594"/>
      <c r="H6" s="594"/>
      <c r="I6" s="594"/>
      <c r="J6" s="594"/>
      <c r="K6" s="594"/>
      <c r="L6" s="594"/>
      <c r="M6" s="14"/>
      <c r="N6" s="14"/>
      <c r="O6" s="14"/>
      <c r="P6" s="14"/>
    </row>
    <row r="7" spans="1:16" ht="26.65" customHeight="1" x14ac:dyDescent="0.25">
      <c r="A7" s="28"/>
      <c r="B7" s="28"/>
      <c r="C7" s="32" t="s">
        <v>7</v>
      </c>
      <c r="D7" s="594" t="str">
        <f>adrese</f>
        <v>Dzīvojamā ēka Nr.17000310131 002
Zvejnieku alejā 7, Liepājā.</v>
      </c>
      <c r="E7" s="594"/>
      <c r="F7" s="594"/>
      <c r="G7" s="594"/>
      <c r="H7" s="594"/>
      <c r="I7" s="594"/>
      <c r="J7" s="594"/>
      <c r="K7" s="594"/>
      <c r="L7" s="594"/>
      <c r="M7" s="14"/>
      <c r="N7" s="14"/>
      <c r="O7" s="14"/>
      <c r="P7" s="14"/>
    </row>
    <row r="8" spans="1:16" ht="14.65" customHeight="1" x14ac:dyDescent="0.25">
      <c r="A8" s="28"/>
      <c r="B8" s="28"/>
      <c r="C8" s="4" t="s">
        <v>21</v>
      </c>
      <c r="D8" s="594" t="str">
        <f>līgums</f>
        <v>WS-61-17</v>
      </c>
      <c r="E8" s="594"/>
      <c r="F8" s="594"/>
      <c r="G8" s="594"/>
      <c r="H8" s="594"/>
      <c r="I8" s="594"/>
      <c r="J8" s="594"/>
      <c r="K8" s="594"/>
      <c r="L8" s="594"/>
      <c r="M8" s="14"/>
      <c r="N8" s="14"/>
      <c r="O8" s="14"/>
      <c r="P8" s="14"/>
    </row>
    <row r="9" spans="1:16" x14ac:dyDescent="0.25">
      <c r="A9" s="597" t="s">
        <v>519</v>
      </c>
      <c r="B9" s="597"/>
      <c r="C9" s="597"/>
      <c r="D9" s="597"/>
      <c r="E9" s="597"/>
      <c r="F9" s="597"/>
      <c r="G9" s="38"/>
      <c r="H9" s="38"/>
      <c r="I9" s="38"/>
      <c r="J9" s="598" t="s">
        <v>40</v>
      </c>
      <c r="K9" s="598"/>
      <c r="L9" s="598"/>
      <c r="M9" s="598"/>
      <c r="N9" s="599">
        <f>P156</f>
        <v>0</v>
      </c>
      <c r="O9" s="599"/>
      <c r="P9" s="38"/>
    </row>
    <row r="10" spans="1:16" x14ac:dyDescent="0.25">
      <c r="A10" s="39"/>
      <c r="B10" s="40"/>
      <c r="C10" s="4"/>
      <c r="D10" s="28"/>
      <c r="E10" s="28"/>
      <c r="F10" s="28"/>
      <c r="G10" s="28"/>
      <c r="H10" s="28"/>
      <c r="I10" s="28"/>
      <c r="J10" s="28"/>
      <c r="K10" s="28"/>
      <c r="L10" s="36"/>
      <c r="M10" s="36"/>
      <c r="O10" s="51"/>
      <c r="P10" s="41" t="str">
        <f>A162</f>
        <v>Tāme sastādīta 2021. gada</v>
      </c>
    </row>
    <row r="11" spans="1:16" ht="15.75" thickBot="1" x14ac:dyDescent="0.3">
      <c r="A11" s="39"/>
      <c r="B11" s="40"/>
      <c r="C11" s="4"/>
      <c r="D11" s="28"/>
      <c r="E11" s="28"/>
      <c r="F11" s="28"/>
      <c r="G11" s="28"/>
      <c r="H11" s="28"/>
      <c r="I11" s="28"/>
      <c r="J11" s="28"/>
      <c r="K11" s="28"/>
      <c r="L11" s="42"/>
      <c r="M11" s="42"/>
      <c r="N11" s="43"/>
      <c r="O11" s="34"/>
      <c r="P11" s="28"/>
    </row>
    <row r="12" spans="1:16" ht="15.75" thickBot="1" x14ac:dyDescent="0.3">
      <c r="A12" s="600" t="s">
        <v>24</v>
      </c>
      <c r="B12" s="601" t="s">
        <v>41</v>
      </c>
      <c r="C12" s="602" t="s">
        <v>42</v>
      </c>
      <c r="D12" s="603" t="s">
        <v>43</v>
      </c>
      <c r="E12" s="604" t="s">
        <v>44</v>
      </c>
      <c r="F12" s="605" t="s">
        <v>45</v>
      </c>
      <c r="G12" s="605"/>
      <c r="H12" s="605"/>
      <c r="I12" s="605"/>
      <c r="J12" s="605"/>
      <c r="K12" s="605"/>
      <c r="L12" s="605" t="s">
        <v>46</v>
      </c>
      <c r="M12" s="605"/>
      <c r="N12" s="605"/>
      <c r="O12" s="605"/>
      <c r="P12" s="605"/>
    </row>
    <row r="13" spans="1:16" ht="118.5" thickBot="1" x14ac:dyDescent="0.3">
      <c r="A13" s="600"/>
      <c r="B13" s="601"/>
      <c r="C13" s="602"/>
      <c r="D13" s="603"/>
      <c r="E13" s="604"/>
      <c r="F13" s="223" t="s">
        <v>47</v>
      </c>
      <c r="G13" s="224" t="s">
        <v>48</v>
      </c>
      <c r="H13" s="224" t="s">
        <v>49</v>
      </c>
      <c r="I13" s="224" t="s">
        <v>50</v>
      </c>
      <c r="J13" s="224" t="s">
        <v>51</v>
      </c>
      <c r="K13" s="225" t="s">
        <v>52</v>
      </c>
      <c r="L13" s="223" t="s">
        <v>47</v>
      </c>
      <c r="M13" s="224" t="s">
        <v>49</v>
      </c>
      <c r="N13" s="224" t="s">
        <v>50</v>
      </c>
      <c r="O13" s="224" t="s">
        <v>51</v>
      </c>
      <c r="P13" s="225" t="s">
        <v>52</v>
      </c>
    </row>
    <row r="14" spans="1:16" s="1" customFormat="1" ht="22.5" x14ac:dyDescent="0.2">
      <c r="A14" s="226" t="str">
        <f>IF(COUNTBLANK(B14)=1," ",COUNTA($B$13:B14))</f>
        <v xml:space="preserve"> </v>
      </c>
      <c r="B14" s="238"/>
      <c r="C14" s="239" t="s">
        <v>229</v>
      </c>
      <c r="D14" s="238"/>
      <c r="E14" s="240"/>
      <c r="F14" s="184"/>
      <c r="G14" s="185"/>
      <c r="H14" s="186">
        <f t="shared" ref="H14:H15" si="0">F14*G14</f>
        <v>0</v>
      </c>
      <c r="I14" s="187"/>
      <c r="J14" s="187"/>
      <c r="K14" s="188">
        <f t="shared" ref="K14:K15" si="1">ROUND(I14+H14+J14,2)</f>
        <v>0</v>
      </c>
      <c r="L14" s="188">
        <f t="shared" ref="L14:L15" si="2">ROUND(E14*F14,2)</f>
        <v>0</v>
      </c>
      <c r="M14" s="188">
        <f t="shared" ref="M14:M15" si="3">ROUND(E14*H14,2)</f>
        <v>0</v>
      </c>
      <c r="N14" s="188">
        <f t="shared" ref="N14:N15" si="4">ROUND(E14*I14,2)</f>
        <v>0</v>
      </c>
      <c r="O14" s="188">
        <f t="shared" ref="O14:O15" si="5">ROUND(E14*J14,2)</f>
        <v>0</v>
      </c>
      <c r="P14" s="188">
        <f t="shared" ref="P14:P15" si="6">SUM(M14:O14)</f>
        <v>0</v>
      </c>
    </row>
    <row r="15" spans="1:16" s="1" customFormat="1" ht="33.75" x14ac:dyDescent="0.2">
      <c r="A15" s="226">
        <f>IF(COUNTBLANK(B15)=1," ",COUNTA($B$13:B15))</f>
        <v>1</v>
      </c>
      <c r="B15" s="241" t="s">
        <v>79</v>
      </c>
      <c r="C15" s="242" t="s">
        <v>280</v>
      </c>
      <c r="D15" s="238" t="s">
        <v>56</v>
      </c>
      <c r="E15" s="240">
        <v>25</v>
      </c>
      <c r="F15" s="184"/>
      <c r="G15" s="185"/>
      <c r="H15" s="186">
        <f t="shared" si="0"/>
        <v>0</v>
      </c>
      <c r="I15" s="187"/>
      <c r="J15" s="187"/>
      <c r="K15" s="188">
        <f t="shared" si="1"/>
        <v>0</v>
      </c>
      <c r="L15" s="188">
        <f t="shared" si="2"/>
        <v>0</v>
      </c>
      <c r="M15" s="188">
        <f t="shared" si="3"/>
        <v>0</v>
      </c>
      <c r="N15" s="188">
        <f t="shared" si="4"/>
        <v>0</v>
      </c>
      <c r="O15" s="188">
        <f t="shared" si="5"/>
        <v>0</v>
      </c>
      <c r="P15" s="188">
        <f t="shared" si="6"/>
        <v>0</v>
      </c>
    </row>
    <row r="16" spans="1:16" s="1" customFormat="1" ht="22.5" x14ac:dyDescent="0.2">
      <c r="A16" s="496">
        <f>IF(COUNTBLANK(B16)=1," ",COUNTA($B$13:B16))</f>
        <v>2</v>
      </c>
      <c r="B16" s="270" t="s">
        <v>79</v>
      </c>
      <c r="C16" s="271" t="s">
        <v>281</v>
      </c>
      <c r="D16" s="272" t="s">
        <v>78</v>
      </c>
      <c r="E16" s="266">
        <f>E15*0.5</f>
        <v>12.5</v>
      </c>
      <c r="F16" s="184"/>
      <c r="G16" s="185"/>
      <c r="H16" s="186">
        <f t="shared" ref="H16:H78" si="7">F16*G16</f>
        <v>0</v>
      </c>
      <c r="I16" s="187"/>
      <c r="J16" s="187"/>
      <c r="K16" s="188">
        <f t="shared" ref="K16:K78" si="8">ROUND(I16+H16+J16,2)</f>
        <v>0</v>
      </c>
      <c r="L16" s="188">
        <f t="shared" ref="L16:L78" si="9">ROUND(E16*F16,2)</f>
        <v>0</v>
      </c>
      <c r="M16" s="188">
        <f t="shared" ref="M16:M78" si="10">ROUND(E16*H16,2)</f>
        <v>0</v>
      </c>
      <c r="N16" s="188">
        <f t="shared" ref="N16:N78" si="11">ROUND(E16*I16,2)</f>
        <v>0</v>
      </c>
      <c r="O16" s="188">
        <f t="shared" ref="O16:O78" si="12">ROUND(E16*J16,2)</f>
        <v>0</v>
      </c>
      <c r="P16" s="188">
        <f t="shared" ref="P16:P78" si="13">SUM(M16:O16)</f>
        <v>0</v>
      </c>
    </row>
    <row r="17" spans="1:16" s="1" customFormat="1" ht="11.25" x14ac:dyDescent="0.2">
      <c r="A17" s="496" t="str">
        <f>IF(COUNTBLANK(B17)=1," ",COUNTA($B$13:B17))</f>
        <v xml:space="preserve"> </v>
      </c>
      <c r="B17" s="270"/>
      <c r="C17" s="273" t="s">
        <v>230</v>
      </c>
      <c r="D17" s="274" t="s">
        <v>78</v>
      </c>
      <c r="E17" s="267">
        <f>ROUNDUP(E16*0.15,2)</f>
        <v>1.8800000000000001</v>
      </c>
      <c r="F17" s="184"/>
      <c r="G17" s="185"/>
      <c r="H17" s="186">
        <f t="shared" si="7"/>
        <v>0</v>
      </c>
      <c r="I17" s="187"/>
      <c r="J17" s="187"/>
      <c r="K17" s="188">
        <f t="shared" si="8"/>
        <v>0</v>
      </c>
      <c r="L17" s="188">
        <f t="shared" si="9"/>
        <v>0</v>
      </c>
      <c r="M17" s="188">
        <f t="shared" si="10"/>
        <v>0</v>
      </c>
      <c r="N17" s="188">
        <f t="shared" si="11"/>
        <v>0</v>
      </c>
      <c r="O17" s="188">
        <f t="shared" si="12"/>
        <v>0</v>
      </c>
      <c r="P17" s="188">
        <f t="shared" si="13"/>
        <v>0</v>
      </c>
    </row>
    <row r="18" spans="1:16" s="1" customFormat="1" ht="11.25" x14ac:dyDescent="0.2">
      <c r="A18" s="496" t="str">
        <f>IF(COUNTBLANK(B18)=1," ",COUNTA($B$13:B18))</f>
        <v xml:space="preserve"> </v>
      </c>
      <c r="B18" s="270"/>
      <c r="C18" s="273" t="s">
        <v>231</v>
      </c>
      <c r="D18" s="274" t="s">
        <v>78</v>
      </c>
      <c r="E18" s="267">
        <f>ROUNDUP(E16*0.93,2)</f>
        <v>11.629999999999999</v>
      </c>
      <c r="F18" s="184"/>
      <c r="G18" s="185"/>
      <c r="H18" s="186">
        <f t="shared" si="7"/>
        <v>0</v>
      </c>
      <c r="I18" s="187"/>
      <c r="J18" s="187"/>
      <c r="K18" s="188">
        <f t="shared" si="8"/>
        <v>0</v>
      </c>
      <c r="L18" s="188">
        <f t="shared" si="9"/>
        <v>0</v>
      </c>
      <c r="M18" s="188">
        <f t="shared" si="10"/>
        <v>0</v>
      </c>
      <c r="N18" s="188">
        <f t="shared" si="11"/>
        <v>0</v>
      </c>
      <c r="O18" s="188">
        <f t="shared" si="12"/>
        <v>0</v>
      </c>
      <c r="P18" s="188">
        <f t="shared" si="13"/>
        <v>0</v>
      </c>
    </row>
    <row r="19" spans="1:16" s="1" customFormat="1" ht="11.25" x14ac:dyDescent="0.2">
      <c r="A19" s="496" t="str">
        <f>IF(COUNTBLANK(B19)=1," ",COUNTA($B$13:B19))</f>
        <v xml:space="preserve"> </v>
      </c>
      <c r="B19" s="270"/>
      <c r="C19" s="273" t="s">
        <v>193</v>
      </c>
      <c r="D19" s="275" t="s">
        <v>232</v>
      </c>
      <c r="E19" s="267">
        <f>ROUNDUP(E16*0.25,0)</f>
        <v>4</v>
      </c>
      <c r="F19" s="184"/>
      <c r="G19" s="185"/>
      <c r="H19" s="186">
        <f t="shared" si="7"/>
        <v>0</v>
      </c>
      <c r="I19" s="187"/>
      <c r="J19" s="187"/>
      <c r="K19" s="188">
        <f t="shared" si="8"/>
        <v>0</v>
      </c>
      <c r="L19" s="188">
        <f t="shared" si="9"/>
        <v>0</v>
      </c>
      <c r="M19" s="188">
        <f t="shared" si="10"/>
        <v>0</v>
      </c>
      <c r="N19" s="188">
        <f t="shared" si="11"/>
        <v>0</v>
      </c>
      <c r="O19" s="188">
        <f t="shared" si="12"/>
        <v>0</v>
      </c>
      <c r="P19" s="188">
        <f t="shared" si="13"/>
        <v>0</v>
      </c>
    </row>
    <row r="20" spans="1:16" s="1" customFormat="1" ht="22.5" x14ac:dyDescent="0.2">
      <c r="A20" s="496">
        <f>IF(COUNTBLANK(B20)=1," ",COUNTA($B$13:B20))</f>
        <v>3</v>
      </c>
      <c r="B20" s="270" t="s">
        <v>79</v>
      </c>
      <c r="C20" s="271" t="s">
        <v>291</v>
      </c>
      <c r="D20" s="272" t="s">
        <v>78</v>
      </c>
      <c r="E20" s="266">
        <f>(1.5+1.3)*0.5+7*1.5*0.5</f>
        <v>6.65</v>
      </c>
      <c r="F20" s="184"/>
      <c r="G20" s="185"/>
      <c r="H20" s="186">
        <f t="shared" si="7"/>
        <v>0</v>
      </c>
      <c r="I20" s="187"/>
      <c r="J20" s="187"/>
      <c r="K20" s="188">
        <f t="shared" si="8"/>
        <v>0</v>
      </c>
      <c r="L20" s="188">
        <f t="shared" si="9"/>
        <v>0</v>
      </c>
      <c r="M20" s="188">
        <f t="shared" si="10"/>
        <v>0</v>
      </c>
      <c r="N20" s="188">
        <f t="shared" si="11"/>
        <v>0</v>
      </c>
      <c r="O20" s="188">
        <f t="shared" si="12"/>
        <v>0</v>
      </c>
      <c r="P20" s="188">
        <f t="shared" si="13"/>
        <v>0</v>
      </c>
    </row>
    <row r="21" spans="1:16" s="1" customFormat="1" ht="78.75" x14ac:dyDescent="0.2">
      <c r="A21" s="496"/>
      <c r="B21" s="270"/>
      <c r="C21" s="271" t="s">
        <v>535</v>
      </c>
      <c r="D21" s="272" t="s">
        <v>91</v>
      </c>
      <c r="E21" s="266">
        <f>7+3</f>
        <v>10</v>
      </c>
      <c r="F21" s="184"/>
      <c r="G21" s="185"/>
      <c r="H21" s="186">
        <f t="shared" si="7"/>
        <v>0</v>
      </c>
      <c r="I21" s="187"/>
      <c r="J21" s="187"/>
      <c r="K21" s="188">
        <f t="shared" si="8"/>
        <v>0</v>
      </c>
      <c r="L21" s="188">
        <f t="shared" si="9"/>
        <v>0</v>
      </c>
      <c r="M21" s="188">
        <f t="shared" si="10"/>
        <v>0</v>
      </c>
      <c r="N21" s="188">
        <f t="shared" si="11"/>
        <v>0</v>
      </c>
      <c r="O21" s="188">
        <f t="shared" si="12"/>
        <v>0</v>
      </c>
      <c r="P21" s="188">
        <f t="shared" si="13"/>
        <v>0</v>
      </c>
    </row>
    <row r="22" spans="1:16" s="1" customFormat="1" ht="11.25" x14ac:dyDescent="0.2">
      <c r="A22" s="496" t="str">
        <f>IF(COUNTBLANK(B22)=1," ",COUNTA($B$13:B22))</f>
        <v xml:space="preserve"> </v>
      </c>
      <c r="B22" s="276"/>
      <c r="C22" s="277" t="s">
        <v>233</v>
      </c>
      <c r="D22" s="272" t="s">
        <v>77</v>
      </c>
      <c r="E22" s="267">
        <f>ROUNDUP(E20*300*1.1,0)</f>
        <v>2195</v>
      </c>
      <c r="F22" s="184"/>
      <c r="G22" s="185"/>
      <c r="H22" s="186">
        <f t="shared" si="7"/>
        <v>0</v>
      </c>
      <c r="I22" s="187"/>
      <c r="J22" s="187"/>
      <c r="K22" s="188">
        <f t="shared" si="8"/>
        <v>0</v>
      </c>
      <c r="L22" s="188">
        <f t="shared" si="9"/>
        <v>0</v>
      </c>
      <c r="M22" s="188">
        <f t="shared" si="10"/>
        <v>0</v>
      </c>
      <c r="N22" s="188">
        <f t="shared" si="11"/>
        <v>0</v>
      </c>
      <c r="O22" s="188">
        <f t="shared" si="12"/>
        <v>0</v>
      </c>
      <c r="P22" s="188">
        <f t="shared" si="13"/>
        <v>0</v>
      </c>
    </row>
    <row r="23" spans="1:16" s="1" customFormat="1" ht="11.25" x14ac:dyDescent="0.2">
      <c r="A23" s="496" t="str">
        <f>IF(COUNTBLANK(B23)=1," ",COUNTA($B$13:B23))</f>
        <v xml:space="preserve"> </v>
      </c>
      <c r="B23" s="274"/>
      <c r="C23" s="271" t="s">
        <v>234</v>
      </c>
      <c r="D23" s="274" t="s">
        <v>78</v>
      </c>
      <c r="E23" s="267">
        <f>ROUNDUP(E20*0.25,2)</f>
        <v>1.67</v>
      </c>
      <c r="F23" s="184"/>
      <c r="G23" s="185"/>
      <c r="H23" s="186">
        <f t="shared" si="7"/>
        <v>0</v>
      </c>
      <c r="I23" s="187"/>
      <c r="J23" s="187"/>
      <c r="K23" s="188">
        <f t="shared" si="8"/>
        <v>0</v>
      </c>
      <c r="L23" s="188">
        <f t="shared" si="9"/>
        <v>0</v>
      </c>
      <c r="M23" s="188">
        <f t="shared" si="10"/>
        <v>0</v>
      </c>
      <c r="N23" s="188">
        <f t="shared" si="11"/>
        <v>0</v>
      </c>
      <c r="O23" s="188">
        <f t="shared" si="12"/>
        <v>0</v>
      </c>
      <c r="P23" s="188">
        <f t="shared" si="13"/>
        <v>0</v>
      </c>
    </row>
    <row r="24" spans="1:16" s="1" customFormat="1" ht="22.5" x14ac:dyDescent="0.2">
      <c r="A24" s="496">
        <f>IF(COUNTBLANK(B24)=1," ",COUNTA($B$13:B24))</f>
        <v>4</v>
      </c>
      <c r="B24" s="270" t="s">
        <v>79</v>
      </c>
      <c r="C24" s="271" t="s">
        <v>282</v>
      </c>
      <c r="D24" s="272" t="s">
        <v>77</v>
      </c>
      <c r="E24" s="266">
        <f>ROUNDUP(E15/0.5/0.6*2,0)</f>
        <v>167</v>
      </c>
      <c r="F24" s="184"/>
      <c r="G24" s="185"/>
      <c r="H24" s="186">
        <f t="shared" si="7"/>
        <v>0</v>
      </c>
      <c r="I24" s="187"/>
      <c r="J24" s="187"/>
      <c r="K24" s="188">
        <f t="shared" si="8"/>
        <v>0</v>
      </c>
      <c r="L24" s="188">
        <f t="shared" si="9"/>
        <v>0</v>
      </c>
      <c r="M24" s="188">
        <f t="shared" si="10"/>
        <v>0</v>
      </c>
      <c r="N24" s="188">
        <f t="shared" si="11"/>
        <v>0</v>
      </c>
      <c r="O24" s="188">
        <f t="shared" si="12"/>
        <v>0</v>
      </c>
      <c r="P24" s="188">
        <f t="shared" si="13"/>
        <v>0</v>
      </c>
    </row>
    <row r="25" spans="1:16" s="1" customFormat="1" ht="22.5" x14ac:dyDescent="0.2">
      <c r="A25" s="496">
        <f>IF(COUNTBLANK(B25)=1," ",COUNTA($B$13:B25))</f>
        <v>5</v>
      </c>
      <c r="B25" s="270" t="s">
        <v>79</v>
      </c>
      <c r="C25" s="271" t="s">
        <v>283</v>
      </c>
      <c r="D25" s="272" t="s">
        <v>78</v>
      </c>
      <c r="E25" s="266">
        <f>(E15/0.5/0.6)*(0.05*0.07*0.5)*1.2</f>
        <v>0.17500000000000004</v>
      </c>
      <c r="F25" s="184"/>
      <c r="G25" s="185"/>
      <c r="H25" s="186">
        <f t="shared" si="7"/>
        <v>0</v>
      </c>
      <c r="I25" s="187"/>
      <c r="J25" s="187"/>
      <c r="K25" s="188">
        <f t="shared" si="8"/>
        <v>0</v>
      </c>
      <c r="L25" s="188">
        <f t="shared" si="9"/>
        <v>0</v>
      </c>
      <c r="M25" s="188">
        <f t="shared" si="10"/>
        <v>0</v>
      </c>
      <c r="N25" s="188">
        <f t="shared" si="11"/>
        <v>0</v>
      </c>
      <c r="O25" s="188">
        <f t="shared" si="12"/>
        <v>0</v>
      </c>
      <c r="P25" s="188">
        <f t="shared" si="13"/>
        <v>0</v>
      </c>
    </row>
    <row r="26" spans="1:16" s="1" customFormat="1" ht="11.25" x14ac:dyDescent="0.2">
      <c r="A26" s="496" t="str">
        <f>IF(COUNTBLANK(B26)=1," ",COUNTA($B$13:B26))</f>
        <v xml:space="preserve"> </v>
      </c>
      <c r="B26" s="275"/>
      <c r="C26" s="278" t="s">
        <v>235</v>
      </c>
      <c r="D26" s="272" t="s">
        <v>78</v>
      </c>
      <c r="E26" s="268">
        <f>ROUNDUP(E25*1.1,2)</f>
        <v>0.2</v>
      </c>
      <c r="F26" s="184"/>
      <c r="G26" s="185"/>
      <c r="H26" s="186">
        <f t="shared" si="7"/>
        <v>0</v>
      </c>
      <c r="I26" s="187"/>
      <c r="J26" s="187"/>
      <c r="K26" s="188">
        <f t="shared" si="8"/>
        <v>0</v>
      </c>
      <c r="L26" s="188">
        <f t="shared" si="9"/>
        <v>0</v>
      </c>
      <c r="M26" s="188">
        <f t="shared" si="10"/>
        <v>0</v>
      </c>
      <c r="N26" s="188">
        <f t="shared" si="11"/>
        <v>0</v>
      </c>
      <c r="O26" s="188">
        <f t="shared" si="12"/>
        <v>0</v>
      </c>
      <c r="P26" s="188">
        <f t="shared" si="13"/>
        <v>0</v>
      </c>
    </row>
    <row r="27" spans="1:16" s="1" customFormat="1" ht="11.25" x14ac:dyDescent="0.2">
      <c r="A27" s="496" t="str">
        <f>IF(COUNTBLANK(B27)=1," ",COUNTA($B$13:B27))</f>
        <v xml:space="preserve"> </v>
      </c>
      <c r="B27" s="275"/>
      <c r="C27" s="271" t="s">
        <v>236</v>
      </c>
      <c r="D27" s="269" t="s">
        <v>81</v>
      </c>
      <c r="E27" s="268">
        <f>ROUNDUP(E25*35,2)</f>
        <v>6.13</v>
      </c>
      <c r="F27" s="184"/>
      <c r="G27" s="185"/>
      <c r="H27" s="186">
        <f t="shared" si="7"/>
        <v>0</v>
      </c>
      <c r="I27" s="187"/>
      <c r="J27" s="187"/>
      <c r="K27" s="188">
        <f t="shared" si="8"/>
        <v>0</v>
      </c>
      <c r="L27" s="188">
        <f t="shared" si="9"/>
        <v>0</v>
      </c>
      <c r="M27" s="188">
        <f t="shared" si="10"/>
        <v>0</v>
      </c>
      <c r="N27" s="188">
        <f t="shared" si="11"/>
        <v>0</v>
      </c>
      <c r="O27" s="188">
        <f t="shared" si="12"/>
        <v>0</v>
      </c>
      <c r="P27" s="188">
        <f t="shared" si="13"/>
        <v>0</v>
      </c>
    </row>
    <row r="28" spans="1:16" s="1" customFormat="1" ht="22.5" x14ac:dyDescent="0.2">
      <c r="A28" s="496">
        <f>IF(COUNTBLANK(B28)=1," ",COUNTA($B$13:B28))</f>
        <v>6</v>
      </c>
      <c r="B28" s="270" t="s">
        <v>79</v>
      </c>
      <c r="C28" s="271" t="s">
        <v>237</v>
      </c>
      <c r="D28" s="272" t="s">
        <v>78</v>
      </c>
      <c r="E28" s="266">
        <f>(E20/0.4/0.5/0.6)*(0.05*0.07*0.5)</f>
        <v>9.6979166666666686E-2</v>
      </c>
      <c r="F28" s="184"/>
      <c r="G28" s="185"/>
      <c r="H28" s="186">
        <f t="shared" si="7"/>
        <v>0</v>
      </c>
      <c r="I28" s="187"/>
      <c r="J28" s="187"/>
      <c r="K28" s="188">
        <f t="shared" si="8"/>
        <v>0</v>
      </c>
      <c r="L28" s="188">
        <f t="shared" si="9"/>
        <v>0</v>
      </c>
      <c r="M28" s="188">
        <f t="shared" si="10"/>
        <v>0</v>
      </c>
      <c r="N28" s="188">
        <f t="shared" si="11"/>
        <v>0</v>
      </c>
      <c r="O28" s="188">
        <f t="shared" si="12"/>
        <v>0</v>
      </c>
      <c r="P28" s="188">
        <f t="shared" si="13"/>
        <v>0</v>
      </c>
    </row>
    <row r="29" spans="1:16" s="1" customFormat="1" ht="11.25" x14ac:dyDescent="0.2">
      <c r="A29" s="496" t="str">
        <f>IF(COUNTBLANK(B29)=1," ",COUNTA($B$13:B29))</f>
        <v xml:space="preserve"> </v>
      </c>
      <c r="B29" s="275"/>
      <c r="C29" s="278" t="s">
        <v>235</v>
      </c>
      <c r="D29" s="272" t="s">
        <v>78</v>
      </c>
      <c r="E29" s="268">
        <f>ROUNDUP(E28*1.2,2)</f>
        <v>0.12</v>
      </c>
      <c r="F29" s="184"/>
      <c r="G29" s="185"/>
      <c r="H29" s="186">
        <f t="shared" si="7"/>
        <v>0</v>
      </c>
      <c r="I29" s="187"/>
      <c r="J29" s="187"/>
      <c r="K29" s="188">
        <f t="shared" si="8"/>
        <v>0</v>
      </c>
      <c r="L29" s="188">
        <f t="shared" si="9"/>
        <v>0</v>
      </c>
      <c r="M29" s="188">
        <f t="shared" si="10"/>
        <v>0</v>
      </c>
      <c r="N29" s="188">
        <f t="shared" si="11"/>
        <v>0</v>
      </c>
      <c r="O29" s="188">
        <f t="shared" si="12"/>
        <v>0</v>
      </c>
      <c r="P29" s="188">
        <f t="shared" si="13"/>
        <v>0</v>
      </c>
    </row>
    <row r="30" spans="1:16" s="1" customFormat="1" ht="11.25" x14ac:dyDescent="0.2">
      <c r="A30" s="496" t="str">
        <f>IF(COUNTBLANK(B30)=1," ",COUNTA($B$13:B30))</f>
        <v xml:space="preserve"> </v>
      </c>
      <c r="B30" s="275"/>
      <c r="C30" s="271" t="s">
        <v>236</v>
      </c>
      <c r="D30" s="269" t="s">
        <v>81</v>
      </c>
      <c r="E30" s="268">
        <f>ROUNDUP(E28*35,2)</f>
        <v>3.4</v>
      </c>
      <c r="F30" s="184"/>
      <c r="G30" s="185"/>
      <c r="H30" s="186">
        <f t="shared" si="7"/>
        <v>0</v>
      </c>
      <c r="I30" s="187"/>
      <c r="J30" s="187"/>
      <c r="K30" s="188">
        <f t="shared" si="8"/>
        <v>0</v>
      </c>
      <c r="L30" s="188">
        <f t="shared" si="9"/>
        <v>0</v>
      </c>
      <c r="M30" s="188">
        <f t="shared" si="10"/>
        <v>0</v>
      </c>
      <c r="N30" s="188">
        <f t="shared" si="11"/>
        <v>0</v>
      </c>
      <c r="O30" s="188">
        <f t="shared" si="12"/>
        <v>0</v>
      </c>
      <c r="P30" s="188">
        <f t="shared" si="13"/>
        <v>0</v>
      </c>
    </row>
    <row r="31" spans="1:16" s="1" customFormat="1" ht="22.5" x14ac:dyDescent="0.2">
      <c r="A31" s="496">
        <f>IF(COUNTBLANK(B31)=1," ",COUNTA($B$13:B31))</f>
        <v>7</v>
      </c>
      <c r="B31" s="270" t="s">
        <v>79</v>
      </c>
      <c r="C31" s="271" t="s">
        <v>238</v>
      </c>
      <c r="D31" s="272" t="s">
        <v>56</v>
      </c>
      <c r="E31" s="266">
        <f>E20/0.4+E15</f>
        <v>41.625</v>
      </c>
      <c r="F31" s="184"/>
      <c r="G31" s="185"/>
      <c r="H31" s="186">
        <f t="shared" si="7"/>
        <v>0</v>
      </c>
      <c r="I31" s="187"/>
      <c r="J31" s="187"/>
      <c r="K31" s="188">
        <f t="shared" si="8"/>
        <v>0</v>
      </c>
      <c r="L31" s="188">
        <f t="shared" si="9"/>
        <v>0</v>
      </c>
      <c r="M31" s="188">
        <f t="shared" si="10"/>
        <v>0</v>
      </c>
      <c r="N31" s="188">
        <f t="shared" si="11"/>
        <v>0</v>
      </c>
      <c r="O31" s="188">
        <f t="shared" si="12"/>
        <v>0</v>
      </c>
      <c r="P31" s="188">
        <f t="shared" si="13"/>
        <v>0</v>
      </c>
    </row>
    <row r="32" spans="1:16" s="1" customFormat="1" ht="11.25" x14ac:dyDescent="0.2">
      <c r="A32" s="496" t="str">
        <f>IF(COUNTBLANK(B32)=1," ",COUNTA($B$13:B32))</f>
        <v xml:space="preserve"> </v>
      </c>
      <c r="B32" s="272"/>
      <c r="C32" s="271" t="s">
        <v>239</v>
      </c>
      <c r="D32" s="272" t="s">
        <v>56</v>
      </c>
      <c r="E32" s="268">
        <f>ROUNDUP(E31*1.1,2)</f>
        <v>45.79</v>
      </c>
      <c r="F32" s="184"/>
      <c r="G32" s="185"/>
      <c r="H32" s="186">
        <f t="shared" si="7"/>
        <v>0</v>
      </c>
      <c r="I32" s="187"/>
      <c r="J32" s="187"/>
      <c r="K32" s="188">
        <f t="shared" si="8"/>
        <v>0</v>
      </c>
      <c r="L32" s="188">
        <f t="shared" si="9"/>
        <v>0</v>
      </c>
      <c r="M32" s="188">
        <f t="shared" si="10"/>
        <v>0</v>
      </c>
      <c r="N32" s="188">
        <f t="shared" si="11"/>
        <v>0</v>
      </c>
      <c r="O32" s="188">
        <f t="shared" si="12"/>
        <v>0</v>
      </c>
      <c r="P32" s="188">
        <f t="shared" si="13"/>
        <v>0</v>
      </c>
    </row>
    <row r="33" spans="1:16" s="1" customFormat="1" ht="11.25" x14ac:dyDescent="0.2">
      <c r="A33" s="496" t="str">
        <f>IF(COUNTBLANK(B33)=1," ",COUNTA($B$13:B33))</f>
        <v xml:space="preserve"> </v>
      </c>
      <c r="B33" s="272"/>
      <c r="C33" s="271" t="s">
        <v>88</v>
      </c>
      <c r="D33" s="272" t="s">
        <v>77</v>
      </c>
      <c r="E33" s="268">
        <f>ROUNDUP(E31*6,2)</f>
        <v>249.75</v>
      </c>
      <c r="F33" s="184"/>
      <c r="G33" s="185"/>
      <c r="H33" s="186">
        <f t="shared" si="7"/>
        <v>0</v>
      </c>
      <c r="I33" s="187"/>
      <c r="J33" s="187"/>
      <c r="K33" s="188">
        <f t="shared" si="8"/>
        <v>0</v>
      </c>
      <c r="L33" s="188">
        <f t="shared" si="9"/>
        <v>0</v>
      </c>
      <c r="M33" s="188">
        <f t="shared" si="10"/>
        <v>0</v>
      </c>
      <c r="N33" s="188">
        <f t="shared" si="11"/>
        <v>0</v>
      </c>
      <c r="O33" s="188">
        <f t="shared" si="12"/>
        <v>0</v>
      </c>
      <c r="P33" s="188">
        <f t="shared" si="13"/>
        <v>0</v>
      </c>
    </row>
    <row r="34" spans="1:16" s="1" customFormat="1" ht="22.5" x14ac:dyDescent="0.2">
      <c r="A34" s="496">
        <f>IF(COUNTBLANK(B34)=1," ",COUNTA($B$13:B34))</f>
        <v>8</v>
      </c>
      <c r="B34" s="270" t="s">
        <v>79</v>
      </c>
      <c r="C34" s="271" t="s">
        <v>284</v>
      </c>
      <c r="D34" s="272" t="s">
        <v>81</v>
      </c>
      <c r="E34" s="266">
        <v>93.600000000000009</v>
      </c>
      <c r="F34" s="184"/>
      <c r="G34" s="185"/>
      <c r="H34" s="186">
        <f t="shared" si="7"/>
        <v>0</v>
      </c>
      <c r="I34" s="187"/>
      <c r="J34" s="187"/>
      <c r="K34" s="188">
        <f t="shared" si="8"/>
        <v>0</v>
      </c>
      <c r="L34" s="188">
        <f t="shared" si="9"/>
        <v>0</v>
      </c>
      <c r="M34" s="188">
        <f t="shared" si="10"/>
        <v>0</v>
      </c>
      <c r="N34" s="188">
        <f t="shared" si="11"/>
        <v>0</v>
      </c>
      <c r="O34" s="188">
        <f t="shared" si="12"/>
        <v>0</v>
      </c>
      <c r="P34" s="188">
        <f t="shared" si="13"/>
        <v>0</v>
      </c>
    </row>
    <row r="35" spans="1:16" s="1" customFormat="1" ht="22.5" x14ac:dyDescent="0.2">
      <c r="A35" s="496">
        <f>IF(COUNTBLANK(B35)=1," ",COUNTA($B$13:B35))</f>
        <v>9</v>
      </c>
      <c r="B35" s="270" t="s">
        <v>79</v>
      </c>
      <c r="C35" s="271" t="s">
        <v>240</v>
      </c>
      <c r="D35" s="272" t="s">
        <v>56</v>
      </c>
      <c r="E35" s="266">
        <f>25+10</f>
        <v>35</v>
      </c>
      <c r="F35" s="184"/>
      <c r="G35" s="185"/>
      <c r="H35" s="186">
        <f t="shared" si="7"/>
        <v>0</v>
      </c>
      <c r="I35" s="187"/>
      <c r="J35" s="187"/>
      <c r="K35" s="188">
        <f t="shared" si="8"/>
        <v>0</v>
      </c>
      <c r="L35" s="188">
        <f t="shared" si="9"/>
        <v>0</v>
      </c>
      <c r="M35" s="188">
        <f t="shared" si="10"/>
        <v>0</v>
      </c>
      <c r="N35" s="188">
        <f t="shared" si="11"/>
        <v>0</v>
      </c>
      <c r="O35" s="188">
        <f t="shared" si="12"/>
        <v>0</v>
      </c>
      <c r="P35" s="188">
        <f t="shared" si="13"/>
        <v>0</v>
      </c>
    </row>
    <row r="36" spans="1:16" s="1" customFormat="1" ht="11.25" x14ac:dyDescent="0.2">
      <c r="A36" s="496" t="str">
        <f>IF(COUNTBLANK(B36)=1," ",COUNTA($B$13:B36))</f>
        <v xml:space="preserve"> </v>
      </c>
      <c r="B36" s="275"/>
      <c r="C36" s="273" t="s">
        <v>88</v>
      </c>
      <c r="D36" s="272" t="s">
        <v>77</v>
      </c>
      <c r="E36" s="269">
        <f>E35*6</f>
        <v>210</v>
      </c>
      <c r="F36" s="184"/>
      <c r="G36" s="185"/>
      <c r="H36" s="186">
        <f t="shared" si="7"/>
        <v>0</v>
      </c>
      <c r="I36" s="187"/>
      <c r="J36" s="187"/>
      <c r="K36" s="188">
        <f t="shared" si="8"/>
        <v>0</v>
      </c>
      <c r="L36" s="188">
        <f t="shared" si="9"/>
        <v>0</v>
      </c>
      <c r="M36" s="188">
        <f t="shared" si="10"/>
        <v>0</v>
      </c>
      <c r="N36" s="188">
        <f t="shared" si="11"/>
        <v>0</v>
      </c>
      <c r="O36" s="188">
        <f t="shared" si="12"/>
        <v>0</v>
      </c>
      <c r="P36" s="188">
        <f t="shared" si="13"/>
        <v>0</v>
      </c>
    </row>
    <row r="37" spans="1:16" s="1" customFormat="1" ht="11.25" x14ac:dyDescent="0.2">
      <c r="A37" s="496" t="str">
        <f>IF(COUNTBLANK(B37)=1," ",COUNTA($B$13:B37))</f>
        <v xml:space="preserve"> </v>
      </c>
      <c r="B37" s="275"/>
      <c r="C37" s="278" t="s">
        <v>241</v>
      </c>
      <c r="D37" s="274" t="s">
        <v>56</v>
      </c>
      <c r="E37" s="269">
        <f>E35*1.1</f>
        <v>38.5</v>
      </c>
      <c r="F37" s="184"/>
      <c r="G37" s="185"/>
      <c r="H37" s="186">
        <f t="shared" si="7"/>
        <v>0</v>
      </c>
      <c r="I37" s="187"/>
      <c r="J37" s="187"/>
      <c r="K37" s="188">
        <f t="shared" si="8"/>
        <v>0</v>
      </c>
      <c r="L37" s="188">
        <f t="shared" si="9"/>
        <v>0</v>
      </c>
      <c r="M37" s="188">
        <f t="shared" si="10"/>
        <v>0</v>
      </c>
      <c r="N37" s="188">
        <f t="shared" si="11"/>
        <v>0</v>
      </c>
      <c r="O37" s="188">
        <f t="shared" si="12"/>
        <v>0</v>
      </c>
      <c r="P37" s="188">
        <f t="shared" si="13"/>
        <v>0</v>
      </c>
    </row>
    <row r="38" spans="1:16" s="1" customFormat="1" ht="45" x14ac:dyDescent="0.2">
      <c r="A38" s="496">
        <f>IF(COUNTBLANK(B38)=1," ",COUNTA($B$13:B38))</f>
        <v>10</v>
      </c>
      <c r="B38" s="270" t="s">
        <v>79</v>
      </c>
      <c r="C38" s="271" t="s">
        <v>536</v>
      </c>
      <c r="D38" s="272" t="s">
        <v>56</v>
      </c>
      <c r="E38" s="266">
        <f>E15+E15/0.5*0.7</f>
        <v>60</v>
      </c>
      <c r="F38" s="184"/>
      <c r="G38" s="185"/>
      <c r="H38" s="186">
        <f t="shared" si="7"/>
        <v>0</v>
      </c>
      <c r="I38" s="187"/>
      <c r="J38" s="187"/>
      <c r="K38" s="188">
        <f t="shared" si="8"/>
        <v>0</v>
      </c>
      <c r="L38" s="188">
        <f t="shared" si="9"/>
        <v>0</v>
      </c>
      <c r="M38" s="188">
        <f t="shared" si="10"/>
        <v>0</v>
      </c>
      <c r="N38" s="188">
        <f t="shared" si="11"/>
        <v>0</v>
      </c>
      <c r="O38" s="188">
        <f t="shared" si="12"/>
        <v>0</v>
      </c>
      <c r="P38" s="188">
        <f t="shared" si="13"/>
        <v>0</v>
      </c>
    </row>
    <row r="39" spans="1:16" s="1" customFormat="1" ht="11.25" x14ac:dyDescent="0.2">
      <c r="A39" s="496" t="str">
        <f>IF(COUNTBLANK(B39)=1," ",COUNTA($B$13:B39))</f>
        <v xml:space="preserve"> </v>
      </c>
      <c r="B39" s="272"/>
      <c r="C39" s="279" t="s">
        <v>285</v>
      </c>
      <c r="D39" s="272"/>
      <c r="E39" s="266"/>
      <c r="F39" s="184"/>
      <c r="G39" s="185"/>
      <c r="H39" s="186">
        <f t="shared" si="7"/>
        <v>0</v>
      </c>
      <c r="I39" s="187"/>
      <c r="J39" s="187"/>
      <c r="K39" s="188">
        <f t="shared" si="8"/>
        <v>0</v>
      </c>
      <c r="L39" s="188">
        <f t="shared" si="9"/>
        <v>0</v>
      </c>
      <c r="M39" s="188">
        <f t="shared" si="10"/>
        <v>0</v>
      </c>
      <c r="N39" s="188">
        <f t="shared" si="11"/>
        <v>0</v>
      </c>
      <c r="O39" s="188">
        <f t="shared" si="12"/>
        <v>0</v>
      </c>
      <c r="P39" s="188">
        <f t="shared" si="13"/>
        <v>0</v>
      </c>
    </row>
    <row r="40" spans="1:16" s="1" customFormat="1" ht="22.5" x14ac:dyDescent="0.2">
      <c r="A40" s="496">
        <f>IF(COUNTBLANK(B40)=1," ",COUNTA($B$13:B40))</f>
        <v>11</v>
      </c>
      <c r="B40" s="270" t="s">
        <v>79</v>
      </c>
      <c r="C40" s="271" t="s">
        <v>286</v>
      </c>
      <c r="D40" s="272" t="s">
        <v>56</v>
      </c>
      <c r="E40" s="266">
        <f>61*1.1</f>
        <v>67.100000000000009</v>
      </c>
      <c r="F40" s="184"/>
      <c r="G40" s="185"/>
      <c r="H40" s="186">
        <f t="shared" si="7"/>
        <v>0</v>
      </c>
      <c r="I40" s="187"/>
      <c r="J40" s="187"/>
      <c r="K40" s="188">
        <f t="shared" si="8"/>
        <v>0</v>
      </c>
      <c r="L40" s="188">
        <f t="shared" si="9"/>
        <v>0</v>
      </c>
      <c r="M40" s="188">
        <f t="shared" si="10"/>
        <v>0</v>
      </c>
      <c r="N40" s="188">
        <f t="shared" si="11"/>
        <v>0</v>
      </c>
      <c r="O40" s="188">
        <f t="shared" si="12"/>
        <v>0</v>
      </c>
      <c r="P40" s="188">
        <f t="shared" si="13"/>
        <v>0</v>
      </c>
    </row>
    <row r="41" spans="1:16" s="1" customFormat="1" ht="22.5" x14ac:dyDescent="0.2">
      <c r="A41" s="496">
        <f>IF(COUNTBLANK(B41)=1," ",COUNTA($B$13:B41))</f>
        <v>12</v>
      </c>
      <c r="B41" s="270" t="s">
        <v>79</v>
      </c>
      <c r="C41" s="271" t="s">
        <v>242</v>
      </c>
      <c r="D41" s="272" t="s">
        <v>78</v>
      </c>
      <c r="E41" s="266">
        <f>61*0.5</f>
        <v>30.5</v>
      </c>
      <c r="F41" s="184"/>
      <c r="G41" s="185"/>
      <c r="H41" s="186">
        <f t="shared" si="7"/>
        <v>0</v>
      </c>
      <c r="I41" s="187"/>
      <c r="J41" s="187"/>
      <c r="K41" s="188">
        <f t="shared" si="8"/>
        <v>0</v>
      </c>
      <c r="L41" s="188">
        <f t="shared" si="9"/>
        <v>0</v>
      </c>
      <c r="M41" s="188">
        <f t="shared" si="10"/>
        <v>0</v>
      </c>
      <c r="N41" s="188">
        <f t="shared" si="11"/>
        <v>0</v>
      </c>
      <c r="O41" s="188">
        <f t="shared" si="12"/>
        <v>0</v>
      </c>
      <c r="P41" s="188">
        <f t="shared" si="13"/>
        <v>0</v>
      </c>
    </row>
    <row r="42" spans="1:16" s="1" customFormat="1" ht="11.25" x14ac:dyDescent="0.2">
      <c r="A42" s="496">
        <f>IF(COUNTBLANK(B42)=1," ",COUNTA($B$13:B42))</f>
        <v>13</v>
      </c>
      <c r="B42" s="270" t="s">
        <v>79</v>
      </c>
      <c r="C42" s="271" t="s">
        <v>243</v>
      </c>
      <c r="D42" s="272" t="s">
        <v>56</v>
      </c>
      <c r="E42" s="266">
        <f>10*3*0.5</f>
        <v>15</v>
      </c>
      <c r="F42" s="184"/>
      <c r="G42" s="185"/>
      <c r="H42" s="186">
        <f t="shared" si="7"/>
        <v>0</v>
      </c>
      <c r="I42" s="187"/>
      <c r="J42" s="187"/>
      <c r="K42" s="188">
        <f t="shared" si="8"/>
        <v>0</v>
      </c>
      <c r="L42" s="188">
        <f t="shared" si="9"/>
        <v>0</v>
      </c>
      <c r="M42" s="188">
        <f t="shared" si="10"/>
        <v>0</v>
      </c>
      <c r="N42" s="188">
        <f t="shared" si="11"/>
        <v>0</v>
      </c>
      <c r="O42" s="188">
        <f t="shared" si="12"/>
        <v>0</v>
      </c>
      <c r="P42" s="188">
        <f t="shared" si="13"/>
        <v>0</v>
      </c>
    </row>
    <row r="43" spans="1:16" s="1" customFormat="1" ht="11.25" x14ac:dyDescent="0.2">
      <c r="A43" s="496" t="str">
        <f>IF(COUNTBLANK(B43)=1," ",COUNTA($B$13:B43))</f>
        <v xml:space="preserve"> </v>
      </c>
      <c r="B43" s="275"/>
      <c r="C43" s="273" t="s">
        <v>244</v>
      </c>
      <c r="D43" s="274" t="s">
        <v>78</v>
      </c>
      <c r="E43" s="269">
        <f>E42*0.02</f>
        <v>0.3</v>
      </c>
      <c r="F43" s="184"/>
      <c r="G43" s="185"/>
      <c r="H43" s="186">
        <f t="shared" si="7"/>
        <v>0</v>
      </c>
      <c r="I43" s="187"/>
      <c r="J43" s="187"/>
      <c r="K43" s="188">
        <f t="shared" si="8"/>
        <v>0</v>
      </c>
      <c r="L43" s="188">
        <f t="shared" si="9"/>
        <v>0</v>
      </c>
      <c r="M43" s="188">
        <f t="shared" si="10"/>
        <v>0</v>
      </c>
      <c r="N43" s="188">
        <f t="shared" si="11"/>
        <v>0</v>
      </c>
      <c r="O43" s="188">
        <f t="shared" si="12"/>
        <v>0</v>
      </c>
      <c r="P43" s="188">
        <f t="shared" si="13"/>
        <v>0</v>
      </c>
    </row>
    <row r="44" spans="1:16" s="1" customFormat="1" ht="11.25" x14ac:dyDescent="0.2">
      <c r="A44" s="496">
        <f>IF(COUNTBLANK(B44)=1," ",COUNTA($B$13:B44))</f>
        <v>14</v>
      </c>
      <c r="B44" s="270" t="s">
        <v>79</v>
      </c>
      <c r="C44" s="271" t="s">
        <v>287</v>
      </c>
      <c r="D44" s="272" t="s">
        <v>56</v>
      </c>
      <c r="E44" s="266">
        <f>E42*1.1</f>
        <v>16.5</v>
      </c>
      <c r="F44" s="184"/>
      <c r="G44" s="185"/>
      <c r="H44" s="186">
        <f t="shared" si="7"/>
        <v>0</v>
      </c>
      <c r="I44" s="187"/>
      <c r="J44" s="187"/>
      <c r="K44" s="188">
        <f t="shared" si="8"/>
        <v>0</v>
      </c>
      <c r="L44" s="188">
        <f t="shared" si="9"/>
        <v>0</v>
      </c>
      <c r="M44" s="188">
        <f t="shared" si="10"/>
        <v>0</v>
      </c>
      <c r="N44" s="188">
        <f t="shared" si="11"/>
        <v>0</v>
      </c>
      <c r="O44" s="188">
        <f t="shared" si="12"/>
        <v>0</v>
      </c>
      <c r="P44" s="188">
        <f t="shared" si="13"/>
        <v>0</v>
      </c>
    </row>
    <row r="45" spans="1:16" s="1" customFormat="1" ht="11.25" x14ac:dyDescent="0.2">
      <c r="A45" s="496" t="str">
        <f>IF(COUNTBLANK(B45)=1," ",COUNTA($B$13:B45))</f>
        <v xml:space="preserve"> </v>
      </c>
      <c r="B45" s="275"/>
      <c r="C45" s="273" t="s">
        <v>244</v>
      </c>
      <c r="D45" s="274" t="s">
        <v>78</v>
      </c>
      <c r="E45" s="269">
        <f>E44*0.02</f>
        <v>0.33</v>
      </c>
      <c r="F45" s="184"/>
      <c r="G45" s="185"/>
      <c r="H45" s="186">
        <f t="shared" si="7"/>
        <v>0</v>
      </c>
      <c r="I45" s="187"/>
      <c r="J45" s="187"/>
      <c r="K45" s="188">
        <f t="shared" si="8"/>
        <v>0</v>
      </c>
      <c r="L45" s="188">
        <f t="shared" si="9"/>
        <v>0</v>
      </c>
      <c r="M45" s="188">
        <f t="shared" si="10"/>
        <v>0</v>
      </c>
      <c r="N45" s="188">
        <f t="shared" si="11"/>
        <v>0</v>
      </c>
      <c r="O45" s="188">
        <f t="shared" si="12"/>
        <v>0</v>
      </c>
      <c r="P45" s="188">
        <f t="shared" si="13"/>
        <v>0</v>
      </c>
    </row>
    <row r="46" spans="1:16" s="1" customFormat="1" ht="22.5" x14ac:dyDescent="0.2">
      <c r="A46" s="496"/>
      <c r="B46" s="275"/>
      <c r="C46" s="273" t="s">
        <v>537</v>
      </c>
      <c r="D46" s="272" t="s">
        <v>56</v>
      </c>
      <c r="E46" s="266">
        <f>E44*1.1</f>
        <v>18.150000000000002</v>
      </c>
      <c r="F46" s="184"/>
      <c r="G46" s="185"/>
      <c r="H46" s="186">
        <f t="shared" si="7"/>
        <v>0</v>
      </c>
      <c r="I46" s="187"/>
      <c r="J46" s="187"/>
      <c r="K46" s="188">
        <f t="shared" si="8"/>
        <v>0</v>
      </c>
      <c r="L46" s="188">
        <f t="shared" si="9"/>
        <v>0</v>
      </c>
      <c r="M46" s="188">
        <f t="shared" si="10"/>
        <v>0</v>
      </c>
      <c r="N46" s="188">
        <f t="shared" si="11"/>
        <v>0</v>
      </c>
      <c r="O46" s="188">
        <f t="shared" si="12"/>
        <v>0</v>
      </c>
      <c r="P46" s="188">
        <f t="shared" si="13"/>
        <v>0</v>
      </c>
    </row>
    <row r="47" spans="1:16" s="1" customFormat="1" ht="22.5" x14ac:dyDescent="0.2">
      <c r="A47" s="496">
        <f>IF(COUNTBLANK(B47)=1," ",COUNTA($B$13:B47))</f>
        <v>15</v>
      </c>
      <c r="B47" s="270" t="s">
        <v>79</v>
      </c>
      <c r="C47" s="271" t="s">
        <v>245</v>
      </c>
      <c r="D47" s="272" t="s">
        <v>56</v>
      </c>
      <c r="E47" s="266">
        <f>E44</f>
        <v>16.5</v>
      </c>
      <c r="F47" s="184"/>
      <c r="G47" s="185"/>
      <c r="H47" s="186">
        <f t="shared" si="7"/>
        <v>0</v>
      </c>
      <c r="I47" s="187"/>
      <c r="J47" s="187"/>
      <c r="K47" s="188">
        <f t="shared" si="8"/>
        <v>0</v>
      </c>
      <c r="L47" s="188">
        <f t="shared" si="9"/>
        <v>0</v>
      </c>
      <c r="M47" s="188">
        <f t="shared" si="10"/>
        <v>0</v>
      </c>
      <c r="N47" s="188">
        <f t="shared" si="11"/>
        <v>0</v>
      </c>
      <c r="O47" s="188">
        <f t="shared" si="12"/>
        <v>0</v>
      </c>
      <c r="P47" s="188">
        <f t="shared" si="13"/>
        <v>0</v>
      </c>
    </row>
    <row r="48" spans="1:16" s="1" customFormat="1" ht="11.25" x14ac:dyDescent="0.2">
      <c r="A48" s="496" t="str">
        <f>IF(COUNTBLANK(B48)=1," ",COUNTA($B$13:B48))</f>
        <v xml:space="preserve"> </v>
      </c>
      <c r="B48" s="275"/>
      <c r="C48" s="273" t="s">
        <v>246</v>
      </c>
      <c r="D48" s="275" t="s">
        <v>81</v>
      </c>
      <c r="E48" s="269">
        <f>E47*0.4</f>
        <v>6.6000000000000005</v>
      </c>
      <c r="F48" s="184"/>
      <c r="G48" s="185"/>
      <c r="H48" s="186">
        <f t="shared" si="7"/>
        <v>0</v>
      </c>
      <c r="I48" s="187"/>
      <c r="J48" s="187"/>
      <c r="K48" s="188">
        <f t="shared" si="8"/>
        <v>0</v>
      </c>
      <c r="L48" s="188">
        <f t="shared" si="9"/>
        <v>0</v>
      </c>
      <c r="M48" s="188">
        <f t="shared" si="10"/>
        <v>0</v>
      </c>
      <c r="N48" s="188">
        <f t="shared" si="11"/>
        <v>0</v>
      </c>
      <c r="O48" s="188">
        <f t="shared" si="12"/>
        <v>0</v>
      </c>
      <c r="P48" s="188">
        <f t="shared" si="13"/>
        <v>0</v>
      </c>
    </row>
    <row r="49" spans="1:16" s="1" customFormat="1" ht="11.25" x14ac:dyDescent="0.2">
      <c r="A49" s="496" t="str">
        <f>IF(COUNTBLANK(B49)=1," ",COUNTA($B$13:B49))</f>
        <v xml:space="preserve"> </v>
      </c>
      <c r="B49" s="275"/>
      <c r="C49" s="273" t="s">
        <v>288</v>
      </c>
      <c r="D49" s="275" t="s">
        <v>81</v>
      </c>
      <c r="E49" s="269">
        <f>E47*0.6</f>
        <v>9.9</v>
      </c>
      <c r="F49" s="184"/>
      <c r="G49" s="185"/>
      <c r="H49" s="186">
        <f t="shared" si="7"/>
        <v>0</v>
      </c>
      <c r="I49" s="187"/>
      <c r="J49" s="187"/>
      <c r="K49" s="188">
        <f t="shared" si="8"/>
        <v>0</v>
      </c>
      <c r="L49" s="188">
        <f t="shared" si="9"/>
        <v>0</v>
      </c>
      <c r="M49" s="188">
        <f t="shared" si="10"/>
        <v>0</v>
      </c>
      <c r="N49" s="188">
        <f t="shared" si="11"/>
        <v>0</v>
      </c>
      <c r="O49" s="188">
        <f t="shared" si="12"/>
        <v>0</v>
      </c>
      <c r="P49" s="188">
        <f t="shared" si="13"/>
        <v>0</v>
      </c>
    </row>
    <row r="50" spans="1:16" s="1" customFormat="1" ht="33.75" x14ac:dyDescent="0.2">
      <c r="A50" s="496">
        <f>IF(COUNTBLANK(B50)=1," ",COUNTA($B$13:B50))</f>
        <v>16</v>
      </c>
      <c r="B50" s="270" t="s">
        <v>79</v>
      </c>
      <c r="C50" s="279" t="s">
        <v>320</v>
      </c>
      <c r="D50" s="275" t="s">
        <v>77</v>
      </c>
      <c r="E50" s="384">
        <f>7</f>
        <v>7</v>
      </c>
      <c r="F50" s="184"/>
      <c r="G50" s="185"/>
      <c r="H50" s="186">
        <f t="shared" si="7"/>
        <v>0</v>
      </c>
      <c r="I50" s="187"/>
      <c r="J50" s="187"/>
      <c r="K50" s="188">
        <f t="shared" si="8"/>
        <v>0</v>
      </c>
      <c r="L50" s="188">
        <f t="shared" si="9"/>
        <v>0</v>
      </c>
      <c r="M50" s="188">
        <f t="shared" si="10"/>
        <v>0</v>
      </c>
      <c r="N50" s="188">
        <f t="shared" si="11"/>
        <v>0</v>
      </c>
      <c r="O50" s="188">
        <f t="shared" si="12"/>
        <v>0</v>
      </c>
      <c r="P50" s="188">
        <f t="shared" si="13"/>
        <v>0</v>
      </c>
    </row>
    <row r="51" spans="1:16" s="1" customFormat="1" ht="11.25" x14ac:dyDescent="0.2">
      <c r="A51" s="496" t="str">
        <f>IF(COUNTBLANK(B51)=1," ",COUNTA($B$13:B51))</f>
        <v xml:space="preserve"> </v>
      </c>
      <c r="B51" s="275"/>
      <c r="C51" s="273" t="s">
        <v>327</v>
      </c>
      <c r="D51" s="275" t="s">
        <v>56</v>
      </c>
      <c r="E51" s="384">
        <f>E56*0.03*E50</f>
        <v>2.0579999999999998</v>
      </c>
      <c r="F51" s="184"/>
      <c r="G51" s="185"/>
      <c r="H51" s="186">
        <f t="shared" si="7"/>
        <v>0</v>
      </c>
      <c r="I51" s="187"/>
      <c r="J51" s="187"/>
      <c r="K51" s="188">
        <f t="shared" si="8"/>
        <v>0</v>
      </c>
      <c r="L51" s="188">
        <f t="shared" si="9"/>
        <v>0</v>
      </c>
      <c r="M51" s="188">
        <f t="shared" si="10"/>
        <v>0</v>
      </c>
      <c r="N51" s="188">
        <f t="shared" si="11"/>
        <v>0</v>
      </c>
      <c r="O51" s="188">
        <f t="shared" si="12"/>
        <v>0</v>
      </c>
      <c r="P51" s="188">
        <f t="shared" si="13"/>
        <v>0</v>
      </c>
    </row>
    <row r="52" spans="1:16" s="1" customFormat="1" ht="11.25" x14ac:dyDescent="0.2">
      <c r="A52" s="497"/>
      <c r="B52" s="471"/>
      <c r="C52" s="498" t="s">
        <v>509</v>
      </c>
      <c r="D52" s="471" t="s">
        <v>78</v>
      </c>
      <c r="E52" s="499">
        <f>E50*1*0.5</f>
        <v>3.5</v>
      </c>
      <c r="F52" s="406"/>
      <c r="G52" s="407"/>
      <c r="H52" s="186"/>
      <c r="I52" s="408"/>
      <c r="J52" s="408"/>
      <c r="K52" s="409"/>
      <c r="L52" s="409"/>
      <c r="M52" s="409"/>
      <c r="N52" s="409"/>
      <c r="O52" s="409"/>
      <c r="P52" s="409"/>
    </row>
    <row r="53" spans="1:16" s="1" customFormat="1" ht="11.25" x14ac:dyDescent="0.2">
      <c r="A53" s="497"/>
      <c r="B53" s="471"/>
      <c r="C53" s="498" t="s">
        <v>510</v>
      </c>
      <c r="D53" s="471" t="s">
        <v>91</v>
      </c>
      <c r="E53" s="499">
        <f>E50</f>
        <v>7</v>
      </c>
      <c r="F53" s="406"/>
      <c r="G53" s="407"/>
      <c r="H53" s="186"/>
      <c r="I53" s="408"/>
      <c r="J53" s="408"/>
      <c r="K53" s="409"/>
      <c r="L53" s="409"/>
      <c r="M53" s="409"/>
      <c r="N53" s="409"/>
      <c r="O53" s="409"/>
      <c r="P53" s="409"/>
    </row>
    <row r="54" spans="1:16" s="1" customFormat="1" ht="11.25" x14ac:dyDescent="0.2">
      <c r="A54" s="496" t="str">
        <f>IF(COUNTBLANK(B54)=1," ",COUNTA($B$13:B54))</f>
        <v xml:space="preserve"> </v>
      </c>
      <c r="B54" s="275"/>
      <c r="C54" s="273" t="s">
        <v>324</v>
      </c>
      <c r="D54" s="275" t="s">
        <v>78</v>
      </c>
      <c r="E54" s="384">
        <f>(2.8*E50)/0.5*0.05*0.075</f>
        <v>0.14699999999999999</v>
      </c>
      <c r="F54" s="184"/>
      <c r="G54" s="185"/>
      <c r="H54" s="186">
        <f t="shared" si="7"/>
        <v>0</v>
      </c>
      <c r="I54" s="187"/>
      <c r="J54" s="187"/>
      <c r="K54" s="188">
        <f t="shared" si="8"/>
        <v>0</v>
      </c>
      <c r="L54" s="188">
        <f t="shared" si="9"/>
        <v>0</v>
      </c>
      <c r="M54" s="188">
        <f t="shared" si="10"/>
        <v>0</v>
      </c>
      <c r="N54" s="188">
        <f t="shared" si="11"/>
        <v>0</v>
      </c>
      <c r="O54" s="188">
        <f t="shared" si="12"/>
        <v>0</v>
      </c>
      <c r="P54" s="188">
        <f t="shared" si="13"/>
        <v>0</v>
      </c>
    </row>
    <row r="55" spans="1:16" s="1" customFormat="1" ht="11.25" x14ac:dyDescent="0.2">
      <c r="A55" s="496" t="str">
        <f>IF(COUNTBLANK(B55)=1," ",COUNTA($B$13:B55))</f>
        <v xml:space="preserve"> </v>
      </c>
      <c r="B55" s="275"/>
      <c r="C55" s="273" t="s">
        <v>323</v>
      </c>
      <c r="D55" s="275" t="s">
        <v>77</v>
      </c>
      <c r="E55" s="384">
        <f>ROUNDUP((2.8*E50)/0.5*2,0)</f>
        <v>79</v>
      </c>
      <c r="F55" s="184"/>
      <c r="G55" s="185"/>
      <c r="H55" s="186">
        <f t="shared" si="7"/>
        <v>0</v>
      </c>
      <c r="I55" s="187"/>
      <c r="J55" s="187"/>
      <c r="K55" s="188">
        <f t="shared" si="8"/>
        <v>0</v>
      </c>
      <c r="L55" s="188">
        <f t="shared" si="9"/>
        <v>0</v>
      </c>
      <c r="M55" s="188">
        <f t="shared" si="10"/>
        <v>0</v>
      </c>
      <c r="N55" s="188">
        <f t="shared" si="11"/>
        <v>0</v>
      </c>
      <c r="O55" s="188">
        <f t="shared" si="12"/>
        <v>0</v>
      </c>
      <c r="P55" s="188">
        <f t="shared" si="13"/>
        <v>0</v>
      </c>
    </row>
    <row r="56" spans="1:16" s="1" customFormat="1" ht="11.25" x14ac:dyDescent="0.2">
      <c r="A56" s="496" t="str">
        <f>IF(COUNTBLANK(B56)=1," ",COUNTA($B$13:B56))</f>
        <v xml:space="preserve"> </v>
      </c>
      <c r="B56" s="275"/>
      <c r="C56" s="273" t="s">
        <v>322</v>
      </c>
      <c r="D56" s="275" t="s">
        <v>56</v>
      </c>
      <c r="E56" s="384">
        <f>E50*2.8*0.5</f>
        <v>9.7999999999999989</v>
      </c>
      <c r="F56" s="184"/>
      <c r="G56" s="185"/>
      <c r="H56" s="186">
        <f t="shared" si="7"/>
        <v>0</v>
      </c>
      <c r="I56" s="187"/>
      <c r="J56" s="187"/>
      <c r="K56" s="188">
        <f t="shared" si="8"/>
        <v>0</v>
      </c>
      <c r="L56" s="188">
        <f t="shared" si="9"/>
        <v>0</v>
      </c>
      <c r="M56" s="188">
        <f t="shared" si="10"/>
        <v>0</v>
      </c>
      <c r="N56" s="188">
        <f t="shared" si="11"/>
        <v>0</v>
      </c>
      <c r="O56" s="188">
        <f t="shared" si="12"/>
        <v>0</v>
      </c>
      <c r="P56" s="188">
        <f t="shared" si="13"/>
        <v>0</v>
      </c>
    </row>
    <row r="57" spans="1:16" s="1" customFormat="1" ht="11.25" x14ac:dyDescent="0.2">
      <c r="A57" s="496" t="str">
        <f>IF(COUNTBLANK(B57)=1," ",COUNTA($B$13:B57))</f>
        <v xml:space="preserve"> </v>
      </c>
      <c r="B57" s="275"/>
      <c r="C57" s="273" t="s">
        <v>326</v>
      </c>
      <c r="D57" s="275" t="s">
        <v>56</v>
      </c>
      <c r="E57" s="384">
        <f>E56</f>
        <v>9.7999999999999989</v>
      </c>
      <c r="F57" s="184"/>
      <c r="G57" s="185"/>
      <c r="H57" s="186">
        <f t="shared" si="7"/>
        <v>0</v>
      </c>
      <c r="I57" s="187"/>
      <c r="J57" s="187"/>
      <c r="K57" s="188">
        <f t="shared" si="8"/>
        <v>0</v>
      </c>
      <c r="L57" s="188">
        <f t="shared" si="9"/>
        <v>0</v>
      </c>
      <c r="M57" s="188">
        <f t="shared" si="10"/>
        <v>0</v>
      </c>
      <c r="N57" s="188">
        <f t="shared" si="11"/>
        <v>0</v>
      </c>
      <c r="O57" s="188">
        <f t="shared" si="12"/>
        <v>0</v>
      </c>
      <c r="P57" s="188">
        <f t="shared" si="13"/>
        <v>0</v>
      </c>
    </row>
    <row r="58" spans="1:16" s="1" customFormat="1" ht="11.25" x14ac:dyDescent="0.2">
      <c r="A58" s="496" t="str">
        <f>IF(COUNTBLANK(B58)=1," ",COUNTA($B$13:B58))</f>
        <v xml:space="preserve"> </v>
      </c>
      <c r="B58" s="275"/>
      <c r="C58" s="273" t="s">
        <v>325</v>
      </c>
      <c r="D58" s="275" t="s">
        <v>77</v>
      </c>
      <c r="E58" s="384">
        <f>E56*6</f>
        <v>58.8</v>
      </c>
      <c r="F58" s="184"/>
      <c r="G58" s="185"/>
      <c r="H58" s="186">
        <f t="shared" si="7"/>
        <v>0</v>
      </c>
      <c r="I58" s="187"/>
      <c r="J58" s="187"/>
      <c r="K58" s="188">
        <f t="shared" si="8"/>
        <v>0</v>
      </c>
      <c r="L58" s="188">
        <f t="shared" si="9"/>
        <v>0</v>
      </c>
      <c r="M58" s="188">
        <f t="shared" si="10"/>
        <v>0</v>
      </c>
      <c r="N58" s="188">
        <f t="shared" si="11"/>
        <v>0</v>
      </c>
      <c r="O58" s="188">
        <f t="shared" si="12"/>
        <v>0</v>
      </c>
      <c r="P58" s="188">
        <f t="shared" si="13"/>
        <v>0</v>
      </c>
    </row>
    <row r="59" spans="1:16" s="1" customFormat="1" ht="11.25" x14ac:dyDescent="0.2">
      <c r="A59" s="496" t="str">
        <f>IF(COUNTBLANK(B59)=1," ",COUNTA($B$13:B59))</f>
        <v xml:space="preserve"> </v>
      </c>
      <c r="B59" s="275"/>
      <c r="C59" s="273" t="s">
        <v>321</v>
      </c>
      <c r="D59" s="275" t="s">
        <v>77</v>
      </c>
      <c r="E59" s="384">
        <f>E56*1.5</f>
        <v>14.7</v>
      </c>
      <c r="F59" s="184"/>
      <c r="G59" s="185"/>
      <c r="H59" s="186">
        <f t="shared" si="7"/>
        <v>0</v>
      </c>
      <c r="I59" s="187"/>
      <c r="J59" s="187"/>
      <c r="K59" s="188">
        <f t="shared" si="8"/>
        <v>0</v>
      </c>
      <c r="L59" s="188">
        <f t="shared" si="9"/>
        <v>0</v>
      </c>
      <c r="M59" s="188">
        <f t="shared" si="10"/>
        <v>0</v>
      </c>
      <c r="N59" s="188">
        <f t="shared" si="11"/>
        <v>0</v>
      </c>
      <c r="O59" s="188">
        <f t="shared" si="12"/>
        <v>0</v>
      </c>
      <c r="P59" s="188">
        <f t="shared" si="13"/>
        <v>0</v>
      </c>
    </row>
    <row r="60" spans="1:16" s="1" customFormat="1" ht="22.5" x14ac:dyDescent="0.2">
      <c r="A60" s="496" t="str">
        <f>IF(COUNTBLANK(B60)=1," ",COUNTA($B$13:B60))</f>
        <v xml:space="preserve"> </v>
      </c>
      <c r="B60" s="275"/>
      <c r="C60" s="273" t="s">
        <v>409</v>
      </c>
      <c r="D60" s="275" t="s">
        <v>56</v>
      </c>
      <c r="E60" s="384">
        <f>2.85*0.5*E50</f>
        <v>9.9749999999999996</v>
      </c>
      <c r="F60" s="184"/>
      <c r="G60" s="185"/>
      <c r="H60" s="186">
        <f t="shared" si="7"/>
        <v>0</v>
      </c>
      <c r="I60" s="187"/>
      <c r="J60" s="187"/>
      <c r="K60" s="188">
        <f t="shared" si="8"/>
        <v>0</v>
      </c>
      <c r="L60" s="188">
        <f t="shared" si="9"/>
        <v>0</v>
      </c>
      <c r="M60" s="188">
        <f t="shared" si="10"/>
        <v>0</v>
      </c>
      <c r="N60" s="188">
        <f t="shared" si="11"/>
        <v>0</v>
      </c>
      <c r="O60" s="188">
        <f t="shared" si="12"/>
        <v>0</v>
      </c>
      <c r="P60" s="188">
        <f t="shared" si="13"/>
        <v>0</v>
      </c>
    </row>
    <row r="61" spans="1:16" s="1" customFormat="1" ht="33.75" x14ac:dyDescent="0.2">
      <c r="A61" s="496">
        <f>IF(COUNTBLANK(B61)=1," ",COUNTA($B$13:B61))</f>
        <v>17</v>
      </c>
      <c r="B61" s="270" t="s">
        <v>79</v>
      </c>
      <c r="C61" s="279" t="s">
        <v>301</v>
      </c>
      <c r="D61" s="274"/>
      <c r="E61" s="267"/>
      <c r="F61" s="184"/>
      <c r="G61" s="185"/>
      <c r="H61" s="186">
        <f t="shared" si="7"/>
        <v>0</v>
      </c>
      <c r="I61" s="187"/>
      <c r="J61" s="187"/>
      <c r="K61" s="188">
        <f t="shared" si="8"/>
        <v>0</v>
      </c>
      <c r="L61" s="188">
        <f t="shared" si="9"/>
        <v>0</v>
      </c>
      <c r="M61" s="188">
        <f t="shared" si="10"/>
        <v>0</v>
      </c>
      <c r="N61" s="188">
        <f t="shared" si="11"/>
        <v>0</v>
      </c>
      <c r="O61" s="188">
        <f t="shared" si="12"/>
        <v>0</v>
      </c>
      <c r="P61" s="188">
        <f t="shared" si="13"/>
        <v>0</v>
      </c>
    </row>
    <row r="62" spans="1:16" s="1" customFormat="1" ht="22.5" x14ac:dyDescent="0.2">
      <c r="A62" s="496" t="str">
        <f>IF(COUNTBLANK(B62)=1," ",COUNTA($B$13:B62))</f>
        <v xml:space="preserve"> </v>
      </c>
      <c r="B62" s="282"/>
      <c r="C62" s="271" t="s">
        <v>297</v>
      </c>
      <c r="D62" s="274" t="s">
        <v>91</v>
      </c>
      <c r="E62" s="268">
        <v>10</v>
      </c>
      <c r="F62" s="184"/>
      <c r="G62" s="185"/>
      <c r="H62" s="186">
        <f t="shared" si="7"/>
        <v>0</v>
      </c>
      <c r="I62" s="187"/>
      <c r="J62" s="187"/>
      <c r="K62" s="188">
        <f t="shared" si="8"/>
        <v>0</v>
      </c>
      <c r="L62" s="188">
        <f t="shared" si="9"/>
        <v>0</v>
      </c>
      <c r="M62" s="188">
        <f t="shared" si="10"/>
        <v>0</v>
      </c>
      <c r="N62" s="188">
        <f t="shared" si="11"/>
        <v>0</v>
      </c>
      <c r="O62" s="188">
        <f t="shared" si="12"/>
        <v>0</v>
      </c>
      <c r="P62" s="188">
        <f t="shared" si="13"/>
        <v>0</v>
      </c>
    </row>
    <row r="63" spans="1:16" s="1" customFormat="1" ht="11.25" x14ac:dyDescent="0.2">
      <c r="A63" s="496" t="str">
        <f>IF(COUNTBLANK(B63)=1," ",COUNTA($B$13:B63))</f>
        <v xml:space="preserve"> </v>
      </c>
      <c r="B63" s="282"/>
      <c r="C63" s="271" t="s">
        <v>298</v>
      </c>
      <c r="D63" s="274" t="s">
        <v>91</v>
      </c>
      <c r="E63" s="268">
        <v>1</v>
      </c>
      <c r="F63" s="184"/>
      <c r="G63" s="185"/>
      <c r="H63" s="186">
        <f t="shared" si="7"/>
        <v>0</v>
      </c>
      <c r="I63" s="187"/>
      <c r="J63" s="187"/>
      <c r="K63" s="188">
        <f t="shared" si="8"/>
        <v>0</v>
      </c>
      <c r="L63" s="188">
        <f t="shared" si="9"/>
        <v>0</v>
      </c>
      <c r="M63" s="188">
        <f t="shared" si="10"/>
        <v>0</v>
      </c>
      <c r="N63" s="188">
        <f t="shared" si="11"/>
        <v>0</v>
      </c>
      <c r="O63" s="188">
        <f t="shared" si="12"/>
        <v>0</v>
      </c>
      <c r="P63" s="188">
        <f t="shared" si="13"/>
        <v>0</v>
      </c>
    </row>
    <row r="64" spans="1:16" s="1" customFormat="1" ht="11.25" x14ac:dyDescent="0.2">
      <c r="A64" s="496" t="str">
        <f>IF(COUNTBLANK(B64)=1," ",COUNTA($B$13:B64))</f>
        <v xml:space="preserve"> </v>
      </c>
      <c r="B64" s="282"/>
      <c r="C64" s="271" t="s">
        <v>299</v>
      </c>
      <c r="D64" s="274" t="s">
        <v>91</v>
      </c>
      <c r="E64" s="268">
        <v>1</v>
      </c>
      <c r="F64" s="184"/>
      <c r="G64" s="185"/>
      <c r="H64" s="186">
        <f t="shared" si="7"/>
        <v>0</v>
      </c>
      <c r="I64" s="187"/>
      <c r="J64" s="187"/>
      <c r="K64" s="188">
        <f t="shared" si="8"/>
        <v>0</v>
      </c>
      <c r="L64" s="188">
        <f t="shared" si="9"/>
        <v>0</v>
      </c>
      <c r="M64" s="188">
        <f t="shared" si="10"/>
        <v>0</v>
      </c>
      <c r="N64" s="188">
        <f t="shared" si="11"/>
        <v>0</v>
      </c>
      <c r="O64" s="188">
        <f t="shared" si="12"/>
        <v>0</v>
      </c>
      <c r="P64" s="188">
        <f t="shared" si="13"/>
        <v>0</v>
      </c>
    </row>
    <row r="65" spans="1:16" s="1" customFormat="1" ht="22.5" x14ac:dyDescent="0.2">
      <c r="A65" s="496" t="str">
        <f>IF(COUNTBLANK(B65)=1," ",COUNTA($B$13:B65))</f>
        <v xml:space="preserve"> </v>
      </c>
      <c r="B65" s="282"/>
      <c r="C65" s="271" t="s">
        <v>300</v>
      </c>
      <c r="D65" s="274" t="s">
        <v>91</v>
      </c>
      <c r="E65" s="268">
        <v>1</v>
      </c>
      <c r="F65" s="184"/>
      <c r="G65" s="185"/>
      <c r="H65" s="186">
        <f t="shared" si="7"/>
        <v>0</v>
      </c>
      <c r="I65" s="187"/>
      <c r="J65" s="187"/>
      <c r="K65" s="188">
        <f t="shared" si="8"/>
        <v>0</v>
      </c>
      <c r="L65" s="188">
        <f t="shared" si="9"/>
        <v>0</v>
      </c>
      <c r="M65" s="188">
        <f t="shared" si="10"/>
        <v>0</v>
      </c>
      <c r="N65" s="188">
        <f t="shared" si="11"/>
        <v>0</v>
      </c>
      <c r="O65" s="188">
        <f t="shared" si="12"/>
        <v>0</v>
      </c>
      <c r="P65" s="188">
        <f t="shared" si="13"/>
        <v>0</v>
      </c>
    </row>
    <row r="66" spans="1:16" s="1" customFormat="1" ht="11.25" x14ac:dyDescent="0.2">
      <c r="A66" s="496"/>
      <c r="B66" s="282"/>
      <c r="C66" s="271" t="s">
        <v>303</v>
      </c>
      <c r="D66" s="274" t="s">
        <v>77</v>
      </c>
      <c r="E66" s="267">
        <f>SUM(E62:E65)*8</f>
        <v>104</v>
      </c>
      <c r="F66" s="184"/>
      <c r="G66" s="185"/>
      <c r="H66" s="186">
        <f t="shared" si="7"/>
        <v>0</v>
      </c>
      <c r="I66" s="187"/>
      <c r="J66" s="187"/>
      <c r="K66" s="188">
        <f t="shared" si="8"/>
        <v>0</v>
      </c>
      <c r="L66" s="188">
        <f t="shared" si="9"/>
        <v>0</v>
      </c>
      <c r="M66" s="188">
        <f t="shared" si="10"/>
        <v>0</v>
      </c>
      <c r="N66" s="188">
        <f t="shared" si="11"/>
        <v>0</v>
      </c>
      <c r="O66" s="188">
        <f t="shared" si="12"/>
        <v>0</v>
      </c>
      <c r="P66" s="188">
        <f t="shared" si="13"/>
        <v>0</v>
      </c>
    </row>
    <row r="67" spans="1:16" s="1" customFormat="1" ht="11.25" x14ac:dyDescent="0.2">
      <c r="A67" s="496"/>
      <c r="B67" s="282"/>
      <c r="C67" s="271" t="s">
        <v>302</v>
      </c>
      <c r="D67" s="274" t="s">
        <v>77</v>
      </c>
      <c r="E67" s="267">
        <f>E66*2</f>
        <v>208</v>
      </c>
      <c r="F67" s="184"/>
      <c r="G67" s="185"/>
      <c r="H67" s="186">
        <f t="shared" si="7"/>
        <v>0</v>
      </c>
      <c r="I67" s="187"/>
      <c r="J67" s="187"/>
      <c r="K67" s="188">
        <f t="shared" si="8"/>
        <v>0</v>
      </c>
      <c r="L67" s="188">
        <f t="shared" si="9"/>
        <v>0</v>
      </c>
      <c r="M67" s="188">
        <f t="shared" si="10"/>
        <v>0</v>
      </c>
      <c r="N67" s="188">
        <f t="shared" si="11"/>
        <v>0</v>
      </c>
      <c r="O67" s="188">
        <f t="shared" si="12"/>
        <v>0</v>
      </c>
      <c r="P67" s="188">
        <f t="shared" si="13"/>
        <v>0</v>
      </c>
    </row>
    <row r="68" spans="1:16" s="1" customFormat="1" ht="22.5" x14ac:dyDescent="0.2">
      <c r="A68" s="496" t="str">
        <f>IF(COUNTBLANK(B68)=1," ",COUNTA($B$13:B68))</f>
        <v xml:space="preserve"> </v>
      </c>
      <c r="B68" s="272"/>
      <c r="C68" s="279" t="s">
        <v>247</v>
      </c>
      <c r="D68" s="272"/>
      <c r="E68" s="266"/>
      <c r="F68" s="184"/>
      <c r="G68" s="185"/>
      <c r="H68" s="186">
        <f t="shared" si="7"/>
        <v>0</v>
      </c>
      <c r="I68" s="187"/>
      <c r="J68" s="187"/>
      <c r="K68" s="188">
        <f t="shared" si="8"/>
        <v>0</v>
      </c>
      <c r="L68" s="188">
        <f t="shared" si="9"/>
        <v>0</v>
      </c>
      <c r="M68" s="188">
        <f t="shared" si="10"/>
        <v>0</v>
      </c>
      <c r="N68" s="188">
        <f t="shared" si="11"/>
        <v>0</v>
      </c>
      <c r="O68" s="188">
        <f t="shared" si="12"/>
        <v>0</v>
      </c>
      <c r="P68" s="188">
        <f t="shared" si="13"/>
        <v>0</v>
      </c>
    </row>
    <row r="69" spans="1:16" s="1" customFormat="1" ht="22.5" x14ac:dyDescent="0.2">
      <c r="A69" s="496">
        <f>IF(COUNTBLANK(B69)=1," ",COUNTA($B$13:B69))</f>
        <v>18</v>
      </c>
      <c r="B69" s="270" t="s">
        <v>79</v>
      </c>
      <c r="C69" s="271" t="s">
        <v>248</v>
      </c>
      <c r="D69" s="272" t="s">
        <v>56</v>
      </c>
      <c r="E69" s="315">
        <f>apjomi!E54</f>
        <v>336.88</v>
      </c>
      <c r="F69" s="184"/>
      <c r="G69" s="185"/>
      <c r="H69" s="186">
        <f t="shared" si="7"/>
        <v>0</v>
      </c>
      <c r="I69" s="187"/>
      <c r="J69" s="187"/>
      <c r="K69" s="188">
        <f t="shared" si="8"/>
        <v>0</v>
      </c>
      <c r="L69" s="188">
        <f t="shared" si="9"/>
        <v>0</v>
      </c>
      <c r="M69" s="188">
        <f t="shared" si="10"/>
        <v>0</v>
      </c>
      <c r="N69" s="188">
        <f t="shared" si="11"/>
        <v>0</v>
      </c>
      <c r="O69" s="188">
        <f t="shared" si="12"/>
        <v>0</v>
      </c>
      <c r="P69" s="188">
        <f t="shared" si="13"/>
        <v>0</v>
      </c>
    </row>
    <row r="70" spans="1:16" s="1" customFormat="1" ht="22.5" x14ac:dyDescent="0.2">
      <c r="A70" s="496">
        <f>IF(COUNTBLANK(B70)=1," ",COUNTA($B$13:B70))</f>
        <v>19</v>
      </c>
      <c r="B70" s="270" t="s">
        <v>79</v>
      </c>
      <c r="C70" s="271" t="s">
        <v>249</v>
      </c>
      <c r="D70" s="272" t="s">
        <v>78</v>
      </c>
      <c r="E70" s="266">
        <f>E69*0.2</f>
        <v>67.376000000000005</v>
      </c>
      <c r="F70" s="184"/>
      <c r="G70" s="185"/>
      <c r="H70" s="186">
        <f t="shared" si="7"/>
        <v>0</v>
      </c>
      <c r="I70" s="187"/>
      <c r="J70" s="187"/>
      <c r="K70" s="188">
        <f t="shared" si="8"/>
        <v>0</v>
      </c>
      <c r="L70" s="188">
        <f t="shared" si="9"/>
        <v>0</v>
      </c>
      <c r="M70" s="188">
        <f t="shared" si="10"/>
        <v>0</v>
      </c>
      <c r="N70" s="188">
        <f t="shared" si="11"/>
        <v>0</v>
      </c>
      <c r="O70" s="188">
        <f t="shared" si="12"/>
        <v>0</v>
      </c>
      <c r="P70" s="188">
        <f t="shared" si="13"/>
        <v>0</v>
      </c>
    </row>
    <row r="71" spans="1:16" s="1" customFormat="1" ht="11.25" x14ac:dyDescent="0.2">
      <c r="A71" s="496" t="str">
        <f>IF(COUNTBLANK(B71)=1," ",COUNTA($B$13:B71))</f>
        <v xml:space="preserve"> </v>
      </c>
      <c r="B71" s="275"/>
      <c r="C71" s="273" t="s">
        <v>244</v>
      </c>
      <c r="D71" s="274" t="s">
        <v>78</v>
      </c>
      <c r="E71" s="269">
        <f>E70*1.05</f>
        <v>70.744800000000012</v>
      </c>
      <c r="F71" s="184"/>
      <c r="G71" s="185"/>
      <c r="H71" s="186">
        <f t="shared" si="7"/>
        <v>0</v>
      </c>
      <c r="I71" s="187"/>
      <c r="J71" s="187"/>
      <c r="K71" s="188">
        <f t="shared" si="8"/>
        <v>0</v>
      </c>
      <c r="L71" s="188">
        <f t="shared" si="9"/>
        <v>0</v>
      </c>
      <c r="M71" s="188">
        <f t="shared" si="10"/>
        <v>0</v>
      </c>
      <c r="N71" s="188">
        <f t="shared" si="11"/>
        <v>0</v>
      </c>
      <c r="O71" s="188">
        <f t="shared" si="12"/>
        <v>0</v>
      </c>
      <c r="P71" s="188">
        <f t="shared" si="13"/>
        <v>0</v>
      </c>
    </row>
    <row r="72" spans="1:16" s="1" customFormat="1" ht="11.25" x14ac:dyDescent="0.2">
      <c r="A72" s="192">
        <f>IF(COUNTBLANK(B72)=1," ",COUNTA($B$14:B72))</f>
        <v>20</v>
      </c>
      <c r="B72" s="193" t="s">
        <v>79</v>
      </c>
      <c r="C72" s="206" t="s">
        <v>202</v>
      </c>
      <c r="D72" s="231" t="s">
        <v>78</v>
      </c>
      <c r="E72" s="202">
        <f>E71*1.1</f>
        <v>77.81928000000002</v>
      </c>
      <c r="F72" s="184"/>
      <c r="G72" s="185"/>
      <c r="H72" s="186">
        <f t="shared" si="7"/>
        <v>0</v>
      </c>
      <c r="I72" s="187"/>
      <c r="J72" s="187"/>
      <c r="K72" s="188">
        <f t="shared" si="8"/>
        <v>0</v>
      </c>
      <c r="L72" s="188">
        <f t="shared" si="9"/>
        <v>0</v>
      </c>
      <c r="M72" s="188">
        <f t="shared" si="10"/>
        <v>0</v>
      </c>
      <c r="N72" s="188">
        <f t="shared" si="11"/>
        <v>0</v>
      </c>
      <c r="O72" s="188">
        <f t="shared" si="12"/>
        <v>0</v>
      </c>
      <c r="P72" s="188">
        <f t="shared" si="13"/>
        <v>0</v>
      </c>
    </row>
    <row r="73" spans="1:16" s="1" customFormat="1" ht="11.25" x14ac:dyDescent="0.2">
      <c r="A73" s="192" t="str">
        <f>IF(COUNTBLANK(B73)=1," ",COUNTA($B$14:B73))</f>
        <v xml:space="preserve"> </v>
      </c>
      <c r="B73" s="280"/>
      <c r="C73" s="206" t="s">
        <v>203</v>
      </c>
      <c r="D73" s="200" t="s">
        <v>77</v>
      </c>
      <c r="E73" s="232">
        <f>ROUNDUP(E72*0.14,0)</f>
        <v>11</v>
      </c>
      <c r="F73" s="184"/>
      <c r="G73" s="185"/>
      <c r="H73" s="186">
        <f t="shared" si="7"/>
        <v>0</v>
      </c>
      <c r="I73" s="187"/>
      <c r="J73" s="187"/>
      <c r="K73" s="188">
        <f t="shared" si="8"/>
        <v>0</v>
      </c>
      <c r="L73" s="188">
        <f t="shared" si="9"/>
        <v>0</v>
      </c>
      <c r="M73" s="188">
        <f t="shared" si="10"/>
        <v>0</v>
      </c>
      <c r="N73" s="188">
        <f t="shared" si="11"/>
        <v>0</v>
      </c>
      <c r="O73" s="188">
        <f t="shared" si="12"/>
        <v>0</v>
      </c>
      <c r="P73" s="188">
        <f t="shared" si="13"/>
        <v>0</v>
      </c>
    </row>
    <row r="74" spans="1:16" s="1" customFormat="1" ht="22.5" x14ac:dyDescent="0.2">
      <c r="A74" s="496">
        <f>IF(COUNTBLANK(B74)=1," ",COUNTA($B$13:B74))</f>
        <v>21</v>
      </c>
      <c r="B74" s="270" t="s">
        <v>79</v>
      </c>
      <c r="C74" s="271" t="s">
        <v>289</v>
      </c>
      <c r="D74" s="272" t="s">
        <v>56</v>
      </c>
      <c r="E74" s="266">
        <f>E69</f>
        <v>336.88</v>
      </c>
      <c r="F74" s="184"/>
      <c r="G74" s="185"/>
      <c r="H74" s="186">
        <f t="shared" si="7"/>
        <v>0</v>
      </c>
      <c r="I74" s="187"/>
      <c r="J74" s="187"/>
      <c r="K74" s="188">
        <f t="shared" si="8"/>
        <v>0</v>
      </c>
      <c r="L74" s="188">
        <f t="shared" si="9"/>
        <v>0</v>
      </c>
      <c r="M74" s="188">
        <f t="shared" si="10"/>
        <v>0</v>
      </c>
      <c r="N74" s="188">
        <f t="shared" si="11"/>
        <v>0</v>
      </c>
      <c r="O74" s="188">
        <f t="shared" si="12"/>
        <v>0</v>
      </c>
      <c r="P74" s="188">
        <f t="shared" si="13"/>
        <v>0</v>
      </c>
    </row>
    <row r="75" spans="1:16" s="1" customFormat="1" ht="11.25" x14ac:dyDescent="0.2">
      <c r="A75" s="496" t="str">
        <f>IF(COUNTBLANK(B75)=1," ",COUNTA($B$13:B75))</f>
        <v xml:space="preserve"> </v>
      </c>
      <c r="B75" s="275"/>
      <c r="C75" s="273" t="s">
        <v>244</v>
      </c>
      <c r="D75" s="274" t="s">
        <v>78</v>
      </c>
      <c r="E75" s="269">
        <f>E74*(0.02+0.05)/2</f>
        <v>11.790800000000001</v>
      </c>
      <c r="F75" s="184"/>
      <c r="G75" s="185"/>
      <c r="H75" s="186">
        <f t="shared" si="7"/>
        <v>0</v>
      </c>
      <c r="I75" s="187"/>
      <c r="J75" s="187"/>
      <c r="K75" s="188">
        <f t="shared" si="8"/>
        <v>0</v>
      </c>
      <c r="L75" s="188">
        <f t="shared" si="9"/>
        <v>0</v>
      </c>
      <c r="M75" s="188">
        <f t="shared" si="10"/>
        <v>0</v>
      </c>
      <c r="N75" s="188">
        <f t="shared" si="11"/>
        <v>0</v>
      </c>
      <c r="O75" s="188">
        <f t="shared" si="12"/>
        <v>0</v>
      </c>
      <c r="P75" s="188">
        <f t="shared" si="13"/>
        <v>0</v>
      </c>
    </row>
    <row r="76" spans="1:16" s="1" customFormat="1" ht="22.5" x14ac:dyDescent="0.2">
      <c r="A76" s="500"/>
      <c r="B76" s="349"/>
      <c r="C76" s="498" t="s">
        <v>511</v>
      </c>
      <c r="D76" s="272" t="s">
        <v>56</v>
      </c>
      <c r="E76" s="269">
        <f>E74*1.15</f>
        <v>387.41199999999998</v>
      </c>
      <c r="F76" s="341"/>
      <c r="G76" s="342"/>
      <c r="H76" s="326"/>
      <c r="I76" s="343"/>
      <c r="J76" s="343"/>
      <c r="K76" s="344"/>
      <c r="L76" s="344"/>
      <c r="M76" s="344"/>
      <c r="N76" s="344"/>
      <c r="O76" s="344"/>
      <c r="P76" s="344"/>
    </row>
    <row r="77" spans="1:16" s="1" customFormat="1" ht="22.5" x14ac:dyDescent="0.2">
      <c r="A77" s="496"/>
      <c r="B77" s="275"/>
      <c r="C77" s="501" t="s">
        <v>512</v>
      </c>
      <c r="D77" s="272" t="s">
        <v>56</v>
      </c>
      <c r="E77" s="266">
        <f>E74*1.1</f>
        <v>370.56800000000004</v>
      </c>
      <c r="F77" s="184"/>
      <c r="G77" s="185"/>
      <c r="H77" s="186">
        <f t="shared" si="7"/>
        <v>0</v>
      </c>
      <c r="I77" s="187"/>
      <c r="J77" s="187"/>
      <c r="K77" s="188">
        <f t="shared" si="8"/>
        <v>0</v>
      </c>
      <c r="L77" s="188">
        <f t="shared" si="9"/>
        <v>0</v>
      </c>
      <c r="M77" s="188">
        <f t="shared" si="10"/>
        <v>0</v>
      </c>
      <c r="N77" s="188">
        <f t="shared" si="11"/>
        <v>0</v>
      </c>
      <c r="O77" s="188">
        <f t="shared" si="12"/>
        <v>0</v>
      </c>
      <c r="P77" s="188">
        <f t="shared" si="13"/>
        <v>0</v>
      </c>
    </row>
    <row r="78" spans="1:16" s="1" customFormat="1" ht="22.5" x14ac:dyDescent="0.2">
      <c r="A78" s="496"/>
      <c r="B78" s="275"/>
      <c r="C78" s="501" t="s">
        <v>513</v>
      </c>
      <c r="D78" s="272" t="s">
        <v>56</v>
      </c>
      <c r="E78" s="269">
        <f>E74*1.1</f>
        <v>370.56800000000004</v>
      </c>
      <c r="F78" s="184"/>
      <c r="G78" s="185"/>
      <c r="H78" s="186">
        <f t="shared" si="7"/>
        <v>0</v>
      </c>
      <c r="I78" s="187"/>
      <c r="J78" s="187"/>
      <c r="K78" s="188">
        <f t="shared" si="8"/>
        <v>0</v>
      </c>
      <c r="L78" s="188">
        <f t="shared" si="9"/>
        <v>0</v>
      </c>
      <c r="M78" s="188">
        <f t="shared" si="10"/>
        <v>0</v>
      </c>
      <c r="N78" s="188">
        <f t="shared" si="11"/>
        <v>0</v>
      </c>
      <c r="O78" s="188">
        <f t="shared" si="12"/>
        <v>0</v>
      </c>
      <c r="P78" s="188">
        <f t="shared" si="13"/>
        <v>0</v>
      </c>
    </row>
    <row r="79" spans="1:16" s="1" customFormat="1" ht="33.75" x14ac:dyDescent="0.2">
      <c r="A79" s="496">
        <f>IF(COUNTBLANK(B79)=1," ",COUNTA($B$13:B79))</f>
        <v>22</v>
      </c>
      <c r="B79" s="270" t="s">
        <v>79</v>
      </c>
      <c r="C79" s="271" t="s">
        <v>538</v>
      </c>
      <c r="D79" s="272" t="s">
        <v>80</v>
      </c>
      <c r="E79" s="266">
        <v>80</v>
      </c>
      <c r="F79" s="184"/>
      <c r="G79" s="185"/>
      <c r="H79" s="186">
        <f t="shared" ref="H79:H104" si="14">F79*G79</f>
        <v>0</v>
      </c>
      <c r="I79" s="187"/>
      <c r="J79" s="187"/>
      <c r="K79" s="188">
        <f t="shared" ref="K79:K104" si="15">ROUND(I79+H79+J79,2)</f>
        <v>0</v>
      </c>
      <c r="L79" s="188">
        <f t="shared" ref="L79:L104" si="16">ROUND(E79*F79,2)</f>
        <v>0</v>
      </c>
      <c r="M79" s="188">
        <f t="shared" ref="M79:M104" si="17">ROUND(E79*H79,2)</f>
        <v>0</v>
      </c>
      <c r="N79" s="188">
        <f t="shared" ref="N79:N104" si="18">ROUND(E79*I79,2)</f>
        <v>0</v>
      </c>
      <c r="O79" s="188">
        <f t="shared" ref="O79:O104" si="19">ROUND(E79*J79,2)</f>
        <v>0</v>
      </c>
      <c r="P79" s="188">
        <f t="shared" ref="P79:P104" si="20">SUM(M79:O79)</f>
        <v>0</v>
      </c>
    </row>
    <row r="80" spans="1:16" s="1" customFormat="1" ht="22.5" x14ac:dyDescent="0.2">
      <c r="A80" s="496">
        <f>IF(COUNTBLANK(B80)=1," ",COUNTA($B$13:B80))</f>
        <v>23</v>
      </c>
      <c r="B80" s="270" t="s">
        <v>79</v>
      </c>
      <c r="C80" s="502" t="s">
        <v>539</v>
      </c>
      <c r="D80" s="272" t="s">
        <v>56</v>
      </c>
      <c r="E80" s="266">
        <f>E69</f>
        <v>336.88</v>
      </c>
      <c r="F80" s="184"/>
      <c r="G80" s="185"/>
      <c r="H80" s="186">
        <f t="shared" si="14"/>
        <v>0</v>
      </c>
      <c r="I80" s="187"/>
      <c r="J80" s="187"/>
      <c r="K80" s="188">
        <f t="shared" si="15"/>
        <v>0</v>
      </c>
      <c r="L80" s="188">
        <f t="shared" si="16"/>
        <v>0</v>
      </c>
      <c r="M80" s="188">
        <f t="shared" si="17"/>
        <v>0</v>
      </c>
      <c r="N80" s="188">
        <f t="shared" si="18"/>
        <v>0</v>
      </c>
      <c r="O80" s="188">
        <f t="shared" si="19"/>
        <v>0</v>
      </c>
      <c r="P80" s="188">
        <f t="shared" si="20"/>
        <v>0</v>
      </c>
    </row>
    <row r="81" spans="1:16" s="1" customFormat="1" ht="33.75" x14ac:dyDescent="0.2">
      <c r="A81" s="496">
        <f>IF(COUNTBLANK(B81)=1," ",COUNTA($B$13:B81))</f>
        <v>24</v>
      </c>
      <c r="B81" s="270" t="s">
        <v>79</v>
      </c>
      <c r="C81" s="502" t="s">
        <v>540</v>
      </c>
      <c r="D81" s="272" t="s">
        <v>56</v>
      </c>
      <c r="E81" s="266">
        <f>E80</f>
        <v>336.88</v>
      </c>
      <c r="F81" s="184"/>
      <c r="G81" s="185"/>
      <c r="H81" s="186">
        <f t="shared" si="14"/>
        <v>0</v>
      </c>
      <c r="I81" s="187"/>
      <c r="J81" s="187"/>
      <c r="K81" s="188">
        <f t="shared" si="15"/>
        <v>0</v>
      </c>
      <c r="L81" s="188">
        <f t="shared" si="16"/>
        <v>0</v>
      </c>
      <c r="M81" s="188">
        <f t="shared" si="17"/>
        <v>0</v>
      </c>
      <c r="N81" s="188">
        <f t="shared" si="18"/>
        <v>0</v>
      </c>
      <c r="O81" s="188">
        <f t="shared" si="19"/>
        <v>0</v>
      </c>
      <c r="P81" s="188">
        <f t="shared" si="20"/>
        <v>0</v>
      </c>
    </row>
    <row r="82" spans="1:16" s="1" customFormat="1" ht="22.5" x14ac:dyDescent="0.2">
      <c r="A82" s="496">
        <f>IF(COUNTBLANK(B82)=1," ",COUNTA($B$13:B82))</f>
        <v>25</v>
      </c>
      <c r="B82" s="270" t="s">
        <v>79</v>
      </c>
      <c r="C82" s="271" t="s">
        <v>250</v>
      </c>
      <c r="D82" s="272" t="s">
        <v>56</v>
      </c>
      <c r="E82" s="266">
        <f>E81*0.15</f>
        <v>50.531999999999996</v>
      </c>
      <c r="F82" s="184"/>
      <c r="G82" s="185"/>
      <c r="H82" s="186">
        <f t="shared" si="14"/>
        <v>0</v>
      </c>
      <c r="I82" s="187"/>
      <c r="J82" s="187"/>
      <c r="K82" s="188">
        <f t="shared" si="15"/>
        <v>0</v>
      </c>
      <c r="L82" s="188">
        <f t="shared" si="16"/>
        <v>0</v>
      </c>
      <c r="M82" s="188">
        <f t="shared" si="17"/>
        <v>0</v>
      </c>
      <c r="N82" s="188">
        <f t="shared" si="18"/>
        <v>0</v>
      </c>
      <c r="O82" s="188">
        <f t="shared" si="19"/>
        <v>0</v>
      </c>
      <c r="P82" s="188">
        <f t="shared" si="20"/>
        <v>0</v>
      </c>
    </row>
    <row r="83" spans="1:16" s="1" customFormat="1" ht="11.25" x14ac:dyDescent="0.2">
      <c r="A83" s="496" t="str">
        <f>IF(COUNTBLANK(B83)=1," ",COUNTA($B$13:B83))</f>
        <v xml:space="preserve"> </v>
      </c>
      <c r="B83" s="280"/>
      <c r="C83" s="281" t="s">
        <v>251</v>
      </c>
      <c r="D83" s="272" t="s">
        <v>56</v>
      </c>
      <c r="E83" s="269">
        <f>E82*1.2</f>
        <v>60.63839999999999</v>
      </c>
      <c r="F83" s="184"/>
      <c r="G83" s="185"/>
      <c r="H83" s="186">
        <f t="shared" si="14"/>
        <v>0</v>
      </c>
      <c r="I83" s="187"/>
      <c r="J83" s="187"/>
      <c r="K83" s="188">
        <f t="shared" si="15"/>
        <v>0</v>
      </c>
      <c r="L83" s="188">
        <f t="shared" si="16"/>
        <v>0</v>
      </c>
      <c r="M83" s="188">
        <f t="shared" si="17"/>
        <v>0</v>
      </c>
      <c r="N83" s="188">
        <f t="shared" si="18"/>
        <v>0</v>
      </c>
      <c r="O83" s="188">
        <f t="shared" si="19"/>
        <v>0</v>
      </c>
      <c r="P83" s="188">
        <f t="shared" si="20"/>
        <v>0</v>
      </c>
    </row>
    <row r="84" spans="1:16" s="1" customFormat="1" ht="11.25" x14ac:dyDescent="0.2">
      <c r="A84" s="496" t="str">
        <f>IF(COUNTBLANK(B84)=1," ",COUNTA($B$13:B84))</f>
        <v xml:space="preserve"> </v>
      </c>
      <c r="B84" s="280"/>
      <c r="C84" s="281" t="s">
        <v>252</v>
      </c>
      <c r="D84" s="272" t="s">
        <v>56</v>
      </c>
      <c r="E84" s="269">
        <f>E82*1.2</f>
        <v>60.63839999999999</v>
      </c>
      <c r="F84" s="184"/>
      <c r="G84" s="185"/>
      <c r="H84" s="186">
        <f t="shared" si="14"/>
        <v>0</v>
      </c>
      <c r="I84" s="187"/>
      <c r="J84" s="187"/>
      <c r="K84" s="188">
        <f t="shared" si="15"/>
        <v>0</v>
      </c>
      <c r="L84" s="188">
        <f t="shared" si="16"/>
        <v>0</v>
      </c>
      <c r="M84" s="188">
        <f t="shared" si="17"/>
        <v>0</v>
      </c>
      <c r="N84" s="188">
        <f t="shared" si="18"/>
        <v>0</v>
      </c>
      <c r="O84" s="188">
        <f t="shared" si="19"/>
        <v>0</v>
      </c>
      <c r="P84" s="188">
        <f t="shared" si="20"/>
        <v>0</v>
      </c>
    </row>
    <row r="85" spans="1:16" s="1" customFormat="1" ht="11.25" x14ac:dyDescent="0.2">
      <c r="A85" s="496" t="str">
        <f>IF(COUNTBLANK(B85)=1," ",COUNTA($B$13:B85))</f>
        <v xml:space="preserve"> </v>
      </c>
      <c r="B85" s="280"/>
      <c r="C85" s="281" t="s">
        <v>253</v>
      </c>
      <c r="D85" s="280" t="s">
        <v>254</v>
      </c>
      <c r="E85" s="269">
        <f>E82*0.025</f>
        <v>1.2633000000000001</v>
      </c>
      <c r="F85" s="184"/>
      <c r="G85" s="185"/>
      <c r="H85" s="186">
        <f t="shared" si="14"/>
        <v>0</v>
      </c>
      <c r="I85" s="187"/>
      <c r="J85" s="187"/>
      <c r="K85" s="188">
        <f t="shared" si="15"/>
        <v>0</v>
      </c>
      <c r="L85" s="188">
        <f t="shared" si="16"/>
        <v>0</v>
      </c>
      <c r="M85" s="188">
        <f t="shared" si="17"/>
        <v>0</v>
      </c>
      <c r="N85" s="188">
        <f t="shared" si="18"/>
        <v>0</v>
      </c>
      <c r="O85" s="188">
        <f t="shared" si="19"/>
        <v>0</v>
      </c>
      <c r="P85" s="188">
        <f t="shared" si="20"/>
        <v>0</v>
      </c>
    </row>
    <row r="86" spans="1:16" s="1" customFormat="1" ht="11.25" x14ac:dyDescent="0.2">
      <c r="A86" s="496">
        <f>IF(COUNTBLANK(B86)=1," ",COUNTA($B$13:B86))</f>
        <v>26</v>
      </c>
      <c r="B86" s="270" t="s">
        <v>79</v>
      </c>
      <c r="C86" s="279" t="s">
        <v>315</v>
      </c>
      <c r="D86" s="280" t="s">
        <v>80</v>
      </c>
      <c r="E86" s="269">
        <f>56</f>
        <v>56</v>
      </c>
      <c r="F86" s="184"/>
      <c r="G86" s="185"/>
      <c r="H86" s="186">
        <f t="shared" si="14"/>
        <v>0</v>
      </c>
      <c r="I86" s="187"/>
      <c r="J86" s="187"/>
      <c r="K86" s="188">
        <f t="shared" si="15"/>
        <v>0</v>
      </c>
      <c r="L86" s="188">
        <f t="shared" si="16"/>
        <v>0</v>
      </c>
      <c r="M86" s="188">
        <f t="shared" si="17"/>
        <v>0</v>
      </c>
      <c r="N86" s="188">
        <f t="shared" si="18"/>
        <v>0</v>
      </c>
      <c r="O86" s="188">
        <f t="shared" si="19"/>
        <v>0</v>
      </c>
      <c r="P86" s="188">
        <f t="shared" si="20"/>
        <v>0</v>
      </c>
    </row>
    <row r="87" spans="1:16" s="1" customFormat="1" ht="11.25" x14ac:dyDescent="0.2">
      <c r="A87" s="500"/>
      <c r="B87" s="348"/>
      <c r="C87" s="502" t="s">
        <v>541</v>
      </c>
      <c r="D87" s="272" t="s">
        <v>56</v>
      </c>
      <c r="E87" s="269">
        <v>39</v>
      </c>
      <c r="F87" s="341"/>
      <c r="G87" s="342"/>
      <c r="H87" s="326"/>
      <c r="I87" s="343"/>
      <c r="J87" s="343"/>
      <c r="K87" s="344"/>
      <c r="L87" s="344"/>
      <c r="M87" s="344"/>
      <c r="N87" s="344"/>
      <c r="O87" s="344"/>
      <c r="P87" s="344"/>
    </row>
    <row r="88" spans="1:16" s="1" customFormat="1" ht="11.25" x14ac:dyDescent="0.2">
      <c r="A88" s="500"/>
      <c r="B88" s="348"/>
      <c r="C88" s="503" t="s">
        <v>410</v>
      </c>
      <c r="D88" s="272" t="s">
        <v>77</v>
      </c>
      <c r="E88" s="269">
        <f>E87*8</f>
        <v>312</v>
      </c>
      <c r="F88" s="341"/>
      <c r="G88" s="342"/>
      <c r="H88" s="326"/>
      <c r="I88" s="343"/>
      <c r="J88" s="343"/>
      <c r="K88" s="344"/>
      <c r="L88" s="344"/>
      <c r="M88" s="344"/>
      <c r="N88" s="344"/>
      <c r="O88" s="344"/>
      <c r="P88" s="344"/>
    </row>
    <row r="89" spans="1:16" s="1" customFormat="1" ht="22.5" x14ac:dyDescent="0.2">
      <c r="A89" s="496" t="str">
        <f>IF(COUNTBLANK(B89)=1," ",COUNTA($B$13:B89))</f>
        <v xml:space="preserve"> </v>
      </c>
      <c r="B89" s="270"/>
      <c r="C89" s="271" t="s">
        <v>316</v>
      </c>
      <c r="D89" s="280" t="s">
        <v>78</v>
      </c>
      <c r="E89" s="269">
        <f>E86*0.05*0.15</f>
        <v>0.42000000000000004</v>
      </c>
      <c r="F89" s="184"/>
      <c r="G89" s="185"/>
      <c r="H89" s="186">
        <f t="shared" si="14"/>
        <v>0</v>
      </c>
      <c r="I89" s="187"/>
      <c r="J89" s="187"/>
      <c r="K89" s="188">
        <f t="shared" si="15"/>
        <v>0</v>
      </c>
      <c r="L89" s="188">
        <f t="shared" si="16"/>
        <v>0</v>
      </c>
      <c r="M89" s="188">
        <f t="shared" si="17"/>
        <v>0</v>
      </c>
      <c r="N89" s="188">
        <f t="shared" si="18"/>
        <v>0</v>
      </c>
      <c r="O89" s="188">
        <f t="shared" si="19"/>
        <v>0</v>
      </c>
      <c r="P89" s="188">
        <f t="shared" si="20"/>
        <v>0</v>
      </c>
    </row>
    <row r="90" spans="1:16" s="1" customFormat="1" ht="11.25" x14ac:dyDescent="0.2">
      <c r="A90" s="496"/>
      <c r="B90" s="270"/>
      <c r="C90" s="271" t="s">
        <v>314</v>
      </c>
      <c r="D90" s="280" t="s">
        <v>77</v>
      </c>
      <c r="E90" s="269">
        <f>E89/0.5*2</f>
        <v>1.6800000000000002</v>
      </c>
      <c r="F90" s="184"/>
      <c r="G90" s="185"/>
      <c r="H90" s="186">
        <f t="shared" si="14"/>
        <v>0</v>
      </c>
      <c r="I90" s="187"/>
      <c r="J90" s="187"/>
      <c r="K90" s="188">
        <f t="shared" si="15"/>
        <v>0</v>
      </c>
      <c r="L90" s="188">
        <f t="shared" si="16"/>
        <v>0</v>
      </c>
      <c r="M90" s="188">
        <f t="shared" si="17"/>
        <v>0</v>
      </c>
      <c r="N90" s="188">
        <f t="shared" si="18"/>
        <v>0</v>
      </c>
      <c r="O90" s="188">
        <f t="shared" si="19"/>
        <v>0</v>
      </c>
      <c r="P90" s="188">
        <f t="shared" si="20"/>
        <v>0</v>
      </c>
    </row>
    <row r="91" spans="1:16" s="1" customFormat="1" ht="11.25" x14ac:dyDescent="0.2">
      <c r="A91" s="496"/>
      <c r="B91" s="270"/>
      <c r="C91" s="271" t="s">
        <v>317</v>
      </c>
      <c r="D91" s="280" t="s">
        <v>78</v>
      </c>
      <c r="E91" s="269">
        <f>E86*0.032*0.15</f>
        <v>0.26879999999999998</v>
      </c>
      <c r="F91" s="184"/>
      <c r="G91" s="185"/>
      <c r="H91" s="186">
        <f t="shared" si="14"/>
        <v>0</v>
      </c>
      <c r="I91" s="187"/>
      <c r="J91" s="187"/>
      <c r="K91" s="188">
        <f t="shared" si="15"/>
        <v>0</v>
      </c>
      <c r="L91" s="188">
        <f t="shared" si="16"/>
        <v>0</v>
      </c>
      <c r="M91" s="188">
        <f t="shared" si="17"/>
        <v>0</v>
      </c>
      <c r="N91" s="188">
        <f t="shared" si="18"/>
        <v>0</v>
      </c>
      <c r="O91" s="188">
        <f t="shared" si="19"/>
        <v>0</v>
      </c>
      <c r="P91" s="188">
        <f t="shared" si="20"/>
        <v>0</v>
      </c>
    </row>
    <row r="92" spans="1:16" s="1" customFormat="1" ht="33.75" x14ac:dyDescent="0.2">
      <c r="A92" s="496" t="str">
        <f>IF(COUNTBLANK(B92)=1," ",COUNTA($B$13:B92))</f>
        <v xml:space="preserve"> </v>
      </c>
      <c r="B92" s="270"/>
      <c r="C92" s="504" t="s">
        <v>542</v>
      </c>
      <c r="D92" s="280" t="s">
        <v>77</v>
      </c>
      <c r="E92" s="269">
        <f>E86/0.5</f>
        <v>112</v>
      </c>
      <c r="F92" s="184"/>
      <c r="G92" s="185"/>
      <c r="H92" s="186">
        <f t="shared" si="14"/>
        <v>0</v>
      </c>
      <c r="I92" s="187"/>
      <c r="J92" s="187"/>
      <c r="K92" s="188">
        <f t="shared" si="15"/>
        <v>0</v>
      </c>
      <c r="L92" s="188">
        <f t="shared" si="16"/>
        <v>0</v>
      </c>
      <c r="M92" s="188">
        <f t="shared" si="17"/>
        <v>0</v>
      </c>
      <c r="N92" s="188">
        <f t="shared" si="18"/>
        <v>0</v>
      </c>
      <c r="O92" s="188">
        <f t="shared" si="19"/>
        <v>0</v>
      </c>
      <c r="P92" s="188">
        <f t="shared" si="20"/>
        <v>0</v>
      </c>
    </row>
    <row r="93" spans="1:16" s="1" customFormat="1" ht="22.5" x14ac:dyDescent="0.2">
      <c r="A93" s="496" t="str">
        <f>IF(COUNTBLANK(B93)=1," ",COUNTA($B$13:B93))</f>
        <v xml:space="preserve"> </v>
      </c>
      <c r="B93" s="280"/>
      <c r="C93" s="281" t="s">
        <v>319</v>
      </c>
      <c r="D93" s="280" t="s">
        <v>56</v>
      </c>
      <c r="E93" s="269">
        <f>E86*0.5</f>
        <v>28</v>
      </c>
      <c r="F93" s="184"/>
      <c r="G93" s="185"/>
      <c r="H93" s="186">
        <f t="shared" si="14"/>
        <v>0</v>
      </c>
      <c r="I93" s="187"/>
      <c r="J93" s="187"/>
      <c r="K93" s="188">
        <f t="shared" si="15"/>
        <v>0</v>
      </c>
      <c r="L93" s="188">
        <f t="shared" si="16"/>
        <v>0</v>
      </c>
      <c r="M93" s="188">
        <f t="shared" si="17"/>
        <v>0</v>
      </c>
      <c r="N93" s="188">
        <f t="shared" si="18"/>
        <v>0</v>
      </c>
      <c r="O93" s="188">
        <f t="shared" si="19"/>
        <v>0</v>
      </c>
      <c r="P93" s="188">
        <f t="shared" si="20"/>
        <v>0</v>
      </c>
    </row>
    <row r="94" spans="1:16" s="1" customFormat="1" ht="11.25" x14ac:dyDescent="0.2">
      <c r="A94" s="496" t="str">
        <f>IF(COUNTBLANK(B94)=1," ",COUNTA($B$13:B94))</f>
        <v xml:space="preserve"> </v>
      </c>
      <c r="B94" s="280"/>
      <c r="C94" s="281" t="s">
        <v>318</v>
      </c>
      <c r="D94" s="280" t="s">
        <v>77</v>
      </c>
      <c r="E94" s="269">
        <f>E86*2</f>
        <v>112</v>
      </c>
      <c r="F94" s="184"/>
      <c r="G94" s="185"/>
      <c r="H94" s="186">
        <f t="shared" si="14"/>
        <v>0</v>
      </c>
      <c r="I94" s="187"/>
      <c r="J94" s="187"/>
      <c r="K94" s="188">
        <f t="shared" si="15"/>
        <v>0</v>
      </c>
      <c r="L94" s="188">
        <f t="shared" si="16"/>
        <v>0</v>
      </c>
      <c r="M94" s="188">
        <f t="shared" si="17"/>
        <v>0</v>
      </c>
      <c r="N94" s="188">
        <f t="shared" si="18"/>
        <v>0</v>
      </c>
      <c r="O94" s="188">
        <f t="shared" si="19"/>
        <v>0</v>
      </c>
      <c r="P94" s="188">
        <f t="shared" si="20"/>
        <v>0</v>
      </c>
    </row>
    <row r="95" spans="1:16" s="1" customFormat="1" ht="11.25" x14ac:dyDescent="0.2">
      <c r="A95" s="496"/>
      <c r="B95" s="280"/>
      <c r="C95" s="281"/>
      <c r="D95" s="280"/>
      <c r="E95" s="269"/>
      <c r="F95" s="184"/>
      <c r="G95" s="185"/>
      <c r="H95" s="186">
        <f t="shared" si="14"/>
        <v>0</v>
      </c>
      <c r="I95" s="187"/>
      <c r="J95" s="187"/>
      <c r="K95" s="188">
        <f t="shared" si="15"/>
        <v>0</v>
      </c>
      <c r="L95" s="188">
        <f t="shared" si="16"/>
        <v>0</v>
      </c>
      <c r="M95" s="188">
        <f t="shared" si="17"/>
        <v>0</v>
      </c>
      <c r="N95" s="188">
        <f t="shared" si="18"/>
        <v>0</v>
      </c>
      <c r="O95" s="188">
        <f t="shared" si="19"/>
        <v>0</v>
      </c>
      <c r="P95" s="188">
        <f t="shared" si="20"/>
        <v>0</v>
      </c>
    </row>
    <row r="96" spans="1:16" s="1" customFormat="1" ht="22.5" x14ac:dyDescent="0.2">
      <c r="A96" s="496">
        <f>IF(COUNTBLANK(B96)=1," ",COUNTA($B$13:B96))</f>
        <v>27</v>
      </c>
      <c r="B96" s="270" t="s">
        <v>79</v>
      </c>
      <c r="C96" s="271" t="s">
        <v>255</v>
      </c>
      <c r="D96" s="272" t="s">
        <v>80</v>
      </c>
      <c r="E96" s="266">
        <f>E79</f>
        <v>80</v>
      </c>
      <c r="F96" s="184"/>
      <c r="G96" s="185"/>
      <c r="H96" s="186">
        <f t="shared" si="14"/>
        <v>0</v>
      </c>
      <c r="I96" s="187"/>
      <c r="J96" s="187"/>
      <c r="K96" s="188">
        <f t="shared" si="15"/>
        <v>0</v>
      </c>
      <c r="L96" s="188">
        <f t="shared" si="16"/>
        <v>0</v>
      </c>
      <c r="M96" s="188">
        <f t="shared" si="17"/>
        <v>0</v>
      </c>
      <c r="N96" s="188">
        <f t="shared" si="18"/>
        <v>0</v>
      </c>
      <c r="O96" s="188">
        <f t="shared" si="19"/>
        <v>0</v>
      </c>
      <c r="P96" s="188">
        <f t="shared" si="20"/>
        <v>0</v>
      </c>
    </row>
    <row r="97" spans="1:16" s="1" customFormat="1" ht="22.5" x14ac:dyDescent="0.2">
      <c r="A97" s="496">
        <f>IF(COUNTBLANK(B97)=1," ",COUNTA($B$13:B97))</f>
        <v>28</v>
      </c>
      <c r="B97" s="270" t="s">
        <v>79</v>
      </c>
      <c r="C97" s="271" t="s">
        <v>256</v>
      </c>
      <c r="D97" s="272" t="s">
        <v>56</v>
      </c>
      <c r="E97" s="266">
        <f>E96</f>
        <v>80</v>
      </c>
      <c r="F97" s="184"/>
      <c r="G97" s="185"/>
      <c r="H97" s="186">
        <f t="shared" si="14"/>
        <v>0</v>
      </c>
      <c r="I97" s="187"/>
      <c r="J97" s="187"/>
      <c r="K97" s="188">
        <f t="shared" si="15"/>
        <v>0</v>
      </c>
      <c r="L97" s="188">
        <f t="shared" si="16"/>
        <v>0</v>
      </c>
      <c r="M97" s="188">
        <f t="shared" si="17"/>
        <v>0</v>
      </c>
      <c r="N97" s="188">
        <f t="shared" si="18"/>
        <v>0</v>
      </c>
      <c r="O97" s="188">
        <f t="shared" si="19"/>
        <v>0</v>
      </c>
      <c r="P97" s="188">
        <f t="shared" si="20"/>
        <v>0</v>
      </c>
    </row>
    <row r="98" spans="1:16" s="1" customFormat="1" ht="11.25" x14ac:dyDescent="0.2">
      <c r="A98" s="496" t="str">
        <f>IF(COUNTBLANK(B98)=1," ",COUNTA($B$13:B98))</f>
        <v xml:space="preserve"> </v>
      </c>
      <c r="B98" s="275"/>
      <c r="C98" s="273" t="s">
        <v>88</v>
      </c>
      <c r="D98" s="272" t="s">
        <v>77</v>
      </c>
      <c r="E98" s="269">
        <f>E97*6</f>
        <v>480</v>
      </c>
      <c r="F98" s="184"/>
      <c r="G98" s="185"/>
      <c r="H98" s="186">
        <f t="shared" si="14"/>
        <v>0</v>
      </c>
      <c r="I98" s="187"/>
      <c r="J98" s="187"/>
      <c r="K98" s="188">
        <f t="shared" si="15"/>
        <v>0</v>
      </c>
      <c r="L98" s="188">
        <f t="shared" si="16"/>
        <v>0</v>
      </c>
      <c r="M98" s="188">
        <f t="shared" si="17"/>
        <v>0</v>
      </c>
      <c r="N98" s="188">
        <f t="shared" si="18"/>
        <v>0</v>
      </c>
      <c r="O98" s="188">
        <f t="shared" si="19"/>
        <v>0</v>
      </c>
      <c r="P98" s="188">
        <f t="shared" si="20"/>
        <v>0</v>
      </c>
    </row>
    <row r="99" spans="1:16" s="1" customFormat="1" ht="11.25" x14ac:dyDescent="0.2">
      <c r="A99" s="496" t="str">
        <f>IF(COUNTBLANK(B99)=1," ",COUNTA($B$13:B99))</f>
        <v xml:space="preserve"> </v>
      </c>
      <c r="B99" s="275"/>
      <c r="C99" s="278" t="s">
        <v>241</v>
      </c>
      <c r="D99" s="274" t="s">
        <v>56</v>
      </c>
      <c r="E99" s="269">
        <f>E97*1.1</f>
        <v>88</v>
      </c>
      <c r="F99" s="184"/>
      <c r="G99" s="185"/>
      <c r="H99" s="186">
        <f t="shared" si="14"/>
        <v>0</v>
      </c>
      <c r="I99" s="187"/>
      <c r="J99" s="187"/>
      <c r="K99" s="188">
        <f t="shared" si="15"/>
        <v>0</v>
      </c>
      <c r="L99" s="188">
        <f t="shared" si="16"/>
        <v>0</v>
      </c>
      <c r="M99" s="188">
        <f t="shared" si="17"/>
        <v>0</v>
      </c>
      <c r="N99" s="188">
        <f t="shared" si="18"/>
        <v>0</v>
      </c>
      <c r="O99" s="188">
        <f t="shared" si="19"/>
        <v>0</v>
      </c>
      <c r="P99" s="188">
        <f t="shared" si="20"/>
        <v>0</v>
      </c>
    </row>
    <row r="100" spans="1:16" s="1" customFormat="1" ht="22.5" x14ac:dyDescent="0.2">
      <c r="A100" s="496">
        <f>IF(COUNTBLANK(B100)=1," ",COUNTA($B$13:B100))</f>
        <v>29</v>
      </c>
      <c r="B100" s="270" t="s">
        <v>79</v>
      </c>
      <c r="C100" s="271" t="s">
        <v>257</v>
      </c>
      <c r="D100" s="272" t="s">
        <v>80</v>
      </c>
      <c r="E100" s="266">
        <f>E97</f>
        <v>80</v>
      </c>
      <c r="F100" s="184"/>
      <c r="G100" s="185"/>
      <c r="H100" s="186">
        <f t="shared" si="14"/>
        <v>0</v>
      </c>
      <c r="I100" s="187"/>
      <c r="J100" s="187"/>
      <c r="K100" s="188">
        <f t="shared" si="15"/>
        <v>0</v>
      </c>
      <c r="L100" s="188">
        <f t="shared" si="16"/>
        <v>0</v>
      </c>
      <c r="M100" s="188">
        <f t="shared" si="17"/>
        <v>0</v>
      </c>
      <c r="N100" s="188">
        <f t="shared" si="18"/>
        <v>0</v>
      </c>
      <c r="O100" s="188">
        <f t="shared" si="19"/>
        <v>0</v>
      </c>
      <c r="P100" s="188">
        <f t="shared" si="20"/>
        <v>0</v>
      </c>
    </row>
    <row r="101" spans="1:16" s="1" customFormat="1" ht="22.5" x14ac:dyDescent="0.2">
      <c r="A101" s="496">
        <f>IF(COUNTBLANK(B101)=1," ",COUNTA($B$13:B101))</f>
        <v>30</v>
      </c>
      <c r="B101" s="270" t="s">
        <v>79</v>
      </c>
      <c r="C101" s="271" t="s">
        <v>294</v>
      </c>
      <c r="D101" s="274" t="s">
        <v>80</v>
      </c>
      <c r="E101" s="267">
        <f>11*9.5</f>
        <v>104.5</v>
      </c>
      <c r="F101" s="184"/>
      <c r="G101" s="185"/>
      <c r="H101" s="186">
        <f t="shared" si="14"/>
        <v>0</v>
      </c>
      <c r="I101" s="187"/>
      <c r="J101" s="187"/>
      <c r="K101" s="188">
        <f t="shared" si="15"/>
        <v>0</v>
      </c>
      <c r="L101" s="188">
        <f t="shared" si="16"/>
        <v>0</v>
      </c>
      <c r="M101" s="188">
        <f t="shared" si="17"/>
        <v>0</v>
      </c>
      <c r="N101" s="188">
        <f t="shared" si="18"/>
        <v>0</v>
      </c>
      <c r="O101" s="188">
        <f t="shared" si="19"/>
        <v>0</v>
      </c>
      <c r="P101" s="188">
        <f t="shared" si="20"/>
        <v>0</v>
      </c>
    </row>
    <row r="102" spans="1:16" s="1" customFormat="1" ht="22.5" x14ac:dyDescent="0.2">
      <c r="A102" s="496">
        <f>IF(COUNTBLANK(B102)=1," ",COUNTA($B$13:B102))</f>
        <v>31</v>
      </c>
      <c r="B102" s="270" t="s">
        <v>79</v>
      </c>
      <c r="C102" s="271" t="s">
        <v>295</v>
      </c>
      <c r="D102" s="274" t="s">
        <v>80</v>
      </c>
      <c r="E102" s="267">
        <v>78</v>
      </c>
      <c r="F102" s="184"/>
      <c r="G102" s="185"/>
      <c r="H102" s="186">
        <f t="shared" si="14"/>
        <v>0</v>
      </c>
      <c r="I102" s="187"/>
      <c r="J102" s="187"/>
      <c r="K102" s="188">
        <f t="shared" si="15"/>
        <v>0</v>
      </c>
      <c r="L102" s="188">
        <f t="shared" si="16"/>
        <v>0</v>
      </c>
      <c r="M102" s="188">
        <f t="shared" si="17"/>
        <v>0</v>
      </c>
      <c r="N102" s="188">
        <f t="shared" si="18"/>
        <v>0</v>
      </c>
      <c r="O102" s="188">
        <f t="shared" si="19"/>
        <v>0</v>
      </c>
      <c r="P102" s="188">
        <f t="shared" si="20"/>
        <v>0</v>
      </c>
    </row>
    <row r="103" spans="1:16" s="1" customFormat="1" ht="33.75" x14ac:dyDescent="0.2">
      <c r="A103" s="496">
        <f>IF(COUNTBLANK(B103)=1," ",COUNTA($B$13:B103))</f>
        <v>32</v>
      </c>
      <c r="B103" s="270" t="s">
        <v>79</v>
      </c>
      <c r="C103" s="502" t="s">
        <v>543</v>
      </c>
      <c r="D103" s="274" t="s">
        <v>103</v>
      </c>
      <c r="E103" s="267">
        <v>8</v>
      </c>
      <c r="F103" s="184"/>
      <c r="G103" s="185"/>
      <c r="H103" s="186">
        <f t="shared" si="14"/>
        <v>0</v>
      </c>
      <c r="I103" s="187"/>
      <c r="J103" s="187"/>
      <c r="K103" s="188">
        <f t="shared" si="15"/>
        <v>0</v>
      </c>
      <c r="L103" s="188">
        <f t="shared" si="16"/>
        <v>0</v>
      </c>
      <c r="M103" s="188">
        <f t="shared" si="17"/>
        <v>0</v>
      </c>
      <c r="N103" s="188">
        <f t="shared" si="18"/>
        <v>0</v>
      </c>
      <c r="O103" s="188">
        <f t="shared" si="19"/>
        <v>0</v>
      </c>
      <c r="P103" s="188">
        <f t="shared" si="20"/>
        <v>0</v>
      </c>
    </row>
    <row r="104" spans="1:16" s="1" customFormat="1" ht="22.5" x14ac:dyDescent="0.2">
      <c r="A104" s="496" t="str">
        <f>IF(COUNTBLANK(B104)=1," ",COUNTA($B$13:B104))</f>
        <v xml:space="preserve"> </v>
      </c>
      <c r="B104" s="272"/>
      <c r="C104" s="279" t="s">
        <v>290</v>
      </c>
      <c r="D104" s="387" t="s">
        <v>77</v>
      </c>
      <c r="E104" s="388">
        <v>1</v>
      </c>
      <c r="F104" s="184"/>
      <c r="G104" s="185"/>
      <c r="H104" s="186">
        <f t="shared" si="14"/>
        <v>0</v>
      </c>
      <c r="I104" s="187"/>
      <c r="J104" s="187"/>
      <c r="K104" s="188">
        <f t="shared" si="15"/>
        <v>0</v>
      </c>
      <c r="L104" s="188">
        <f t="shared" si="16"/>
        <v>0</v>
      </c>
      <c r="M104" s="188">
        <f t="shared" si="17"/>
        <v>0</v>
      </c>
      <c r="N104" s="188">
        <f t="shared" si="18"/>
        <v>0</v>
      </c>
      <c r="O104" s="188">
        <f t="shared" si="19"/>
        <v>0</v>
      </c>
      <c r="P104" s="188">
        <f t="shared" si="20"/>
        <v>0</v>
      </c>
    </row>
    <row r="105" spans="1:16" s="1" customFormat="1" ht="11.25" x14ac:dyDescent="0.2">
      <c r="A105" s="496">
        <f>IF(COUNTBLANK(B105)=1," ",COUNTA($B$13:B105))</f>
        <v>33</v>
      </c>
      <c r="B105" s="270" t="s">
        <v>79</v>
      </c>
      <c r="C105" s="271" t="s">
        <v>258</v>
      </c>
      <c r="D105" s="387" t="s">
        <v>77</v>
      </c>
      <c r="E105" s="388">
        <f>E104</f>
        <v>1</v>
      </c>
      <c r="F105" s="184"/>
      <c r="G105" s="185"/>
      <c r="H105" s="186">
        <f t="shared" ref="H105:H155" si="21">F105*G105</f>
        <v>0</v>
      </c>
      <c r="I105" s="187"/>
      <c r="J105" s="187"/>
      <c r="K105" s="188">
        <f t="shared" ref="K105:K155" si="22">ROUND(I105+H105+J105,2)</f>
        <v>0</v>
      </c>
      <c r="L105" s="188">
        <f t="shared" ref="L105:L155" si="23">ROUND(E105*F105,2)</f>
        <v>0</v>
      </c>
      <c r="M105" s="188">
        <f t="shared" ref="M105:M155" si="24">ROUND(E105*H105,2)</f>
        <v>0</v>
      </c>
      <c r="N105" s="188">
        <f t="shared" ref="N105:N155" si="25">ROUND(E105*I105,2)</f>
        <v>0</v>
      </c>
      <c r="O105" s="188">
        <f t="shared" ref="O105:O155" si="26">ROUND(E105*J105,2)</f>
        <v>0</v>
      </c>
      <c r="P105" s="188">
        <f t="shared" ref="P105:P155" si="27">SUM(M105:O105)</f>
        <v>0</v>
      </c>
    </row>
    <row r="106" spans="1:16" s="1" customFormat="1" ht="22.5" x14ac:dyDescent="0.2">
      <c r="A106" s="496">
        <f>IF(COUNTBLANK(B106)=1," ",COUNTA($B$13:B106))</f>
        <v>34</v>
      </c>
      <c r="B106" s="270" t="s">
        <v>79</v>
      </c>
      <c r="C106" s="271" t="s">
        <v>259</v>
      </c>
      <c r="D106" s="387" t="s">
        <v>56</v>
      </c>
      <c r="E106" s="388">
        <v>3</v>
      </c>
      <c r="F106" s="184"/>
      <c r="G106" s="185"/>
      <c r="H106" s="186">
        <f t="shared" si="21"/>
        <v>0</v>
      </c>
      <c r="I106" s="187"/>
      <c r="J106" s="187"/>
      <c r="K106" s="188">
        <f t="shared" si="22"/>
        <v>0</v>
      </c>
      <c r="L106" s="188">
        <f t="shared" si="23"/>
        <v>0</v>
      </c>
      <c r="M106" s="188">
        <f t="shared" si="24"/>
        <v>0</v>
      </c>
      <c r="N106" s="188">
        <f t="shared" si="25"/>
        <v>0</v>
      </c>
      <c r="O106" s="188">
        <f t="shared" si="26"/>
        <v>0</v>
      </c>
      <c r="P106" s="188">
        <f t="shared" si="27"/>
        <v>0</v>
      </c>
    </row>
    <row r="107" spans="1:16" s="1" customFormat="1" ht="11.25" x14ac:dyDescent="0.2">
      <c r="A107" s="496" t="str">
        <f>IF(COUNTBLANK(B107)=1," ",COUNTA($B$13:B107))</f>
        <v xml:space="preserve"> </v>
      </c>
      <c r="B107" s="275"/>
      <c r="C107" s="273" t="s">
        <v>244</v>
      </c>
      <c r="D107" s="386" t="s">
        <v>78</v>
      </c>
      <c r="E107" s="384">
        <f>E106*0.05</f>
        <v>0.15000000000000002</v>
      </c>
      <c r="F107" s="184"/>
      <c r="G107" s="185"/>
      <c r="H107" s="186">
        <f t="shared" si="21"/>
        <v>0</v>
      </c>
      <c r="I107" s="187"/>
      <c r="J107" s="187"/>
      <c r="K107" s="188">
        <f t="shared" si="22"/>
        <v>0</v>
      </c>
      <c r="L107" s="188">
        <f t="shared" si="23"/>
        <v>0</v>
      </c>
      <c r="M107" s="188">
        <f t="shared" si="24"/>
        <v>0</v>
      </c>
      <c r="N107" s="188">
        <f t="shared" si="25"/>
        <v>0</v>
      </c>
      <c r="O107" s="188">
        <f t="shared" si="26"/>
        <v>0</v>
      </c>
      <c r="P107" s="188">
        <f t="shared" si="27"/>
        <v>0</v>
      </c>
    </row>
    <row r="108" spans="1:16" s="1" customFormat="1" ht="22.5" x14ac:dyDescent="0.2">
      <c r="A108" s="496">
        <f>IF(COUNTBLANK(B108)=1," ",COUNTA($B$13:B108))</f>
        <v>35</v>
      </c>
      <c r="B108" s="270" t="s">
        <v>79</v>
      </c>
      <c r="C108" s="385" t="s">
        <v>439</v>
      </c>
      <c r="D108" s="387" t="s">
        <v>77</v>
      </c>
      <c r="E108" s="388">
        <v>1</v>
      </c>
      <c r="F108" s="184"/>
      <c r="G108" s="185"/>
      <c r="H108" s="186">
        <f t="shared" si="21"/>
        <v>0</v>
      </c>
      <c r="I108" s="187"/>
      <c r="J108" s="187"/>
      <c r="K108" s="188">
        <f t="shared" si="22"/>
        <v>0</v>
      </c>
      <c r="L108" s="188">
        <f t="shared" si="23"/>
        <v>0</v>
      </c>
      <c r="M108" s="188">
        <f t="shared" si="24"/>
        <v>0</v>
      </c>
      <c r="N108" s="188">
        <f t="shared" si="25"/>
        <v>0</v>
      </c>
      <c r="O108" s="188">
        <f t="shared" si="26"/>
        <v>0</v>
      </c>
      <c r="P108" s="188">
        <f t="shared" si="27"/>
        <v>0</v>
      </c>
    </row>
    <row r="109" spans="1:16" s="1" customFormat="1" ht="22.5" x14ac:dyDescent="0.2">
      <c r="A109" s="496">
        <f>IF(COUNTBLANK(B109)=1," ",COUNTA($B$13:B109))</f>
        <v>36</v>
      </c>
      <c r="B109" s="270" t="s">
        <v>79</v>
      </c>
      <c r="C109" s="271" t="s">
        <v>292</v>
      </c>
      <c r="D109" s="387" t="s">
        <v>56</v>
      </c>
      <c r="E109" s="388">
        <v>5</v>
      </c>
      <c r="F109" s="184"/>
      <c r="G109" s="185"/>
      <c r="H109" s="186">
        <f t="shared" si="21"/>
        <v>0</v>
      </c>
      <c r="I109" s="187"/>
      <c r="J109" s="187"/>
      <c r="K109" s="188">
        <f t="shared" si="22"/>
        <v>0</v>
      </c>
      <c r="L109" s="188">
        <f t="shared" si="23"/>
        <v>0</v>
      </c>
      <c r="M109" s="188">
        <f t="shared" si="24"/>
        <v>0</v>
      </c>
      <c r="N109" s="188">
        <f t="shared" si="25"/>
        <v>0</v>
      </c>
      <c r="O109" s="188">
        <f t="shared" si="26"/>
        <v>0</v>
      </c>
      <c r="P109" s="188">
        <f t="shared" si="27"/>
        <v>0</v>
      </c>
    </row>
    <row r="110" spans="1:16" s="1" customFormat="1" ht="11.25" x14ac:dyDescent="0.2">
      <c r="A110" s="496" t="str">
        <f>IF(COUNTBLANK(B110)=1," ",COUNTA($B$13:B110))</f>
        <v xml:space="preserve"> </v>
      </c>
      <c r="B110" s="275"/>
      <c r="C110" s="273" t="s">
        <v>246</v>
      </c>
      <c r="D110" s="389" t="s">
        <v>81</v>
      </c>
      <c r="E110" s="268">
        <f>ROUNDUP(E109*0.4,2)</f>
        <v>2</v>
      </c>
      <c r="F110" s="184"/>
      <c r="G110" s="185"/>
      <c r="H110" s="186">
        <f t="shared" si="21"/>
        <v>0</v>
      </c>
      <c r="I110" s="187"/>
      <c r="J110" s="187"/>
      <c r="K110" s="188">
        <f t="shared" si="22"/>
        <v>0</v>
      </c>
      <c r="L110" s="188">
        <f t="shared" si="23"/>
        <v>0</v>
      </c>
      <c r="M110" s="188">
        <f t="shared" si="24"/>
        <v>0</v>
      </c>
      <c r="N110" s="188">
        <f t="shared" si="25"/>
        <v>0</v>
      </c>
      <c r="O110" s="188">
        <f t="shared" si="26"/>
        <v>0</v>
      </c>
      <c r="P110" s="188">
        <f t="shared" si="27"/>
        <v>0</v>
      </c>
    </row>
    <row r="111" spans="1:16" s="1" customFormat="1" ht="11.25" x14ac:dyDescent="0.2">
      <c r="A111" s="496" t="str">
        <f>IF(COUNTBLANK(B111)=1," ",COUNTA($B$13:B111))</f>
        <v xml:space="preserve"> </v>
      </c>
      <c r="B111" s="275"/>
      <c r="C111" s="273" t="s">
        <v>84</v>
      </c>
      <c r="D111" s="389" t="s">
        <v>81</v>
      </c>
      <c r="E111" s="268">
        <f>ROUNDUP(E109*0.04,2)</f>
        <v>0.2</v>
      </c>
      <c r="F111" s="184"/>
      <c r="G111" s="185"/>
      <c r="H111" s="186">
        <f t="shared" si="21"/>
        <v>0</v>
      </c>
      <c r="I111" s="187"/>
      <c r="J111" s="187"/>
      <c r="K111" s="188">
        <f t="shared" si="22"/>
        <v>0</v>
      </c>
      <c r="L111" s="188">
        <f t="shared" si="23"/>
        <v>0</v>
      </c>
      <c r="M111" s="188">
        <f t="shared" si="24"/>
        <v>0</v>
      </c>
      <c r="N111" s="188">
        <f t="shared" si="25"/>
        <v>0</v>
      </c>
      <c r="O111" s="188">
        <f t="shared" si="26"/>
        <v>0</v>
      </c>
      <c r="P111" s="188">
        <f t="shared" si="27"/>
        <v>0</v>
      </c>
    </row>
    <row r="112" spans="1:16" s="1" customFormat="1" ht="22.5" x14ac:dyDescent="0.2">
      <c r="A112" s="496">
        <f>IF(COUNTBLANK(B112)=1," ",COUNTA($B$13:B112))</f>
        <v>37</v>
      </c>
      <c r="B112" s="270" t="s">
        <v>79</v>
      </c>
      <c r="C112" s="271" t="s">
        <v>293</v>
      </c>
      <c r="D112" s="387" t="s">
        <v>77</v>
      </c>
      <c r="E112" s="388">
        <v>6</v>
      </c>
      <c r="F112" s="184"/>
      <c r="G112" s="185"/>
      <c r="H112" s="186">
        <f t="shared" si="21"/>
        <v>0</v>
      </c>
      <c r="I112" s="187"/>
      <c r="J112" s="187"/>
      <c r="K112" s="188">
        <f t="shared" si="22"/>
        <v>0</v>
      </c>
      <c r="L112" s="188">
        <f t="shared" si="23"/>
        <v>0</v>
      </c>
      <c r="M112" s="188">
        <f t="shared" si="24"/>
        <v>0</v>
      </c>
      <c r="N112" s="188">
        <f t="shared" si="25"/>
        <v>0</v>
      </c>
      <c r="O112" s="188">
        <f t="shared" si="26"/>
        <v>0</v>
      </c>
      <c r="P112" s="188">
        <f t="shared" si="27"/>
        <v>0</v>
      </c>
    </row>
    <row r="113" spans="1:16" s="1" customFormat="1" ht="11.25" x14ac:dyDescent="0.2">
      <c r="A113" s="496" t="str">
        <f>IF(COUNTBLANK(B113)=1," ",COUNTA($B$13:B113))</f>
        <v xml:space="preserve"> </v>
      </c>
      <c r="B113" s="505"/>
      <c r="C113" s="506" t="s">
        <v>328</v>
      </c>
      <c r="D113" s="507"/>
      <c r="E113" s="508"/>
      <c r="F113" s="184"/>
      <c r="G113" s="185"/>
      <c r="H113" s="186">
        <f t="shared" si="21"/>
        <v>0</v>
      </c>
      <c r="I113" s="187"/>
      <c r="J113" s="187"/>
      <c r="K113" s="188">
        <f t="shared" si="22"/>
        <v>0</v>
      </c>
      <c r="L113" s="188">
        <f t="shared" si="23"/>
        <v>0</v>
      </c>
      <c r="M113" s="188">
        <f t="shared" si="24"/>
        <v>0</v>
      </c>
      <c r="N113" s="188">
        <f t="shared" si="25"/>
        <v>0</v>
      </c>
      <c r="O113" s="188">
        <f t="shared" si="26"/>
        <v>0</v>
      </c>
      <c r="P113" s="188">
        <f t="shared" si="27"/>
        <v>0</v>
      </c>
    </row>
    <row r="114" spans="1:16" s="1" customFormat="1" ht="11.25" x14ac:dyDescent="0.2">
      <c r="A114" s="496">
        <f>IF(COUNTBLANK(B114)=1," ",COUNTA($B$13:B114))</f>
        <v>38</v>
      </c>
      <c r="B114" s="505" t="s">
        <v>79</v>
      </c>
      <c r="C114" s="509" t="s">
        <v>329</v>
      </c>
      <c r="D114" s="507" t="s">
        <v>196</v>
      </c>
      <c r="E114" s="508">
        <v>2</v>
      </c>
      <c r="F114" s="184"/>
      <c r="G114" s="185"/>
      <c r="H114" s="186">
        <f t="shared" si="21"/>
        <v>0</v>
      </c>
      <c r="I114" s="187"/>
      <c r="J114" s="187"/>
      <c r="K114" s="188">
        <f t="shared" si="22"/>
        <v>0</v>
      </c>
      <c r="L114" s="188">
        <f t="shared" si="23"/>
        <v>0</v>
      </c>
      <c r="M114" s="188">
        <f t="shared" si="24"/>
        <v>0</v>
      </c>
      <c r="N114" s="188">
        <f t="shared" si="25"/>
        <v>0</v>
      </c>
      <c r="O114" s="188">
        <f t="shared" si="26"/>
        <v>0</v>
      </c>
      <c r="P114" s="188">
        <f t="shared" si="27"/>
        <v>0</v>
      </c>
    </row>
    <row r="115" spans="1:16" s="1" customFormat="1" ht="11.25" x14ac:dyDescent="0.2">
      <c r="A115" s="496">
        <f>IF(COUNTBLANK(B115)=1," ",COUNTA($B$13:B115))</f>
        <v>39</v>
      </c>
      <c r="B115" s="505" t="s">
        <v>79</v>
      </c>
      <c r="C115" s="509" t="s">
        <v>330</v>
      </c>
      <c r="D115" s="507" t="s">
        <v>113</v>
      </c>
      <c r="E115" s="510">
        <f>E114</f>
        <v>2</v>
      </c>
      <c r="F115" s="184"/>
      <c r="G115" s="185"/>
      <c r="H115" s="186">
        <f t="shared" si="21"/>
        <v>0</v>
      </c>
      <c r="I115" s="187"/>
      <c r="J115" s="187"/>
      <c r="K115" s="188">
        <f t="shared" si="22"/>
        <v>0</v>
      </c>
      <c r="L115" s="188">
        <f t="shared" si="23"/>
        <v>0</v>
      </c>
      <c r="M115" s="188">
        <f t="shared" si="24"/>
        <v>0</v>
      </c>
      <c r="N115" s="188">
        <f t="shared" si="25"/>
        <v>0</v>
      </c>
      <c r="O115" s="188">
        <f t="shared" si="26"/>
        <v>0</v>
      </c>
      <c r="P115" s="188">
        <f t="shared" si="27"/>
        <v>0</v>
      </c>
    </row>
    <row r="116" spans="1:16" s="1" customFormat="1" ht="11.25" x14ac:dyDescent="0.2">
      <c r="A116" s="496">
        <f>IF(COUNTBLANK(B116)=1," ",COUNTA($B$13:B116))</f>
        <v>40</v>
      </c>
      <c r="B116" s="505" t="s">
        <v>79</v>
      </c>
      <c r="C116" s="511" t="s">
        <v>331</v>
      </c>
      <c r="D116" s="507" t="s">
        <v>113</v>
      </c>
      <c r="E116" s="510">
        <f t="shared" ref="E116:E118" si="28">E115</f>
        <v>2</v>
      </c>
      <c r="F116" s="184"/>
      <c r="G116" s="185"/>
      <c r="H116" s="186">
        <f t="shared" si="21"/>
        <v>0</v>
      </c>
      <c r="I116" s="187"/>
      <c r="J116" s="187"/>
      <c r="K116" s="188">
        <f t="shared" si="22"/>
        <v>0</v>
      </c>
      <c r="L116" s="188">
        <f t="shared" si="23"/>
        <v>0</v>
      </c>
      <c r="M116" s="188">
        <f t="shared" si="24"/>
        <v>0</v>
      </c>
      <c r="N116" s="188">
        <f t="shared" si="25"/>
        <v>0</v>
      </c>
      <c r="O116" s="188">
        <f t="shared" si="26"/>
        <v>0</v>
      </c>
      <c r="P116" s="188">
        <f t="shared" si="27"/>
        <v>0</v>
      </c>
    </row>
    <row r="117" spans="1:16" s="1" customFormat="1" ht="11.25" x14ac:dyDescent="0.2">
      <c r="A117" s="512">
        <f>IF(COUNTBLANK(B117)=1," ",COUNTA($B$13:B117))</f>
        <v>41</v>
      </c>
      <c r="B117" s="513" t="s">
        <v>79</v>
      </c>
      <c r="C117" s="514" t="s">
        <v>332</v>
      </c>
      <c r="D117" s="515" t="s">
        <v>113</v>
      </c>
      <c r="E117" s="516">
        <f t="shared" si="28"/>
        <v>2</v>
      </c>
      <c r="F117" s="341"/>
      <c r="G117" s="185"/>
      <c r="H117" s="186">
        <f t="shared" si="21"/>
        <v>0</v>
      </c>
      <c r="I117" s="187"/>
      <c r="J117" s="187"/>
      <c r="K117" s="188">
        <f t="shared" si="22"/>
        <v>0</v>
      </c>
      <c r="L117" s="188">
        <f t="shared" si="23"/>
        <v>0</v>
      </c>
      <c r="M117" s="188">
        <f t="shared" si="24"/>
        <v>0</v>
      </c>
      <c r="N117" s="188">
        <f t="shared" si="25"/>
        <v>0</v>
      </c>
      <c r="O117" s="188">
        <f t="shared" si="26"/>
        <v>0</v>
      </c>
      <c r="P117" s="188">
        <f t="shared" si="27"/>
        <v>0</v>
      </c>
    </row>
    <row r="118" spans="1:16" s="1" customFormat="1" ht="22.5" x14ac:dyDescent="0.2">
      <c r="A118" s="517">
        <f>IF(COUNTBLANK(B118)=1," ",COUNTA($B$13:B118))</f>
        <v>42</v>
      </c>
      <c r="B118" s="518" t="s">
        <v>79</v>
      </c>
      <c r="C118" s="519" t="s">
        <v>544</v>
      </c>
      <c r="D118" s="520" t="s">
        <v>196</v>
      </c>
      <c r="E118" s="521">
        <f t="shared" si="28"/>
        <v>2</v>
      </c>
      <c r="F118" s="352"/>
      <c r="G118" s="350"/>
      <c r="H118" s="186">
        <f t="shared" si="21"/>
        <v>0</v>
      </c>
      <c r="I118" s="187"/>
      <c r="J118" s="187"/>
      <c r="K118" s="188">
        <f t="shared" si="22"/>
        <v>0</v>
      </c>
      <c r="L118" s="188">
        <f t="shared" si="23"/>
        <v>0</v>
      </c>
      <c r="M118" s="188">
        <f t="shared" si="24"/>
        <v>0</v>
      </c>
      <c r="N118" s="188">
        <f t="shared" si="25"/>
        <v>0</v>
      </c>
      <c r="O118" s="188">
        <f t="shared" si="26"/>
        <v>0</v>
      </c>
      <c r="P118" s="188">
        <f t="shared" si="27"/>
        <v>0</v>
      </c>
    </row>
    <row r="119" spans="1:16" s="1" customFormat="1" ht="11.25" x14ac:dyDescent="0.2">
      <c r="A119" s="517">
        <f>IF(COUNTBLANK(B119)=1," ",COUNTA($B$13:B119))</f>
        <v>43</v>
      </c>
      <c r="B119" s="518" t="s">
        <v>79</v>
      </c>
      <c r="C119" s="502" t="s">
        <v>514</v>
      </c>
      <c r="D119" s="522" t="s">
        <v>77</v>
      </c>
      <c r="E119" s="523">
        <v>6</v>
      </c>
      <c r="F119" s="352"/>
      <c r="G119" s="350"/>
      <c r="H119" s="326"/>
      <c r="I119" s="327"/>
      <c r="J119" s="327"/>
      <c r="K119" s="328"/>
      <c r="L119" s="328"/>
      <c r="M119" s="328"/>
      <c r="N119" s="328"/>
      <c r="O119" s="328"/>
      <c r="P119" s="328"/>
    </row>
    <row r="120" spans="1:16" s="1" customFormat="1" ht="33.75" x14ac:dyDescent="0.2">
      <c r="A120" s="517"/>
      <c r="B120" s="518"/>
      <c r="C120" s="502" t="s">
        <v>428</v>
      </c>
      <c r="D120" s="522" t="s">
        <v>103</v>
      </c>
      <c r="E120" s="523">
        <v>13</v>
      </c>
      <c r="F120" s="352"/>
      <c r="G120" s="350"/>
      <c r="H120" s="326"/>
      <c r="I120" s="343"/>
      <c r="J120" s="343"/>
      <c r="K120" s="344"/>
      <c r="L120" s="344"/>
      <c r="M120" s="344"/>
      <c r="N120" s="344"/>
      <c r="O120" s="344"/>
      <c r="P120" s="344"/>
    </row>
    <row r="121" spans="1:16" s="1" customFormat="1" ht="11.25" x14ac:dyDescent="0.2">
      <c r="A121" s="517" t="str">
        <f>IF(COUNTBLANK(B121)=1," ",COUNTA($B$13:B121))</f>
        <v xml:space="preserve"> </v>
      </c>
      <c r="B121" s="517"/>
      <c r="C121" s="524" t="s">
        <v>333</v>
      </c>
      <c r="D121" s="525"/>
      <c r="E121" s="525"/>
      <c r="F121" s="352"/>
      <c r="G121" s="350"/>
      <c r="H121" s="186">
        <f t="shared" si="21"/>
        <v>0</v>
      </c>
      <c r="I121" s="187"/>
      <c r="J121" s="187"/>
      <c r="K121" s="188">
        <f t="shared" si="22"/>
        <v>0</v>
      </c>
      <c r="L121" s="188">
        <f t="shared" si="23"/>
        <v>0</v>
      </c>
      <c r="M121" s="188">
        <f t="shared" si="24"/>
        <v>0</v>
      </c>
      <c r="N121" s="188">
        <f t="shared" si="25"/>
        <v>0</v>
      </c>
      <c r="O121" s="188">
        <f t="shared" si="26"/>
        <v>0</v>
      </c>
      <c r="P121" s="188">
        <f t="shared" si="27"/>
        <v>0</v>
      </c>
    </row>
    <row r="122" spans="1:16" s="1" customFormat="1" ht="22.5" x14ac:dyDescent="0.2">
      <c r="A122" s="517">
        <f>IF(COUNTBLANK(B122)=1," ",COUNTA($B$13:B122))</f>
        <v>44</v>
      </c>
      <c r="B122" s="518" t="s">
        <v>79</v>
      </c>
      <c r="C122" s="526" t="s">
        <v>334</v>
      </c>
      <c r="D122" s="527" t="s">
        <v>80</v>
      </c>
      <c r="E122" s="528">
        <v>6</v>
      </c>
      <c r="F122" s="352"/>
      <c r="G122" s="350"/>
      <c r="H122" s="186">
        <f t="shared" si="21"/>
        <v>0</v>
      </c>
      <c r="I122" s="187"/>
      <c r="J122" s="187"/>
      <c r="K122" s="188">
        <f t="shared" si="22"/>
        <v>0</v>
      </c>
      <c r="L122" s="188">
        <f t="shared" si="23"/>
        <v>0</v>
      </c>
      <c r="M122" s="188">
        <f t="shared" si="24"/>
        <v>0</v>
      </c>
      <c r="N122" s="188">
        <f t="shared" si="25"/>
        <v>0</v>
      </c>
      <c r="O122" s="188">
        <f t="shared" si="26"/>
        <v>0</v>
      </c>
      <c r="P122" s="188">
        <f t="shared" si="27"/>
        <v>0</v>
      </c>
    </row>
    <row r="123" spans="1:16" s="1" customFormat="1" ht="11.25" x14ac:dyDescent="0.2">
      <c r="A123" s="517">
        <f>IF(COUNTBLANK(B123)=1," ",COUNTA($B$13:B123))</f>
        <v>45</v>
      </c>
      <c r="B123" s="518" t="s">
        <v>79</v>
      </c>
      <c r="C123" s="526" t="s">
        <v>335</v>
      </c>
      <c r="D123" s="529" t="s">
        <v>80</v>
      </c>
      <c r="E123" s="529">
        <v>12</v>
      </c>
      <c r="F123" s="352"/>
      <c r="G123" s="350"/>
      <c r="H123" s="186">
        <f t="shared" si="21"/>
        <v>0</v>
      </c>
      <c r="I123" s="187"/>
      <c r="J123" s="187"/>
      <c r="K123" s="188">
        <f t="shared" si="22"/>
        <v>0</v>
      </c>
      <c r="L123" s="188">
        <f t="shared" si="23"/>
        <v>0</v>
      </c>
      <c r="M123" s="188">
        <f t="shared" si="24"/>
        <v>0</v>
      </c>
      <c r="N123" s="188">
        <f t="shared" si="25"/>
        <v>0</v>
      </c>
      <c r="O123" s="188">
        <f t="shared" si="26"/>
        <v>0</v>
      </c>
      <c r="P123" s="188">
        <f t="shared" si="27"/>
        <v>0</v>
      </c>
    </row>
    <row r="124" spans="1:16" s="1" customFormat="1" ht="11.25" x14ac:dyDescent="0.2">
      <c r="A124" s="530">
        <f>IF(COUNTBLANK(B124)=1," ",COUNTA($B$13:B124))</f>
        <v>46</v>
      </c>
      <c r="B124" s="531" t="s">
        <v>79</v>
      </c>
      <c r="C124" s="532" t="s">
        <v>336</v>
      </c>
      <c r="D124" s="533" t="s">
        <v>56</v>
      </c>
      <c r="E124" s="533">
        <v>12</v>
      </c>
      <c r="F124" s="351"/>
      <c r="G124" s="185"/>
      <c r="H124" s="186">
        <f t="shared" si="21"/>
        <v>0</v>
      </c>
      <c r="I124" s="187"/>
      <c r="J124" s="187"/>
      <c r="K124" s="188">
        <f t="shared" si="22"/>
        <v>0</v>
      </c>
      <c r="L124" s="188">
        <f t="shared" si="23"/>
        <v>0</v>
      </c>
      <c r="M124" s="188">
        <f t="shared" si="24"/>
        <v>0</v>
      </c>
      <c r="N124" s="188">
        <f t="shared" si="25"/>
        <v>0</v>
      </c>
      <c r="O124" s="188">
        <f t="shared" si="26"/>
        <v>0</v>
      </c>
      <c r="P124" s="188">
        <f t="shared" si="27"/>
        <v>0</v>
      </c>
    </row>
    <row r="125" spans="1:16" s="1" customFormat="1" ht="22.5" x14ac:dyDescent="0.2">
      <c r="A125" s="496">
        <f>IF(COUNTBLANK(B125)=1," ",COUNTA($B$13:B125))</f>
        <v>47</v>
      </c>
      <c r="B125" s="505" t="s">
        <v>79</v>
      </c>
      <c r="C125" s="534" t="s">
        <v>337</v>
      </c>
      <c r="D125" s="535" t="s">
        <v>56</v>
      </c>
      <c r="E125" s="536">
        <v>12</v>
      </c>
      <c r="F125" s="184"/>
      <c r="G125" s="185"/>
      <c r="H125" s="186">
        <f t="shared" si="21"/>
        <v>0</v>
      </c>
      <c r="I125" s="187"/>
      <c r="J125" s="187"/>
      <c r="K125" s="188">
        <f t="shared" si="22"/>
        <v>0</v>
      </c>
      <c r="L125" s="188">
        <f t="shared" si="23"/>
        <v>0</v>
      </c>
      <c r="M125" s="188">
        <f t="shared" si="24"/>
        <v>0</v>
      </c>
      <c r="N125" s="188">
        <f t="shared" si="25"/>
        <v>0</v>
      </c>
      <c r="O125" s="188">
        <f t="shared" si="26"/>
        <v>0</v>
      </c>
      <c r="P125" s="188">
        <f t="shared" si="27"/>
        <v>0</v>
      </c>
    </row>
    <row r="126" spans="1:16" s="1" customFormat="1" ht="11.25" x14ac:dyDescent="0.2">
      <c r="A126" s="496" t="str">
        <f>IF(COUNTBLANK(B126)=1," ",COUNTA($B$13:B126))</f>
        <v xml:space="preserve"> </v>
      </c>
      <c r="B126" s="274"/>
      <c r="C126" s="386" t="s">
        <v>338</v>
      </c>
      <c r="D126" s="537" t="s">
        <v>78</v>
      </c>
      <c r="E126" s="268">
        <v>0.24</v>
      </c>
      <c r="F126" s="184"/>
      <c r="G126" s="185"/>
      <c r="H126" s="186">
        <f t="shared" si="21"/>
        <v>0</v>
      </c>
      <c r="I126" s="187"/>
      <c r="J126" s="187"/>
      <c r="K126" s="188">
        <f t="shared" si="22"/>
        <v>0</v>
      </c>
      <c r="L126" s="188">
        <f t="shared" si="23"/>
        <v>0</v>
      </c>
      <c r="M126" s="188">
        <f t="shared" si="24"/>
        <v>0</v>
      </c>
      <c r="N126" s="188">
        <f t="shared" si="25"/>
        <v>0</v>
      </c>
      <c r="O126" s="188">
        <f t="shared" si="26"/>
        <v>0</v>
      </c>
      <c r="P126" s="188">
        <f t="shared" si="27"/>
        <v>0</v>
      </c>
    </row>
    <row r="127" spans="1:16" s="1" customFormat="1" ht="11.25" x14ac:dyDescent="0.2">
      <c r="A127" s="496">
        <f>IF(COUNTBLANK(B127)=1," ",COUNTA($B$13:B127))</f>
        <v>48</v>
      </c>
      <c r="B127" s="505" t="s">
        <v>79</v>
      </c>
      <c r="C127" s="534" t="s">
        <v>339</v>
      </c>
      <c r="D127" s="535" t="s">
        <v>56</v>
      </c>
      <c r="E127" s="268">
        <v>12</v>
      </c>
      <c r="F127" s="184"/>
      <c r="G127" s="185"/>
      <c r="H127" s="186">
        <f t="shared" si="21"/>
        <v>0</v>
      </c>
      <c r="I127" s="187"/>
      <c r="J127" s="187"/>
      <c r="K127" s="188">
        <f t="shared" si="22"/>
        <v>0</v>
      </c>
      <c r="L127" s="188">
        <f t="shared" si="23"/>
        <v>0</v>
      </c>
      <c r="M127" s="188">
        <f t="shared" si="24"/>
        <v>0</v>
      </c>
      <c r="N127" s="188">
        <f t="shared" si="25"/>
        <v>0</v>
      </c>
      <c r="O127" s="188">
        <f t="shared" si="26"/>
        <v>0</v>
      </c>
      <c r="P127" s="188">
        <f t="shared" si="27"/>
        <v>0</v>
      </c>
    </row>
    <row r="128" spans="1:16" s="1" customFormat="1" ht="11.25" x14ac:dyDescent="0.2">
      <c r="A128" s="496">
        <f>IF(COUNTBLANK(B128)=1," ",COUNTA($B$13:B128))</f>
        <v>49</v>
      </c>
      <c r="B128" s="505" t="s">
        <v>79</v>
      </c>
      <c r="C128" s="534" t="s">
        <v>340</v>
      </c>
      <c r="D128" s="535" t="s">
        <v>78</v>
      </c>
      <c r="E128" s="268">
        <v>0.3</v>
      </c>
      <c r="F128" s="184"/>
      <c r="G128" s="185"/>
      <c r="H128" s="186">
        <f t="shared" si="21"/>
        <v>0</v>
      </c>
      <c r="I128" s="187"/>
      <c r="J128" s="187"/>
      <c r="K128" s="188">
        <f t="shared" si="22"/>
        <v>0</v>
      </c>
      <c r="L128" s="188">
        <f t="shared" si="23"/>
        <v>0</v>
      </c>
      <c r="M128" s="188">
        <f t="shared" si="24"/>
        <v>0</v>
      </c>
      <c r="N128" s="188">
        <f t="shared" si="25"/>
        <v>0</v>
      </c>
      <c r="O128" s="188">
        <f t="shared" si="26"/>
        <v>0</v>
      </c>
      <c r="P128" s="188">
        <f t="shared" si="27"/>
        <v>0</v>
      </c>
    </row>
    <row r="129" spans="1:16" s="1" customFormat="1" ht="11.25" x14ac:dyDescent="0.2">
      <c r="A129" s="496" t="str">
        <f>IF(COUNTBLANK(B129)=1," ",COUNTA($B$13:B129))</f>
        <v xml:space="preserve"> </v>
      </c>
      <c r="B129" s="538"/>
      <c r="C129" s="539" t="s">
        <v>341</v>
      </c>
      <c r="D129" s="540" t="s">
        <v>78</v>
      </c>
      <c r="E129" s="539">
        <v>0.33</v>
      </c>
      <c r="F129" s="184"/>
      <c r="G129" s="185"/>
      <c r="H129" s="186">
        <f t="shared" si="21"/>
        <v>0</v>
      </c>
      <c r="I129" s="187"/>
      <c r="J129" s="187"/>
      <c r="K129" s="188">
        <f t="shared" si="22"/>
        <v>0</v>
      </c>
      <c r="L129" s="188">
        <f t="shared" si="23"/>
        <v>0</v>
      </c>
      <c r="M129" s="188">
        <f t="shared" si="24"/>
        <v>0</v>
      </c>
      <c r="N129" s="188">
        <f t="shared" si="25"/>
        <v>0</v>
      </c>
      <c r="O129" s="188">
        <f t="shared" si="26"/>
        <v>0</v>
      </c>
      <c r="P129" s="188">
        <f t="shared" si="27"/>
        <v>0</v>
      </c>
    </row>
    <row r="130" spans="1:16" s="1" customFormat="1" ht="11.25" x14ac:dyDescent="0.2">
      <c r="A130" s="496" t="str">
        <f>IF(COUNTBLANK(B130)=1," ",COUNTA($B$13:B130))</f>
        <v xml:space="preserve"> </v>
      </c>
      <c r="B130" s="538"/>
      <c r="C130" s="539" t="s">
        <v>342</v>
      </c>
      <c r="D130" s="541" t="s">
        <v>81</v>
      </c>
      <c r="E130" s="539">
        <v>1.4999999999999999E-2</v>
      </c>
      <c r="F130" s="184"/>
      <c r="G130" s="185"/>
      <c r="H130" s="186">
        <f t="shared" si="21"/>
        <v>0</v>
      </c>
      <c r="I130" s="187"/>
      <c r="J130" s="187"/>
      <c r="K130" s="188">
        <f t="shared" si="22"/>
        <v>0</v>
      </c>
      <c r="L130" s="188">
        <f t="shared" si="23"/>
        <v>0</v>
      </c>
      <c r="M130" s="188">
        <f t="shared" si="24"/>
        <v>0</v>
      </c>
      <c r="N130" s="188">
        <f t="shared" si="25"/>
        <v>0</v>
      </c>
      <c r="O130" s="188">
        <f t="shared" si="26"/>
        <v>0</v>
      </c>
      <c r="P130" s="188">
        <f t="shared" si="27"/>
        <v>0</v>
      </c>
    </row>
    <row r="131" spans="1:16" s="1" customFormat="1" ht="22.5" x14ac:dyDescent="0.2">
      <c r="A131" s="496">
        <f>IF(COUNTBLANK(B131)=1," ",COUNTA($B$13:B131))</f>
        <v>50</v>
      </c>
      <c r="B131" s="505" t="s">
        <v>79</v>
      </c>
      <c r="C131" s="534" t="s">
        <v>343</v>
      </c>
      <c r="D131" s="535" t="s">
        <v>78</v>
      </c>
      <c r="E131" s="268">
        <v>3.0000000000000006E-2</v>
      </c>
      <c r="F131" s="184"/>
      <c r="G131" s="185"/>
      <c r="H131" s="186">
        <f t="shared" si="21"/>
        <v>0</v>
      </c>
      <c r="I131" s="187"/>
      <c r="J131" s="187"/>
      <c r="K131" s="188">
        <f t="shared" si="22"/>
        <v>0</v>
      </c>
      <c r="L131" s="188">
        <f t="shared" si="23"/>
        <v>0</v>
      </c>
      <c r="M131" s="188">
        <f t="shared" si="24"/>
        <v>0</v>
      </c>
      <c r="N131" s="188">
        <f t="shared" si="25"/>
        <v>0</v>
      </c>
      <c r="O131" s="188">
        <f t="shared" si="26"/>
        <v>0</v>
      </c>
      <c r="P131" s="188">
        <f t="shared" si="27"/>
        <v>0</v>
      </c>
    </row>
    <row r="132" spans="1:16" s="1" customFormat="1" ht="11.25" x14ac:dyDescent="0.2">
      <c r="A132" s="496" t="str">
        <f>IF(COUNTBLANK(B132)=1," ",COUNTA($B$13:B132))</f>
        <v xml:space="preserve"> </v>
      </c>
      <c r="B132" s="538"/>
      <c r="C132" s="539" t="s">
        <v>341</v>
      </c>
      <c r="D132" s="540" t="s">
        <v>78</v>
      </c>
      <c r="E132" s="539">
        <v>3.3000000000000008E-2</v>
      </c>
      <c r="F132" s="184"/>
      <c r="G132" s="185"/>
      <c r="H132" s="186">
        <f t="shared" si="21"/>
        <v>0</v>
      </c>
      <c r="I132" s="187"/>
      <c r="J132" s="187"/>
      <c r="K132" s="188">
        <f t="shared" si="22"/>
        <v>0</v>
      </c>
      <c r="L132" s="188">
        <f t="shared" si="23"/>
        <v>0</v>
      </c>
      <c r="M132" s="188">
        <f t="shared" si="24"/>
        <v>0</v>
      </c>
      <c r="N132" s="188">
        <f t="shared" si="25"/>
        <v>0</v>
      </c>
      <c r="O132" s="188">
        <f t="shared" si="26"/>
        <v>0</v>
      </c>
      <c r="P132" s="188">
        <f t="shared" si="27"/>
        <v>0</v>
      </c>
    </row>
    <row r="133" spans="1:16" s="1" customFormat="1" ht="11.25" x14ac:dyDescent="0.2">
      <c r="A133" s="496">
        <f>IF(COUNTBLANK(B133)=1," ",COUNTA($B$13:B133))</f>
        <v>51</v>
      </c>
      <c r="B133" s="505" t="s">
        <v>79</v>
      </c>
      <c r="C133" s="534" t="s">
        <v>344</v>
      </c>
      <c r="D133" s="535" t="s">
        <v>56</v>
      </c>
      <c r="E133" s="536">
        <v>4.8000000000000007</v>
      </c>
      <c r="F133" s="184"/>
      <c r="G133" s="185"/>
      <c r="H133" s="186">
        <f t="shared" si="21"/>
        <v>0</v>
      </c>
      <c r="I133" s="187"/>
      <c r="J133" s="187"/>
      <c r="K133" s="188">
        <f t="shared" si="22"/>
        <v>0</v>
      </c>
      <c r="L133" s="188">
        <f t="shared" si="23"/>
        <v>0</v>
      </c>
      <c r="M133" s="188">
        <f t="shared" si="24"/>
        <v>0</v>
      </c>
      <c r="N133" s="188">
        <f t="shared" si="25"/>
        <v>0</v>
      </c>
      <c r="O133" s="188">
        <f t="shared" si="26"/>
        <v>0</v>
      </c>
      <c r="P133" s="188">
        <f t="shared" si="27"/>
        <v>0</v>
      </c>
    </row>
    <row r="134" spans="1:16" s="1" customFormat="1" ht="11.25" x14ac:dyDescent="0.2">
      <c r="A134" s="496" t="str">
        <f>IF(COUNTBLANK(B134)=1," ",COUNTA($B$13:B134))</f>
        <v xml:space="preserve"> </v>
      </c>
      <c r="B134" s="538"/>
      <c r="C134" s="542" t="s">
        <v>195</v>
      </c>
      <c r="D134" s="542" t="s">
        <v>82</v>
      </c>
      <c r="E134" s="539">
        <v>5.2800000000000011</v>
      </c>
      <c r="F134" s="184"/>
      <c r="G134" s="185"/>
      <c r="H134" s="186">
        <f t="shared" si="21"/>
        <v>0</v>
      </c>
      <c r="I134" s="187"/>
      <c r="J134" s="187"/>
      <c r="K134" s="188">
        <f t="shared" si="22"/>
        <v>0</v>
      </c>
      <c r="L134" s="188">
        <f t="shared" si="23"/>
        <v>0</v>
      </c>
      <c r="M134" s="188">
        <f t="shared" si="24"/>
        <v>0</v>
      </c>
      <c r="N134" s="188">
        <f t="shared" si="25"/>
        <v>0</v>
      </c>
      <c r="O134" s="188">
        <f t="shared" si="26"/>
        <v>0</v>
      </c>
      <c r="P134" s="188">
        <f t="shared" si="27"/>
        <v>0</v>
      </c>
    </row>
    <row r="135" spans="1:16" s="1" customFormat="1" ht="11.25" x14ac:dyDescent="0.2">
      <c r="A135" s="496">
        <f>IF(COUNTBLANK(B135)=1," ",COUNTA($B$13:B135))</f>
        <v>52</v>
      </c>
      <c r="B135" s="505" t="s">
        <v>79</v>
      </c>
      <c r="C135" s="534" t="s">
        <v>345</v>
      </c>
      <c r="D135" s="535" t="s">
        <v>56</v>
      </c>
      <c r="E135" s="536">
        <v>13.200000000000001</v>
      </c>
      <c r="F135" s="184"/>
      <c r="G135" s="185"/>
      <c r="H135" s="186">
        <f t="shared" si="21"/>
        <v>0</v>
      </c>
      <c r="I135" s="187"/>
      <c r="J135" s="187"/>
      <c r="K135" s="188">
        <f t="shared" si="22"/>
        <v>0</v>
      </c>
      <c r="L135" s="188">
        <f t="shared" si="23"/>
        <v>0</v>
      </c>
      <c r="M135" s="188">
        <f t="shared" si="24"/>
        <v>0</v>
      </c>
      <c r="N135" s="188">
        <f t="shared" si="25"/>
        <v>0</v>
      </c>
      <c r="O135" s="188">
        <f t="shared" si="26"/>
        <v>0</v>
      </c>
      <c r="P135" s="188">
        <f t="shared" si="27"/>
        <v>0</v>
      </c>
    </row>
    <row r="136" spans="1:16" s="1" customFormat="1" ht="11.25" x14ac:dyDescent="0.2">
      <c r="A136" s="496" t="str">
        <f>IF(COUNTBLANK(B136)=1," ",COUNTA($B$13:B136))</f>
        <v xml:space="preserve"> </v>
      </c>
      <c r="B136" s="538"/>
      <c r="C136" s="386" t="s">
        <v>346</v>
      </c>
      <c r="D136" s="540" t="s">
        <v>56</v>
      </c>
      <c r="E136" s="539">
        <v>14.520000000000003</v>
      </c>
      <c r="F136" s="184"/>
      <c r="G136" s="185"/>
      <c r="H136" s="186">
        <f t="shared" si="21"/>
        <v>0</v>
      </c>
      <c r="I136" s="187"/>
      <c r="J136" s="187"/>
      <c r="K136" s="188">
        <f t="shared" si="22"/>
        <v>0</v>
      </c>
      <c r="L136" s="188">
        <f t="shared" si="23"/>
        <v>0</v>
      </c>
      <c r="M136" s="188">
        <f t="shared" si="24"/>
        <v>0</v>
      </c>
      <c r="N136" s="188">
        <f t="shared" si="25"/>
        <v>0</v>
      </c>
      <c r="O136" s="188">
        <f t="shared" si="26"/>
        <v>0</v>
      </c>
      <c r="P136" s="188">
        <f t="shared" si="27"/>
        <v>0</v>
      </c>
    </row>
    <row r="137" spans="1:16" s="1" customFormat="1" ht="11.25" x14ac:dyDescent="0.2">
      <c r="A137" s="496" t="str">
        <f>IF(COUNTBLANK(B137)=1," ",COUNTA($B$13:B137))</f>
        <v xml:space="preserve"> </v>
      </c>
      <c r="B137" s="538"/>
      <c r="C137" s="542" t="s">
        <v>347</v>
      </c>
      <c r="D137" s="537" t="s">
        <v>196</v>
      </c>
      <c r="E137" s="539">
        <v>79.2</v>
      </c>
      <c r="F137" s="184"/>
      <c r="G137" s="185"/>
      <c r="H137" s="186">
        <f t="shared" si="21"/>
        <v>0</v>
      </c>
      <c r="I137" s="187"/>
      <c r="J137" s="187"/>
      <c r="K137" s="188">
        <f t="shared" si="22"/>
        <v>0</v>
      </c>
      <c r="L137" s="188">
        <f t="shared" si="23"/>
        <v>0</v>
      </c>
      <c r="M137" s="188">
        <f t="shared" si="24"/>
        <v>0</v>
      </c>
      <c r="N137" s="188">
        <f t="shared" si="25"/>
        <v>0</v>
      </c>
      <c r="O137" s="188">
        <f t="shared" si="26"/>
        <v>0</v>
      </c>
      <c r="P137" s="188">
        <f t="shared" si="27"/>
        <v>0</v>
      </c>
    </row>
    <row r="138" spans="1:16" s="1" customFormat="1" ht="22.5" x14ac:dyDescent="0.2">
      <c r="A138" s="496">
        <f>IF(COUNTBLANK(B138)=1," ",COUNTA($B$13:B138))</f>
        <v>53</v>
      </c>
      <c r="B138" s="505" t="s">
        <v>79</v>
      </c>
      <c r="C138" s="543" t="s">
        <v>348</v>
      </c>
      <c r="D138" s="535" t="s">
        <v>80</v>
      </c>
      <c r="E138" s="536">
        <v>12</v>
      </c>
      <c r="F138" s="184"/>
      <c r="G138" s="185"/>
      <c r="H138" s="186">
        <f t="shared" si="21"/>
        <v>0</v>
      </c>
      <c r="I138" s="187"/>
      <c r="J138" s="187"/>
      <c r="K138" s="188">
        <f t="shared" si="22"/>
        <v>0</v>
      </c>
      <c r="L138" s="188">
        <f t="shared" si="23"/>
        <v>0</v>
      </c>
      <c r="M138" s="188">
        <f t="shared" si="24"/>
        <v>0</v>
      </c>
      <c r="N138" s="188">
        <f t="shared" si="25"/>
        <v>0</v>
      </c>
      <c r="O138" s="188">
        <f t="shared" si="26"/>
        <v>0</v>
      </c>
      <c r="P138" s="188">
        <f t="shared" si="27"/>
        <v>0</v>
      </c>
    </row>
    <row r="139" spans="1:16" s="1" customFormat="1" ht="11.25" x14ac:dyDescent="0.2">
      <c r="A139" s="496" t="str">
        <f>IF(COUNTBLANK(B139)=1," ",COUNTA($B$13:B139))</f>
        <v xml:space="preserve"> </v>
      </c>
      <c r="B139" s="538"/>
      <c r="C139" s="386" t="s">
        <v>346</v>
      </c>
      <c r="D139" s="540" t="s">
        <v>56</v>
      </c>
      <c r="E139" s="539">
        <v>3</v>
      </c>
      <c r="F139" s="184"/>
      <c r="G139" s="185"/>
      <c r="H139" s="186">
        <f t="shared" si="21"/>
        <v>0</v>
      </c>
      <c r="I139" s="187"/>
      <c r="J139" s="187"/>
      <c r="K139" s="188">
        <f t="shared" si="22"/>
        <v>0</v>
      </c>
      <c r="L139" s="188">
        <f t="shared" si="23"/>
        <v>0</v>
      </c>
      <c r="M139" s="188">
        <f t="shared" si="24"/>
        <v>0</v>
      </c>
      <c r="N139" s="188">
        <f t="shared" si="25"/>
        <v>0</v>
      </c>
      <c r="O139" s="188">
        <f t="shared" si="26"/>
        <v>0</v>
      </c>
      <c r="P139" s="188">
        <f t="shared" si="27"/>
        <v>0</v>
      </c>
    </row>
    <row r="140" spans="1:16" s="1" customFormat="1" ht="11.25" x14ac:dyDescent="0.2">
      <c r="A140" s="496" t="str">
        <f>IF(COUNTBLANK(B140)=1," ",COUNTA($B$13:B140))</f>
        <v xml:space="preserve"> </v>
      </c>
      <c r="B140" s="538"/>
      <c r="C140" s="542" t="s">
        <v>347</v>
      </c>
      <c r="D140" s="537" t="s">
        <v>196</v>
      </c>
      <c r="E140" s="539">
        <v>72</v>
      </c>
      <c r="F140" s="184"/>
      <c r="G140" s="185"/>
      <c r="H140" s="186">
        <f t="shared" si="21"/>
        <v>0</v>
      </c>
      <c r="I140" s="187"/>
      <c r="J140" s="187"/>
      <c r="K140" s="188">
        <f t="shared" si="22"/>
        <v>0</v>
      </c>
      <c r="L140" s="188">
        <f t="shared" si="23"/>
        <v>0</v>
      </c>
      <c r="M140" s="188">
        <f t="shared" si="24"/>
        <v>0</v>
      </c>
      <c r="N140" s="188">
        <f t="shared" si="25"/>
        <v>0</v>
      </c>
      <c r="O140" s="188">
        <f t="shared" si="26"/>
        <v>0</v>
      </c>
      <c r="P140" s="188">
        <f t="shared" si="27"/>
        <v>0</v>
      </c>
    </row>
    <row r="141" spans="1:16" s="1" customFormat="1" ht="11.25" x14ac:dyDescent="0.2">
      <c r="A141" s="496">
        <f>IF(COUNTBLANK(B141)=1," ",COUNTA($B$13:B141))</f>
        <v>54</v>
      </c>
      <c r="B141" s="505" t="s">
        <v>79</v>
      </c>
      <c r="C141" s="534" t="s">
        <v>349</v>
      </c>
      <c r="D141" s="535" t="s">
        <v>81</v>
      </c>
      <c r="E141" s="544">
        <v>10</v>
      </c>
      <c r="F141" s="184"/>
      <c r="G141" s="185"/>
      <c r="H141" s="186">
        <f t="shared" si="21"/>
        <v>0</v>
      </c>
      <c r="I141" s="187"/>
      <c r="J141" s="187"/>
      <c r="K141" s="188">
        <f t="shared" si="22"/>
        <v>0</v>
      </c>
      <c r="L141" s="188">
        <f t="shared" si="23"/>
        <v>0</v>
      </c>
      <c r="M141" s="188">
        <f t="shared" si="24"/>
        <v>0</v>
      </c>
      <c r="N141" s="188">
        <f t="shared" si="25"/>
        <v>0</v>
      </c>
      <c r="O141" s="188">
        <f t="shared" si="26"/>
        <v>0</v>
      </c>
      <c r="P141" s="188">
        <f t="shared" si="27"/>
        <v>0</v>
      </c>
    </row>
    <row r="142" spans="1:16" s="1" customFormat="1" ht="22.5" x14ac:dyDescent="0.2">
      <c r="A142" s="496">
        <f>IF(COUNTBLANK(B142)=1," ",COUNTA($B$13:B142))</f>
        <v>55</v>
      </c>
      <c r="B142" s="505" t="s">
        <v>79</v>
      </c>
      <c r="C142" s="545" t="s">
        <v>350</v>
      </c>
      <c r="D142" s="535" t="s">
        <v>80</v>
      </c>
      <c r="E142" s="544">
        <v>4</v>
      </c>
      <c r="F142" s="184"/>
      <c r="G142" s="185"/>
      <c r="H142" s="186">
        <f t="shared" si="21"/>
        <v>0</v>
      </c>
      <c r="I142" s="187"/>
      <c r="J142" s="187"/>
      <c r="K142" s="188">
        <f t="shared" si="22"/>
        <v>0</v>
      </c>
      <c r="L142" s="188">
        <f t="shared" si="23"/>
        <v>0</v>
      </c>
      <c r="M142" s="188">
        <f t="shared" si="24"/>
        <v>0</v>
      </c>
      <c r="N142" s="188">
        <f t="shared" si="25"/>
        <v>0</v>
      </c>
      <c r="O142" s="188">
        <f t="shared" si="26"/>
        <v>0</v>
      </c>
      <c r="P142" s="188">
        <f t="shared" si="27"/>
        <v>0</v>
      </c>
    </row>
    <row r="143" spans="1:16" s="1" customFormat="1" ht="11.25" x14ac:dyDescent="0.2">
      <c r="A143" s="496" t="str">
        <f>IF(COUNTBLANK(B143)=1," ",COUNTA($B$13:B143))</f>
        <v xml:space="preserve"> </v>
      </c>
      <c r="B143" s="538"/>
      <c r="C143" s="386" t="s">
        <v>346</v>
      </c>
      <c r="D143" s="540" t="s">
        <v>56</v>
      </c>
      <c r="E143" s="539">
        <v>0.6</v>
      </c>
      <c r="F143" s="184"/>
      <c r="G143" s="185"/>
      <c r="H143" s="186">
        <f t="shared" si="21"/>
        <v>0</v>
      </c>
      <c r="I143" s="187"/>
      <c r="J143" s="187"/>
      <c r="K143" s="188">
        <f t="shared" si="22"/>
        <v>0</v>
      </c>
      <c r="L143" s="188">
        <f t="shared" si="23"/>
        <v>0</v>
      </c>
      <c r="M143" s="188">
        <f t="shared" si="24"/>
        <v>0</v>
      </c>
      <c r="N143" s="188">
        <f t="shared" si="25"/>
        <v>0</v>
      </c>
      <c r="O143" s="188">
        <f t="shared" si="26"/>
        <v>0</v>
      </c>
      <c r="P143" s="188">
        <f t="shared" si="27"/>
        <v>0</v>
      </c>
    </row>
    <row r="144" spans="1:16" s="1" customFormat="1" ht="11.25" x14ac:dyDescent="0.2">
      <c r="A144" s="496" t="str">
        <f>IF(COUNTBLANK(B144)=1," ",COUNTA($B$13:B144))</f>
        <v xml:space="preserve"> </v>
      </c>
      <c r="B144" s="538"/>
      <c r="C144" s="542" t="s">
        <v>347</v>
      </c>
      <c r="D144" s="537" t="s">
        <v>196</v>
      </c>
      <c r="E144" s="539">
        <v>24</v>
      </c>
      <c r="F144" s="184"/>
      <c r="G144" s="185"/>
      <c r="H144" s="186">
        <f t="shared" si="21"/>
        <v>0</v>
      </c>
      <c r="I144" s="187"/>
      <c r="J144" s="187"/>
      <c r="K144" s="188">
        <f t="shared" si="22"/>
        <v>0</v>
      </c>
      <c r="L144" s="188">
        <f t="shared" si="23"/>
        <v>0</v>
      </c>
      <c r="M144" s="188">
        <f t="shared" si="24"/>
        <v>0</v>
      </c>
      <c r="N144" s="188">
        <f t="shared" si="25"/>
        <v>0</v>
      </c>
      <c r="O144" s="188">
        <f t="shared" si="26"/>
        <v>0</v>
      </c>
      <c r="P144" s="188">
        <f t="shared" si="27"/>
        <v>0</v>
      </c>
    </row>
    <row r="145" spans="1:16" s="1" customFormat="1" ht="22.5" x14ac:dyDescent="0.2">
      <c r="A145" s="496">
        <f>IF(COUNTBLANK(B145)=1," ",COUNTA($B$13:B145))</f>
        <v>56</v>
      </c>
      <c r="B145" s="505" t="s">
        <v>79</v>
      </c>
      <c r="C145" s="545" t="s">
        <v>351</v>
      </c>
      <c r="D145" s="535" t="s">
        <v>80</v>
      </c>
      <c r="E145" s="544">
        <v>12</v>
      </c>
      <c r="F145" s="184"/>
      <c r="G145" s="185"/>
      <c r="H145" s="186">
        <f t="shared" si="21"/>
        <v>0</v>
      </c>
      <c r="I145" s="187"/>
      <c r="J145" s="187"/>
      <c r="K145" s="188">
        <f t="shared" si="22"/>
        <v>0</v>
      </c>
      <c r="L145" s="188">
        <f t="shared" si="23"/>
        <v>0</v>
      </c>
      <c r="M145" s="188">
        <f t="shared" si="24"/>
        <v>0</v>
      </c>
      <c r="N145" s="188">
        <f t="shared" si="25"/>
        <v>0</v>
      </c>
      <c r="O145" s="188">
        <f t="shared" si="26"/>
        <v>0</v>
      </c>
      <c r="P145" s="188">
        <f t="shared" si="27"/>
        <v>0</v>
      </c>
    </row>
    <row r="146" spans="1:16" s="1" customFormat="1" ht="11.25" x14ac:dyDescent="0.2">
      <c r="A146" s="496" t="str">
        <f>IF(COUNTBLANK(B146)=1," ",COUNTA($B$13:B146))</f>
        <v xml:space="preserve"> </v>
      </c>
      <c r="B146" s="538"/>
      <c r="C146" s="386" t="s">
        <v>346</v>
      </c>
      <c r="D146" s="540" t="s">
        <v>56</v>
      </c>
      <c r="E146" s="539">
        <v>1.7999999999999998</v>
      </c>
      <c r="F146" s="184"/>
      <c r="G146" s="185"/>
      <c r="H146" s="186">
        <f t="shared" si="21"/>
        <v>0</v>
      </c>
      <c r="I146" s="187"/>
      <c r="J146" s="187"/>
      <c r="K146" s="188">
        <f t="shared" si="22"/>
        <v>0</v>
      </c>
      <c r="L146" s="188">
        <f t="shared" si="23"/>
        <v>0</v>
      </c>
      <c r="M146" s="188">
        <f t="shared" si="24"/>
        <v>0</v>
      </c>
      <c r="N146" s="188">
        <f t="shared" si="25"/>
        <v>0</v>
      </c>
      <c r="O146" s="188">
        <f t="shared" si="26"/>
        <v>0</v>
      </c>
      <c r="P146" s="188">
        <f t="shared" si="27"/>
        <v>0</v>
      </c>
    </row>
    <row r="147" spans="1:16" s="1" customFormat="1" ht="11.25" x14ac:dyDescent="0.2">
      <c r="A147" s="496" t="str">
        <f>IF(COUNTBLANK(B147)=1," ",COUNTA($B$13:B147))</f>
        <v xml:space="preserve"> </v>
      </c>
      <c r="B147" s="538"/>
      <c r="C147" s="542" t="s">
        <v>347</v>
      </c>
      <c r="D147" s="537" t="s">
        <v>196</v>
      </c>
      <c r="E147" s="539">
        <v>72</v>
      </c>
      <c r="F147" s="184"/>
      <c r="G147" s="185"/>
      <c r="H147" s="186">
        <f t="shared" si="21"/>
        <v>0</v>
      </c>
      <c r="I147" s="187"/>
      <c r="J147" s="187"/>
      <c r="K147" s="188">
        <f t="shared" si="22"/>
        <v>0</v>
      </c>
      <c r="L147" s="188">
        <f t="shared" si="23"/>
        <v>0</v>
      </c>
      <c r="M147" s="188">
        <f t="shared" si="24"/>
        <v>0</v>
      </c>
      <c r="N147" s="188">
        <f t="shared" si="25"/>
        <v>0</v>
      </c>
      <c r="O147" s="188">
        <f t="shared" si="26"/>
        <v>0</v>
      </c>
      <c r="P147" s="188">
        <f t="shared" si="27"/>
        <v>0</v>
      </c>
    </row>
    <row r="148" spans="1:16" s="1" customFormat="1" ht="22.5" x14ac:dyDescent="0.2">
      <c r="A148" s="496">
        <f>IF(COUNTBLANK(B148)=1," ",COUNTA($B$13:B148))</f>
        <v>57</v>
      </c>
      <c r="B148" s="546" t="s">
        <v>79</v>
      </c>
      <c r="C148" s="534" t="s">
        <v>352</v>
      </c>
      <c r="D148" s="387" t="s">
        <v>80</v>
      </c>
      <c r="E148" s="547">
        <v>5.5</v>
      </c>
      <c r="F148" s="184"/>
      <c r="G148" s="185"/>
      <c r="H148" s="186">
        <f t="shared" si="21"/>
        <v>0</v>
      </c>
      <c r="I148" s="187"/>
      <c r="J148" s="187"/>
      <c r="K148" s="188">
        <f t="shared" si="22"/>
        <v>0</v>
      </c>
      <c r="L148" s="188">
        <f t="shared" si="23"/>
        <v>0</v>
      </c>
      <c r="M148" s="188">
        <f t="shared" si="24"/>
        <v>0</v>
      </c>
      <c r="N148" s="188">
        <f t="shared" si="25"/>
        <v>0</v>
      </c>
      <c r="O148" s="188">
        <f t="shared" si="26"/>
        <v>0</v>
      </c>
      <c r="P148" s="188">
        <f t="shared" si="27"/>
        <v>0</v>
      </c>
    </row>
    <row r="149" spans="1:16" s="1" customFormat="1" ht="33.75" x14ac:dyDescent="0.2">
      <c r="A149" s="496">
        <f>IF(COUNTBLANK(B149)=1," ",COUNTA($B$13:B149))</f>
        <v>58</v>
      </c>
      <c r="B149" s="546" t="s">
        <v>79</v>
      </c>
      <c r="C149" s="534" t="s">
        <v>353</v>
      </c>
      <c r="D149" s="387" t="s">
        <v>80</v>
      </c>
      <c r="E149" s="547">
        <v>6</v>
      </c>
      <c r="F149" s="184"/>
      <c r="G149" s="185"/>
      <c r="H149" s="186">
        <f t="shared" si="21"/>
        <v>0</v>
      </c>
      <c r="I149" s="187"/>
      <c r="J149" s="187"/>
      <c r="K149" s="188">
        <f t="shared" si="22"/>
        <v>0</v>
      </c>
      <c r="L149" s="188">
        <f t="shared" si="23"/>
        <v>0</v>
      </c>
      <c r="M149" s="188">
        <f t="shared" si="24"/>
        <v>0</v>
      </c>
      <c r="N149" s="188">
        <f t="shared" si="25"/>
        <v>0</v>
      </c>
      <c r="O149" s="188">
        <f t="shared" si="26"/>
        <v>0</v>
      </c>
      <c r="P149" s="188">
        <f t="shared" si="27"/>
        <v>0</v>
      </c>
    </row>
    <row r="150" spans="1:16" s="1" customFormat="1" ht="11.25" x14ac:dyDescent="0.2">
      <c r="A150" s="496">
        <f>IF(COUNTBLANK(B150)=1," ",COUNTA($B$13:B150))</f>
        <v>59</v>
      </c>
      <c r="B150" s="546" t="s">
        <v>79</v>
      </c>
      <c r="C150" s="548" t="s">
        <v>354</v>
      </c>
      <c r="D150" s="387" t="s">
        <v>80</v>
      </c>
      <c r="E150" s="547">
        <v>7</v>
      </c>
      <c r="F150" s="184"/>
      <c r="G150" s="185"/>
      <c r="H150" s="186">
        <f t="shared" si="21"/>
        <v>0</v>
      </c>
      <c r="I150" s="187"/>
      <c r="J150" s="187"/>
      <c r="K150" s="188">
        <f t="shared" si="22"/>
        <v>0</v>
      </c>
      <c r="L150" s="188">
        <f t="shared" si="23"/>
        <v>0</v>
      </c>
      <c r="M150" s="188">
        <f t="shared" si="24"/>
        <v>0</v>
      </c>
      <c r="N150" s="188">
        <f t="shared" si="25"/>
        <v>0</v>
      </c>
      <c r="O150" s="188">
        <f t="shared" si="26"/>
        <v>0</v>
      </c>
      <c r="P150" s="188">
        <f t="shared" si="27"/>
        <v>0</v>
      </c>
    </row>
    <row r="151" spans="1:16" s="1" customFormat="1" ht="22.5" x14ac:dyDescent="0.2">
      <c r="A151" s="496">
        <f>IF(COUNTBLANK(B151)=1," ",COUNTA($B$13:B151))</f>
        <v>60</v>
      </c>
      <c r="B151" s="505" t="s">
        <v>79</v>
      </c>
      <c r="C151" s="534" t="s">
        <v>355</v>
      </c>
      <c r="D151" s="386" t="s">
        <v>78</v>
      </c>
      <c r="E151" s="268">
        <v>1.7999999999999999E-2</v>
      </c>
      <c r="F151" s="184"/>
      <c r="G151" s="185"/>
      <c r="H151" s="186">
        <f t="shared" si="21"/>
        <v>0</v>
      </c>
      <c r="I151" s="187"/>
      <c r="J151" s="187"/>
      <c r="K151" s="188">
        <f t="shared" si="22"/>
        <v>0</v>
      </c>
      <c r="L151" s="188">
        <f t="shared" si="23"/>
        <v>0</v>
      </c>
      <c r="M151" s="188">
        <f t="shared" si="24"/>
        <v>0</v>
      </c>
      <c r="N151" s="188">
        <f t="shared" si="25"/>
        <v>0</v>
      </c>
      <c r="O151" s="188">
        <f t="shared" si="26"/>
        <v>0</v>
      </c>
      <c r="P151" s="188">
        <f t="shared" si="27"/>
        <v>0</v>
      </c>
    </row>
    <row r="152" spans="1:16" s="1" customFormat="1" ht="33.75" x14ac:dyDescent="0.2">
      <c r="A152" s="496">
        <f>IF(COUNTBLANK(B152)=1," ",COUNTA($B$13:B152))</f>
        <v>61</v>
      </c>
      <c r="B152" s="505" t="s">
        <v>79</v>
      </c>
      <c r="C152" s="545" t="s">
        <v>545</v>
      </c>
      <c r="D152" s="535" t="s">
        <v>56</v>
      </c>
      <c r="E152" s="544">
        <v>12</v>
      </c>
      <c r="F152" s="184"/>
      <c r="G152" s="185"/>
      <c r="H152" s="186">
        <f t="shared" si="21"/>
        <v>0</v>
      </c>
      <c r="I152" s="187"/>
      <c r="J152" s="187"/>
      <c r="K152" s="188">
        <f t="shared" si="22"/>
        <v>0</v>
      </c>
      <c r="L152" s="188">
        <f t="shared" si="23"/>
        <v>0</v>
      </c>
      <c r="M152" s="188">
        <f t="shared" si="24"/>
        <v>0</v>
      </c>
      <c r="N152" s="188">
        <f t="shared" si="25"/>
        <v>0</v>
      </c>
      <c r="O152" s="188">
        <f t="shared" si="26"/>
        <v>0</v>
      </c>
      <c r="P152" s="188">
        <f t="shared" si="27"/>
        <v>0</v>
      </c>
    </row>
    <row r="153" spans="1:16" s="1" customFormat="1" ht="33.75" x14ac:dyDescent="0.2">
      <c r="A153" s="496">
        <f>IF(COUNTBLANK(B153)=1," ",COUNTA($B$13:B153))</f>
        <v>62</v>
      </c>
      <c r="B153" s="505" t="s">
        <v>79</v>
      </c>
      <c r="C153" s="545" t="s">
        <v>356</v>
      </c>
      <c r="D153" s="535" t="s">
        <v>56</v>
      </c>
      <c r="E153" s="544">
        <v>12</v>
      </c>
      <c r="F153" s="184"/>
      <c r="G153" s="185"/>
      <c r="H153" s="186">
        <f t="shared" si="21"/>
        <v>0</v>
      </c>
      <c r="I153" s="187"/>
      <c r="J153" s="187"/>
      <c r="K153" s="188">
        <f t="shared" si="22"/>
        <v>0</v>
      </c>
      <c r="L153" s="188">
        <f t="shared" si="23"/>
        <v>0</v>
      </c>
      <c r="M153" s="188">
        <f t="shared" si="24"/>
        <v>0</v>
      </c>
      <c r="N153" s="188">
        <f t="shared" si="25"/>
        <v>0</v>
      </c>
      <c r="O153" s="188">
        <f t="shared" si="26"/>
        <v>0</v>
      </c>
      <c r="P153" s="188">
        <f t="shared" si="27"/>
        <v>0</v>
      </c>
    </row>
    <row r="154" spans="1:16" s="1" customFormat="1" ht="22.5" x14ac:dyDescent="0.2">
      <c r="A154" s="496">
        <f>IF(COUNTBLANK(B154)=1," ",COUNTA($B$13:B154))</f>
        <v>63</v>
      </c>
      <c r="B154" s="505" t="s">
        <v>79</v>
      </c>
      <c r="C154" s="545" t="s">
        <v>357</v>
      </c>
      <c r="D154" s="535" t="s">
        <v>56</v>
      </c>
      <c r="E154" s="544">
        <v>12</v>
      </c>
      <c r="F154" s="184"/>
      <c r="G154" s="185"/>
      <c r="H154" s="186">
        <f t="shared" si="21"/>
        <v>0</v>
      </c>
      <c r="I154" s="187"/>
      <c r="J154" s="187"/>
      <c r="K154" s="188">
        <f t="shared" si="22"/>
        <v>0</v>
      </c>
      <c r="L154" s="188">
        <f t="shared" si="23"/>
        <v>0</v>
      </c>
      <c r="M154" s="188">
        <f t="shared" si="24"/>
        <v>0</v>
      </c>
      <c r="N154" s="188">
        <f t="shared" si="25"/>
        <v>0</v>
      </c>
      <c r="O154" s="188">
        <f t="shared" si="26"/>
        <v>0</v>
      </c>
      <c r="P154" s="188">
        <f t="shared" si="27"/>
        <v>0</v>
      </c>
    </row>
    <row r="155" spans="1:16" s="1" customFormat="1" ht="34.5" thickBot="1" x14ac:dyDescent="0.25">
      <c r="A155" s="496">
        <f>IF(COUNTBLANK(B155)=1," ",COUNTA($B$13:B155))</f>
        <v>64</v>
      </c>
      <c r="B155" s="505" t="s">
        <v>79</v>
      </c>
      <c r="C155" s="545" t="s">
        <v>546</v>
      </c>
      <c r="D155" s="549" t="s">
        <v>56</v>
      </c>
      <c r="E155" s="544">
        <v>12</v>
      </c>
      <c r="F155" s="184"/>
      <c r="G155" s="185"/>
      <c r="H155" s="186">
        <f t="shared" si="21"/>
        <v>0</v>
      </c>
      <c r="I155" s="187"/>
      <c r="J155" s="187"/>
      <c r="K155" s="188">
        <f t="shared" si="22"/>
        <v>0</v>
      </c>
      <c r="L155" s="188">
        <f t="shared" si="23"/>
        <v>0</v>
      </c>
      <c r="M155" s="188">
        <f t="shared" si="24"/>
        <v>0</v>
      </c>
      <c r="N155" s="188">
        <f t="shared" si="25"/>
        <v>0</v>
      </c>
      <c r="O155" s="188">
        <f t="shared" si="26"/>
        <v>0</v>
      </c>
      <c r="P155" s="188">
        <f t="shared" si="27"/>
        <v>0</v>
      </c>
    </row>
    <row r="156" spans="1:16" s="1" customFormat="1" ht="12" thickBot="1" x14ac:dyDescent="0.25">
      <c r="A156" s="606" t="s">
        <v>418</v>
      </c>
      <c r="B156" s="606"/>
      <c r="C156" s="606"/>
      <c r="D156" s="606"/>
      <c r="E156" s="606"/>
      <c r="F156" s="606"/>
      <c r="G156" s="606"/>
      <c r="H156" s="606"/>
      <c r="I156" s="606"/>
      <c r="J156" s="606"/>
      <c r="K156" s="606"/>
      <c r="L156" s="47">
        <f>SUM(L14:L155)</f>
        <v>0</v>
      </c>
      <c r="M156" s="47">
        <f t="shared" ref="M156:P156" si="29">SUM(M14:M155)</f>
        <v>0</v>
      </c>
      <c r="N156" s="47">
        <f t="shared" si="29"/>
        <v>0</v>
      </c>
      <c r="O156" s="47">
        <f t="shared" si="29"/>
        <v>0</v>
      </c>
      <c r="P156" s="47">
        <f t="shared" si="29"/>
        <v>0</v>
      </c>
    </row>
    <row r="157" spans="1:16" s="1" customFormat="1" ht="11.25" x14ac:dyDescent="0.2">
      <c r="A157" s="14"/>
      <c r="B157" s="14"/>
      <c r="C157" s="14"/>
      <c r="D157" s="14"/>
      <c r="E157" s="14"/>
      <c r="F157" s="14"/>
      <c r="G157" s="14"/>
      <c r="H157" s="14"/>
      <c r="I157" s="14"/>
      <c r="J157" s="14"/>
      <c r="K157" s="14"/>
      <c r="L157" s="14"/>
      <c r="M157" s="14"/>
      <c r="N157" s="14"/>
      <c r="O157" s="14"/>
      <c r="P157" s="14"/>
    </row>
    <row r="158" spans="1:16" s="1" customFormat="1" ht="11.25" x14ac:dyDescent="0.2">
      <c r="A158" s="14"/>
      <c r="B158" s="14"/>
      <c r="C158" s="14"/>
      <c r="D158" s="14"/>
      <c r="E158" s="14"/>
      <c r="F158" s="14"/>
      <c r="G158" s="14"/>
      <c r="H158" s="14"/>
      <c r="I158" s="14"/>
      <c r="J158" s="14"/>
      <c r="K158" s="14"/>
      <c r="L158" s="14"/>
      <c r="M158" s="14"/>
      <c r="N158" s="14"/>
      <c r="O158" s="14"/>
      <c r="P158" s="14"/>
    </row>
    <row r="159" spans="1:16" s="1" customFormat="1" ht="11.25" x14ac:dyDescent="0.2">
      <c r="A159" s="1" t="s">
        <v>14</v>
      </c>
      <c r="B159" s="14"/>
      <c r="C159" s="607">
        <f>sas</f>
        <v>0</v>
      </c>
      <c r="D159" s="607"/>
      <c r="E159" s="607"/>
      <c r="F159" s="607"/>
      <c r="G159" s="607"/>
      <c r="H159" s="607"/>
      <c r="I159" s="14"/>
      <c r="J159" s="14"/>
      <c r="K159" s="14"/>
      <c r="L159" s="14"/>
      <c r="M159" s="14"/>
      <c r="N159" s="14"/>
      <c r="O159" s="14"/>
      <c r="P159" s="14"/>
    </row>
    <row r="160" spans="1:16" s="1" customFormat="1" ht="11.25" x14ac:dyDescent="0.2">
      <c r="A160" s="14"/>
      <c r="B160" s="14"/>
      <c r="C160" s="570" t="s">
        <v>15</v>
      </c>
      <c r="D160" s="570"/>
      <c r="E160" s="570"/>
      <c r="F160" s="570"/>
      <c r="G160" s="570"/>
      <c r="H160" s="570"/>
      <c r="I160" s="14"/>
      <c r="J160" s="14"/>
      <c r="K160" s="14"/>
      <c r="L160" s="14"/>
      <c r="M160" s="14"/>
      <c r="N160" s="14"/>
      <c r="O160" s="14"/>
      <c r="P160" s="14"/>
    </row>
    <row r="161" spans="1:16" s="1" customFormat="1" ht="11.25" x14ac:dyDescent="0.2">
      <c r="A161" s="14"/>
      <c r="B161" s="14"/>
      <c r="C161" s="14"/>
      <c r="D161" s="14"/>
      <c r="E161" s="14"/>
      <c r="F161" s="14"/>
      <c r="G161" s="14"/>
      <c r="H161" s="14"/>
      <c r="I161" s="14"/>
      <c r="J161" s="14"/>
      <c r="K161" s="14"/>
      <c r="L161" s="14"/>
      <c r="M161" s="14"/>
      <c r="N161" s="14"/>
      <c r="O161" s="14"/>
      <c r="P161" s="14"/>
    </row>
    <row r="162" spans="1:16" s="1" customFormat="1" ht="11.25" x14ac:dyDescent="0.2">
      <c r="A162" s="182" t="str">
        <f>dat</f>
        <v>Tāme sastādīta 2021. gada</v>
      </c>
      <c r="B162" s="50"/>
      <c r="C162" s="50"/>
      <c r="D162" s="50"/>
      <c r="E162" s="14"/>
      <c r="F162" s="14"/>
      <c r="G162" s="14"/>
      <c r="H162" s="14"/>
      <c r="I162" s="14"/>
      <c r="J162" s="14"/>
      <c r="K162" s="14"/>
      <c r="L162" s="14"/>
      <c r="M162" s="14"/>
      <c r="N162" s="14"/>
      <c r="O162" s="14"/>
      <c r="P162" s="14"/>
    </row>
    <row r="163" spans="1:16" s="1" customFormat="1" ht="11.25" x14ac:dyDescent="0.2">
      <c r="A163" s="14"/>
      <c r="B163" s="14"/>
      <c r="C163" s="14"/>
      <c r="D163" s="14"/>
      <c r="E163" s="14"/>
      <c r="F163" s="14"/>
      <c r="G163" s="14"/>
      <c r="H163" s="14"/>
      <c r="I163" s="14"/>
      <c r="J163" s="14"/>
      <c r="K163" s="14"/>
      <c r="L163" s="14"/>
      <c r="M163" s="14"/>
      <c r="N163" s="14"/>
      <c r="O163" s="14"/>
      <c r="P163" s="14"/>
    </row>
    <row r="164" spans="1:16" s="1" customFormat="1" ht="11.25" x14ac:dyDescent="0.2">
      <c r="A164" s="1" t="s">
        <v>38</v>
      </c>
      <c r="B164" s="14"/>
      <c r="C164" s="607">
        <f>C159</f>
        <v>0</v>
      </c>
      <c r="D164" s="607"/>
      <c r="E164" s="607"/>
      <c r="F164" s="607"/>
      <c r="G164" s="607"/>
      <c r="H164" s="607"/>
      <c r="I164" s="14"/>
      <c r="J164" s="14"/>
      <c r="K164" s="14"/>
      <c r="L164" s="14"/>
      <c r="M164" s="14"/>
      <c r="N164" s="14"/>
      <c r="O164" s="14"/>
      <c r="P164" s="14"/>
    </row>
    <row r="165" spans="1:16" s="1" customFormat="1" ht="11.25" x14ac:dyDescent="0.2">
      <c r="A165" s="14"/>
      <c r="B165" s="14"/>
      <c r="C165" s="570" t="s">
        <v>15</v>
      </c>
      <c r="D165" s="570"/>
      <c r="E165" s="570"/>
      <c r="F165" s="570"/>
      <c r="G165" s="570"/>
      <c r="H165" s="570"/>
      <c r="I165" s="14"/>
      <c r="J165" s="14"/>
      <c r="K165" s="14"/>
      <c r="L165" s="14"/>
      <c r="M165" s="14"/>
      <c r="N165" s="14"/>
      <c r="O165" s="14"/>
      <c r="P165" s="14"/>
    </row>
    <row r="166" spans="1:16" s="1" customFormat="1" ht="11.25" x14ac:dyDescent="0.2">
      <c r="A166" s="14"/>
      <c r="B166" s="14"/>
      <c r="C166" s="14"/>
      <c r="D166" s="14"/>
      <c r="E166" s="14"/>
      <c r="F166" s="14"/>
      <c r="G166" s="14"/>
      <c r="H166" s="14"/>
      <c r="I166" s="14"/>
      <c r="J166" s="14"/>
      <c r="K166" s="14"/>
      <c r="L166" s="14"/>
      <c r="M166" s="14"/>
      <c r="N166" s="14"/>
      <c r="O166" s="14"/>
      <c r="P166" s="14"/>
    </row>
    <row r="167" spans="1:16" s="1" customFormat="1" ht="11.25" x14ac:dyDescent="0.2">
      <c r="A167" s="182" t="s">
        <v>53</v>
      </c>
      <c r="B167" s="50"/>
      <c r="C167" s="183">
        <f>sert</f>
        <v>0</v>
      </c>
    </row>
    <row r="169" spans="1:16" x14ac:dyDescent="0.25">
      <c r="A169" s="641" t="s">
        <v>561</v>
      </c>
    </row>
    <row r="170" spans="1:16" x14ac:dyDescent="0.25">
      <c r="A170" s="642" t="s">
        <v>562</v>
      </c>
    </row>
    <row r="171" spans="1:16" x14ac:dyDescent="0.25">
      <c r="A171" s="642" t="s">
        <v>563</v>
      </c>
    </row>
  </sheetData>
  <mergeCells count="22">
    <mergeCell ref="C165:H165"/>
    <mergeCell ref="D8:L8"/>
    <mergeCell ref="A9:F9"/>
    <mergeCell ref="J9:M9"/>
    <mergeCell ref="N9:O9"/>
    <mergeCell ref="A12:A13"/>
    <mergeCell ref="B12:B13"/>
    <mergeCell ref="C12:C13"/>
    <mergeCell ref="D12:D13"/>
    <mergeCell ref="E12:E13"/>
    <mergeCell ref="F12:K12"/>
    <mergeCell ref="L12:P12"/>
    <mergeCell ref="A156:K156"/>
    <mergeCell ref="C159:H159"/>
    <mergeCell ref="C160:H160"/>
    <mergeCell ref="C164:H164"/>
    <mergeCell ref="D7:L7"/>
    <mergeCell ref="C2:I2"/>
    <mergeCell ref="C3:I3"/>
    <mergeCell ref="C4:I4"/>
    <mergeCell ref="D5:L5"/>
    <mergeCell ref="D6:L6"/>
  </mergeCells>
  <phoneticPr fontId="23" type="noConversion"/>
  <conditionalFormatting sqref="C4:I4 D5:L6 I14:J155 F14:G155">
    <cfRule type="cellIs" dxfId="135" priority="29" operator="equal">
      <formula>0</formula>
    </cfRule>
  </conditionalFormatting>
  <conditionalFormatting sqref="N9:O9 C2:I2 A14:E51 A74:E75 A54:E71 A52:B53 A79:E79 A76:B78 D76:E78 A82:E86 A80:B81 D80:E81 A88:E91 A87:B87 D87:E87 A93:E102 A92:B92 D92:E92 A103:B103 D103:E103 A121:E155 A119:B120 H14:H155 K14:P155 A104:E118">
    <cfRule type="cellIs" dxfId="134" priority="30" operator="equal">
      <formula>0</formula>
    </cfRule>
  </conditionalFormatting>
  <conditionalFormatting sqref="A9:F9 A156:K156">
    <cfRule type="containsText" dxfId="133" priority="31" operator="containsText" text="Tāme sastādīta  20__. gada tirgus cenās, pamatojoties uz ___ daļas rasējumiem"/>
  </conditionalFormatting>
  <conditionalFormatting sqref="O10">
    <cfRule type="cellIs" dxfId="132" priority="32" operator="equal">
      <formula>"20__. gada __. _________"</formula>
    </cfRule>
  </conditionalFormatting>
  <conditionalFormatting sqref="L156:P156">
    <cfRule type="cellIs" dxfId="131" priority="33" operator="equal">
      <formula>0</formula>
    </cfRule>
  </conditionalFormatting>
  <conditionalFormatting sqref="P10">
    <cfRule type="cellIs" dxfId="130" priority="36" operator="equal">
      <formula>"20__. gada __. _________"</formula>
    </cfRule>
  </conditionalFormatting>
  <conditionalFormatting sqref="D1">
    <cfRule type="cellIs" dxfId="129" priority="38" operator="equal">
      <formula>0</formula>
    </cfRule>
  </conditionalFormatting>
  <conditionalFormatting sqref="C159:H159">
    <cfRule type="cellIs" dxfId="128" priority="13" operator="equal">
      <formula>0</formula>
    </cfRule>
  </conditionalFormatting>
  <conditionalFormatting sqref="C164:H164 C159:H159">
    <cfRule type="cellIs" dxfId="127" priority="14" operator="equal">
      <formula>0</formula>
    </cfRule>
  </conditionalFormatting>
  <conditionalFormatting sqref="C167">
    <cfRule type="cellIs" dxfId="126" priority="15" operator="equal">
      <formula>0</formula>
    </cfRule>
  </conditionalFormatting>
  <conditionalFormatting sqref="B72:E72 C73:E73">
    <cfRule type="cellIs" dxfId="125" priority="12" operator="equal">
      <formula>0</formula>
    </cfRule>
  </conditionalFormatting>
  <conditionalFormatting sqref="A72">
    <cfRule type="cellIs" dxfId="124" priority="10" operator="equal">
      <formula>0</formula>
    </cfRule>
  </conditionalFormatting>
  <conditionalFormatting sqref="A73">
    <cfRule type="cellIs" dxfId="123" priority="11" operator="equal">
      <formula>0</formula>
    </cfRule>
  </conditionalFormatting>
  <conditionalFormatting sqref="B73">
    <cfRule type="cellIs" dxfId="122" priority="9" operator="equal">
      <formula>0</formula>
    </cfRule>
  </conditionalFormatting>
  <conditionalFormatting sqref="D7:L8">
    <cfRule type="cellIs" dxfId="121" priority="8" operator="equal">
      <formula>0</formula>
    </cfRule>
  </conditionalFormatting>
  <conditionalFormatting sqref="C52:E53">
    <cfRule type="cellIs" dxfId="120" priority="7" operator="equal">
      <formula>0</formula>
    </cfRule>
  </conditionalFormatting>
  <conditionalFormatting sqref="C76:C78">
    <cfRule type="cellIs" dxfId="119" priority="6" operator="equal">
      <formula>0</formula>
    </cfRule>
  </conditionalFormatting>
  <conditionalFormatting sqref="C80:C81">
    <cfRule type="cellIs" dxfId="118" priority="5" operator="equal">
      <formula>0</formula>
    </cfRule>
  </conditionalFormatting>
  <conditionalFormatting sqref="C87">
    <cfRule type="cellIs" dxfId="117" priority="4" operator="equal">
      <formula>0</formula>
    </cfRule>
  </conditionalFormatting>
  <conditionalFormatting sqref="C92">
    <cfRule type="cellIs" dxfId="116" priority="3" operator="equal">
      <formula>0</formula>
    </cfRule>
  </conditionalFormatting>
  <conditionalFormatting sqref="C103">
    <cfRule type="cellIs" dxfId="115" priority="2" operator="equal">
      <formula>0</formula>
    </cfRule>
  </conditionalFormatting>
  <conditionalFormatting sqref="C119:E120">
    <cfRule type="cellIs" dxfId="114" priority="1" operator="equal">
      <formula>0</formula>
    </cfRule>
  </conditionalFormatting>
  <pageMargins left="0.19685039370078741" right="0.19685039370078741" top="0.75196850393700787" bottom="0.39370078740157483" header="0.51181102362204722" footer="0.51181102362204722"/>
  <pageSetup paperSize="9" scale="72" firstPageNumber="0" orientation="landscape" horizontalDpi="300" verticalDpi="300" r:id="rId1"/>
  <rowBreaks count="1" manualBreakCount="1">
    <brk id="102"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AML54"/>
  <sheetViews>
    <sheetView topLeftCell="A37" zoomScale="110" zoomScaleNormal="110" zoomScaleSheetLayoutView="115" workbookViewId="0">
      <selection activeCell="A52" sqref="A52:A54"/>
    </sheetView>
  </sheetViews>
  <sheetFormatPr defaultColWidth="9.140625" defaultRowHeight="11.25" x14ac:dyDescent="0.2"/>
  <cols>
    <col min="1" max="2" width="6.85546875" style="1" customWidth="1"/>
    <col min="3" max="3" width="52.7109375" style="1" customWidth="1"/>
    <col min="4" max="4" width="9.42578125" style="1" customWidth="1"/>
    <col min="5" max="5" width="6.7109375" style="1" customWidth="1"/>
    <col min="6" max="6" width="9.140625" style="1" customWidth="1"/>
    <col min="7" max="7" width="8.7109375" style="1" customWidth="1"/>
    <col min="8" max="8" width="5.42578125" style="1" customWidth="1"/>
    <col min="9" max="9" width="6.5703125" style="1" customWidth="1"/>
    <col min="10" max="12" width="6.7109375" style="1" customWidth="1"/>
    <col min="13" max="13" width="7" style="1" customWidth="1"/>
    <col min="14" max="17" width="7.7109375" style="1" customWidth="1"/>
    <col min="18" max="18" width="9" style="1" customWidth="1"/>
    <col min="19" max="20" width="9.140625" style="477" customWidth="1"/>
    <col min="21" max="1026" width="9.140625" style="1" customWidth="1"/>
    <col min="1027" max="16384" width="9.140625" style="477"/>
  </cols>
  <sheetData>
    <row r="1" spans="1:1026" x14ac:dyDescent="0.2">
      <c r="A1" s="28"/>
      <c r="B1" s="28"/>
      <c r="C1" s="32" t="s">
        <v>39</v>
      </c>
      <c r="D1" s="32"/>
      <c r="E1" s="33">
        <f>'Kops a'!B20</f>
        <v>6</v>
      </c>
      <c r="F1" s="28"/>
      <c r="G1" s="28"/>
      <c r="H1" s="28"/>
      <c r="I1" s="28"/>
      <c r="J1" s="28"/>
      <c r="K1" s="28"/>
      <c r="O1" s="34"/>
      <c r="P1" s="32"/>
      <c r="Q1" s="35"/>
      <c r="R1" s="477"/>
      <c r="T1" s="1"/>
      <c r="AML1" s="477"/>
    </row>
    <row r="2" spans="1:1026" x14ac:dyDescent="0.2">
      <c r="A2" s="36"/>
      <c r="B2" s="36"/>
      <c r="C2" s="595" t="s">
        <v>266</v>
      </c>
      <c r="D2" s="595"/>
      <c r="E2" s="595"/>
      <c r="F2" s="595"/>
      <c r="G2" s="595"/>
      <c r="H2" s="595"/>
      <c r="I2" s="595"/>
      <c r="J2" s="595"/>
      <c r="K2" s="36"/>
      <c r="R2" s="477"/>
      <c r="T2" s="1"/>
      <c r="AML2" s="477"/>
    </row>
    <row r="3" spans="1:1026" x14ac:dyDescent="0.2">
      <c r="A3" s="37"/>
      <c r="B3" s="37"/>
      <c r="C3" s="572" t="s">
        <v>18</v>
      </c>
      <c r="D3" s="572"/>
      <c r="E3" s="572"/>
      <c r="F3" s="572"/>
      <c r="G3" s="572"/>
      <c r="H3" s="572"/>
      <c r="I3" s="572"/>
      <c r="J3" s="572"/>
      <c r="K3" s="37"/>
      <c r="R3" s="477"/>
      <c r="T3" s="1"/>
      <c r="AML3" s="477"/>
    </row>
    <row r="4" spans="1:1026" x14ac:dyDescent="0.2">
      <c r="A4" s="37"/>
      <c r="B4" s="37"/>
      <c r="C4" s="608" t="s">
        <v>4</v>
      </c>
      <c r="D4" s="608"/>
      <c r="E4" s="608"/>
      <c r="F4" s="608"/>
      <c r="G4" s="608"/>
      <c r="H4" s="608"/>
      <c r="I4" s="608"/>
      <c r="J4" s="608"/>
      <c r="K4" s="37"/>
      <c r="R4" s="477"/>
      <c r="T4" s="1"/>
      <c r="AML4" s="477"/>
    </row>
    <row r="5" spans="1:1026" x14ac:dyDescent="0.2">
      <c r="A5" s="28"/>
      <c r="B5" s="28"/>
      <c r="C5" s="32" t="s">
        <v>5</v>
      </c>
      <c r="D5" s="594" t="str">
        <f>'Kops a'!D6</f>
        <v>Daudzīvokļu dzīvojamā māja</v>
      </c>
      <c r="E5" s="594"/>
      <c r="F5" s="594"/>
      <c r="G5" s="594"/>
      <c r="H5" s="594"/>
      <c r="I5" s="594"/>
      <c r="J5" s="594"/>
      <c r="K5" s="594"/>
      <c r="L5" s="594"/>
      <c r="M5" s="14"/>
      <c r="N5" s="14"/>
      <c r="O5" s="14"/>
      <c r="P5" s="14"/>
      <c r="R5" s="477"/>
      <c r="T5" s="1"/>
      <c r="AMK5" s="477"/>
      <c r="AML5" s="477"/>
    </row>
    <row r="6" spans="1:1026" x14ac:dyDescent="0.2">
      <c r="A6" s="28"/>
      <c r="B6" s="28"/>
      <c r="C6" s="32" t="s">
        <v>6</v>
      </c>
      <c r="D6" s="594" t="str">
        <f>'Kops a'!D7</f>
        <v>fasādes vienkāršotā atjaunošana</v>
      </c>
      <c r="E6" s="594"/>
      <c r="F6" s="594"/>
      <c r="G6" s="594"/>
      <c r="H6" s="594"/>
      <c r="I6" s="594"/>
      <c r="J6" s="594"/>
      <c r="K6" s="594"/>
      <c r="L6" s="594"/>
      <c r="M6" s="14"/>
      <c r="N6" s="14"/>
      <c r="O6" s="14"/>
      <c r="P6" s="14"/>
      <c r="R6" s="477"/>
      <c r="T6" s="1"/>
      <c r="AMK6" s="477"/>
      <c r="AML6" s="477"/>
    </row>
    <row r="7" spans="1:1026" ht="26.65" customHeight="1" x14ac:dyDescent="0.2">
      <c r="A7" s="28"/>
      <c r="B7" s="28"/>
      <c r="C7" s="32" t="s">
        <v>7</v>
      </c>
      <c r="D7" s="594" t="str">
        <f>adrese</f>
        <v>Dzīvojamā ēka Nr.17000310131 002
Zvejnieku alejā 7, Liepājā.</v>
      </c>
      <c r="E7" s="594"/>
      <c r="F7" s="594"/>
      <c r="G7" s="594"/>
      <c r="H7" s="594"/>
      <c r="I7" s="594"/>
      <c r="J7" s="594"/>
      <c r="K7" s="594"/>
      <c r="L7" s="594"/>
      <c r="M7" s="14"/>
      <c r="N7" s="14"/>
      <c r="O7" s="14"/>
      <c r="P7" s="14"/>
      <c r="R7" s="477"/>
      <c r="T7" s="1"/>
      <c r="AMK7" s="477"/>
      <c r="AML7" s="477"/>
    </row>
    <row r="8" spans="1:1026" x14ac:dyDescent="0.2">
      <c r="A8" s="28"/>
      <c r="B8" s="28"/>
      <c r="C8" s="4" t="s">
        <v>21</v>
      </c>
      <c r="D8" s="594" t="str">
        <f>līgums</f>
        <v>WS-61-17</v>
      </c>
      <c r="E8" s="594"/>
      <c r="F8" s="594"/>
      <c r="G8" s="594"/>
      <c r="H8" s="594"/>
      <c r="I8" s="594"/>
      <c r="J8" s="594"/>
      <c r="K8" s="594"/>
      <c r="L8" s="594"/>
      <c r="M8" s="14"/>
      <c r="N8" s="14"/>
      <c r="O8" s="14"/>
      <c r="P8" s="14"/>
      <c r="R8" s="477"/>
      <c r="T8" s="1"/>
      <c r="AMK8" s="477"/>
      <c r="AML8" s="477"/>
    </row>
    <row r="9" spans="1:1026" x14ac:dyDescent="0.2">
      <c r="A9" s="609" t="s">
        <v>521</v>
      </c>
      <c r="B9" s="609"/>
      <c r="C9" s="609"/>
      <c r="D9" s="609"/>
      <c r="E9" s="609"/>
      <c r="F9" s="609"/>
      <c r="G9" s="609"/>
      <c r="H9" s="609"/>
      <c r="I9" s="610" t="s">
        <v>40</v>
      </c>
      <c r="J9" s="610"/>
      <c r="K9" s="610"/>
      <c r="L9" s="610"/>
      <c r="M9" s="611">
        <f>O39</f>
        <v>0</v>
      </c>
      <c r="N9" s="611"/>
      <c r="O9" s="38"/>
      <c r="P9" s="477"/>
      <c r="Q9" s="477"/>
      <c r="S9" s="1"/>
      <c r="T9" s="1"/>
      <c r="AMJ9" s="477"/>
      <c r="AMK9" s="477"/>
      <c r="AML9" s="477"/>
    </row>
    <row r="10" spans="1:1026" x14ac:dyDescent="0.2">
      <c r="A10" s="39"/>
      <c r="B10" s="39"/>
      <c r="C10" s="40"/>
      <c r="D10" s="4"/>
      <c r="E10" s="4"/>
      <c r="F10" s="28"/>
      <c r="G10" s="28"/>
      <c r="H10" s="28"/>
      <c r="I10" s="28"/>
      <c r="J10" s="28"/>
      <c r="K10" s="36"/>
      <c r="L10" s="36"/>
      <c r="N10" s="51"/>
      <c r="O10" s="41" t="str">
        <f>A45</f>
        <v>Tāme sastādīta 2021. gada</v>
      </c>
      <c r="P10" s="477"/>
      <c r="Q10" s="477"/>
      <c r="S10" s="1"/>
      <c r="T10" s="1"/>
      <c r="AMJ10" s="477"/>
      <c r="AMK10" s="477"/>
      <c r="AML10" s="477"/>
    </row>
    <row r="11" spans="1:1026" ht="12" thickBot="1" x14ac:dyDescent="0.25">
      <c r="A11" s="39"/>
      <c r="B11" s="39"/>
      <c r="C11" s="40"/>
      <c r="D11" s="4"/>
      <c r="E11" s="4"/>
      <c r="F11" s="28"/>
      <c r="G11" s="28"/>
      <c r="H11" s="28"/>
      <c r="I11" s="28"/>
      <c r="J11" s="28"/>
      <c r="K11" s="28"/>
      <c r="L11" s="28"/>
      <c r="M11" s="28"/>
      <c r="N11" s="42"/>
      <c r="O11" s="42"/>
      <c r="P11" s="43"/>
      <c r="Q11" s="34"/>
      <c r="R11" s="28"/>
    </row>
    <row r="12" spans="1:1026" ht="11.1" customHeight="1" thickBot="1" x14ac:dyDescent="0.25">
      <c r="A12" s="600" t="s">
        <v>24</v>
      </c>
      <c r="B12" s="601" t="s">
        <v>41</v>
      </c>
      <c r="C12" s="601" t="s">
        <v>41</v>
      </c>
      <c r="D12" s="604" t="s">
        <v>44</v>
      </c>
      <c r="E12" s="605" t="s">
        <v>45</v>
      </c>
      <c r="F12" s="605"/>
      <c r="G12" s="605"/>
      <c r="H12" s="605"/>
      <c r="I12" s="605"/>
      <c r="J12" s="605"/>
      <c r="K12" s="605" t="s">
        <v>46</v>
      </c>
      <c r="L12" s="605"/>
      <c r="M12" s="605"/>
      <c r="N12" s="605"/>
      <c r="O12" s="605"/>
      <c r="P12" s="477"/>
      <c r="Q12" s="477"/>
      <c r="S12" s="1"/>
      <c r="T12" s="1"/>
      <c r="AMJ12" s="477"/>
      <c r="AMK12" s="477"/>
      <c r="AML12" s="477"/>
    </row>
    <row r="13" spans="1:1026" ht="53.25" thickBot="1" x14ac:dyDescent="0.25">
      <c r="A13" s="600"/>
      <c r="B13" s="601"/>
      <c r="C13" s="601"/>
      <c r="D13" s="604"/>
      <c r="E13" s="44" t="s">
        <v>47</v>
      </c>
      <c r="F13" s="45" t="s">
        <v>48</v>
      </c>
      <c r="G13" s="45" t="s">
        <v>49</v>
      </c>
      <c r="H13" s="45" t="s">
        <v>50</v>
      </c>
      <c r="I13" s="45" t="s">
        <v>51</v>
      </c>
      <c r="J13" s="46" t="s">
        <v>52</v>
      </c>
      <c r="K13" s="44" t="s">
        <v>47</v>
      </c>
      <c r="L13" s="45" t="s">
        <v>49</v>
      </c>
      <c r="M13" s="45" t="s">
        <v>50</v>
      </c>
      <c r="N13" s="45" t="s">
        <v>51</v>
      </c>
      <c r="O13" s="46" t="s">
        <v>52</v>
      </c>
      <c r="P13" s="477"/>
      <c r="Q13" s="477"/>
      <c r="S13" s="1"/>
      <c r="T13" s="1"/>
      <c r="AMJ13" s="477"/>
      <c r="AMK13" s="477"/>
      <c r="AML13" s="477"/>
    </row>
    <row r="14" spans="1:1026" s="1" customFormat="1" ht="12.75" x14ac:dyDescent="0.2">
      <c r="A14" s="237"/>
      <c r="B14" s="244"/>
      <c r="C14" s="487" t="s">
        <v>440</v>
      </c>
      <c r="D14" s="488"/>
      <c r="E14" s="184"/>
      <c r="F14" s="185"/>
      <c r="G14" s="186">
        <f t="shared" ref="G14:G38" si="0">E14*F14</f>
        <v>0</v>
      </c>
      <c r="H14" s="187"/>
      <c r="I14" s="187"/>
      <c r="J14" s="188">
        <f t="shared" ref="J14:J38" si="1">ROUND(H14+G14+I14,2)</f>
        <v>0</v>
      </c>
      <c r="K14" s="188">
        <f t="shared" ref="K14:K38" si="2">ROUND(D14*E14,2)</f>
        <v>0</v>
      </c>
      <c r="L14" s="188">
        <f t="shared" ref="L14:L38" si="3">ROUND(D14*G14,2)</f>
        <v>0</v>
      </c>
      <c r="M14" s="188">
        <f t="shared" ref="M14:M38" si="4">ROUND(D14*H14,2)</f>
        <v>0</v>
      </c>
      <c r="N14" s="188">
        <f t="shared" ref="N14:N38" si="5">ROUND(D14*I14,2)</f>
        <v>0</v>
      </c>
      <c r="O14" s="188">
        <f t="shared" ref="O14:O38" si="6">SUM(L14:N14)</f>
        <v>0</v>
      </c>
      <c r="P14" s="477"/>
      <c r="Q14" s="477"/>
    </row>
    <row r="15" spans="1:1026" s="1" customFormat="1" ht="12.75" x14ac:dyDescent="0.2">
      <c r="A15" s="226" t="str">
        <f>IF(COUNTBLANK(B15)=1," ",COUNTA($B$13:B15))</f>
        <v xml:space="preserve"> </v>
      </c>
      <c r="B15" s="246"/>
      <c r="C15" s="400" t="s">
        <v>441</v>
      </c>
      <c r="D15" s="489"/>
      <c r="E15" s="184"/>
      <c r="F15" s="185"/>
      <c r="G15" s="186">
        <f t="shared" si="0"/>
        <v>0</v>
      </c>
      <c r="H15" s="187"/>
      <c r="I15" s="187"/>
      <c r="J15" s="188">
        <f t="shared" si="1"/>
        <v>0</v>
      </c>
      <c r="K15" s="188">
        <f t="shared" si="2"/>
        <v>0</v>
      </c>
      <c r="L15" s="188">
        <f t="shared" si="3"/>
        <v>0</v>
      </c>
      <c r="M15" s="188">
        <f t="shared" si="4"/>
        <v>0</v>
      </c>
      <c r="N15" s="188">
        <f t="shared" si="5"/>
        <v>0</v>
      </c>
      <c r="O15" s="188">
        <f t="shared" si="6"/>
        <v>0</v>
      </c>
      <c r="P15" s="477"/>
      <c r="Q15" s="477"/>
    </row>
    <row r="16" spans="1:1026" s="1" customFormat="1" ht="12.75" x14ac:dyDescent="0.2">
      <c r="A16" s="226">
        <v>1</v>
      </c>
      <c r="B16" s="249"/>
      <c r="C16" s="490" t="s">
        <v>169</v>
      </c>
      <c r="D16" s="491">
        <v>4</v>
      </c>
      <c r="E16" s="184"/>
      <c r="F16" s="185"/>
      <c r="G16" s="186">
        <f t="shared" si="0"/>
        <v>0</v>
      </c>
      <c r="H16" s="187"/>
      <c r="I16" s="187"/>
      <c r="J16" s="188">
        <f t="shared" si="1"/>
        <v>0</v>
      </c>
      <c r="K16" s="188">
        <f t="shared" si="2"/>
        <v>0</v>
      </c>
      <c r="L16" s="188">
        <f t="shared" si="3"/>
        <v>0</v>
      </c>
      <c r="M16" s="188">
        <f t="shared" si="4"/>
        <v>0</v>
      </c>
      <c r="N16" s="188">
        <f t="shared" si="5"/>
        <v>0</v>
      </c>
      <c r="O16" s="188">
        <f t="shared" si="6"/>
        <v>0</v>
      </c>
      <c r="P16" s="477"/>
      <c r="Q16" s="477"/>
    </row>
    <row r="17" spans="1:17" s="1" customFormat="1" ht="25.5" x14ac:dyDescent="0.2">
      <c r="A17" s="226">
        <f>A16+1</f>
        <v>2</v>
      </c>
      <c r="B17" s="249"/>
      <c r="C17" s="490" t="s">
        <v>170</v>
      </c>
      <c r="D17" s="491">
        <v>4</v>
      </c>
      <c r="E17" s="184"/>
      <c r="F17" s="185"/>
      <c r="G17" s="186">
        <f t="shared" si="0"/>
        <v>0</v>
      </c>
      <c r="H17" s="187"/>
      <c r="I17" s="187"/>
      <c r="J17" s="188">
        <f t="shared" si="1"/>
        <v>0</v>
      </c>
      <c r="K17" s="188">
        <f t="shared" si="2"/>
        <v>0</v>
      </c>
      <c r="L17" s="188">
        <f t="shared" si="3"/>
        <v>0</v>
      </c>
      <c r="M17" s="188">
        <f t="shared" si="4"/>
        <v>0</v>
      </c>
      <c r="N17" s="188">
        <f t="shared" si="5"/>
        <v>0</v>
      </c>
      <c r="O17" s="188">
        <f t="shared" si="6"/>
        <v>0</v>
      </c>
      <c r="P17" s="477"/>
      <c r="Q17" s="477"/>
    </row>
    <row r="18" spans="1:17" s="1" customFormat="1" ht="25.5" x14ac:dyDescent="0.2">
      <c r="A18" s="226">
        <f>A17+1</f>
        <v>3</v>
      </c>
      <c r="B18" s="492"/>
      <c r="C18" s="490" t="s">
        <v>171</v>
      </c>
      <c r="D18" s="491">
        <v>4</v>
      </c>
      <c r="E18" s="184"/>
      <c r="F18" s="185"/>
      <c r="G18" s="186">
        <f t="shared" si="0"/>
        <v>0</v>
      </c>
      <c r="H18" s="187"/>
      <c r="I18" s="187"/>
      <c r="J18" s="188">
        <f t="shared" si="1"/>
        <v>0</v>
      </c>
      <c r="K18" s="188">
        <f t="shared" si="2"/>
        <v>0</v>
      </c>
      <c r="L18" s="188">
        <f t="shared" si="3"/>
        <v>0</v>
      </c>
      <c r="M18" s="188">
        <f t="shared" si="4"/>
        <v>0</v>
      </c>
      <c r="N18" s="188">
        <f t="shared" si="5"/>
        <v>0</v>
      </c>
      <c r="O18" s="188">
        <f t="shared" si="6"/>
        <v>0</v>
      </c>
      <c r="P18" s="477"/>
      <c r="Q18" s="477"/>
    </row>
    <row r="19" spans="1:17" s="1" customFormat="1" ht="12.75" x14ac:dyDescent="0.2">
      <c r="A19" s="237"/>
      <c r="B19" s="244"/>
      <c r="C19" s="487" t="s">
        <v>442</v>
      </c>
      <c r="D19" s="488"/>
      <c r="E19" s="184"/>
      <c r="F19" s="185"/>
      <c r="G19" s="186">
        <f t="shared" ref="G19:G23" si="7">E19*F19</f>
        <v>0</v>
      </c>
      <c r="H19" s="187"/>
      <c r="I19" s="187"/>
      <c r="J19" s="188">
        <f t="shared" ref="J19:J23" si="8">ROUND(H19+G19+I19,2)</f>
        <v>0</v>
      </c>
      <c r="K19" s="188">
        <f t="shared" ref="K19:K24" si="9">ROUND(D19*E19,2)</f>
        <v>0</v>
      </c>
      <c r="L19" s="188">
        <f t="shared" ref="L19:L23" si="10">ROUND(D19*G19,2)</f>
        <v>0</v>
      </c>
      <c r="M19" s="188">
        <f t="shared" ref="M19:M24" si="11">ROUND(D19*H19,2)</f>
        <v>0</v>
      </c>
      <c r="N19" s="188">
        <f t="shared" ref="N19:N24" si="12">ROUND(D19*I19,2)</f>
        <v>0</v>
      </c>
      <c r="O19" s="188">
        <f t="shared" ref="O19:O23" si="13">SUM(L19:N19)</f>
        <v>0</v>
      </c>
      <c r="P19" s="477"/>
      <c r="Q19" s="477"/>
    </row>
    <row r="20" spans="1:17" s="1" customFormat="1" ht="12.75" x14ac:dyDescent="0.2">
      <c r="A20" s="226" t="str">
        <f>IF(COUNTBLANK(B20)=1," ",COUNTA($B$13:B20))</f>
        <v xml:space="preserve"> </v>
      </c>
      <c r="B20" s="246"/>
      <c r="C20" s="400" t="s">
        <v>443</v>
      </c>
      <c r="D20" s="489"/>
      <c r="E20" s="184"/>
      <c r="F20" s="185"/>
      <c r="G20" s="186">
        <f t="shared" si="7"/>
        <v>0</v>
      </c>
      <c r="H20" s="187"/>
      <c r="I20" s="187"/>
      <c r="J20" s="188">
        <f t="shared" si="8"/>
        <v>0</v>
      </c>
      <c r="K20" s="188">
        <f t="shared" si="9"/>
        <v>0</v>
      </c>
      <c r="L20" s="188">
        <f t="shared" si="10"/>
        <v>0</v>
      </c>
      <c r="M20" s="188">
        <f t="shared" si="11"/>
        <v>0</v>
      </c>
      <c r="N20" s="188">
        <f t="shared" si="12"/>
        <v>0</v>
      </c>
      <c r="O20" s="188">
        <f t="shared" si="13"/>
        <v>0</v>
      </c>
      <c r="P20" s="477"/>
      <c r="Q20" s="477"/>
    </row>
    <row r="21" spans="1:17" s="1" customFormat="1" ht="12.75" x14ac:dyDescent="0.2">
      <c r="A21" s="226">
        <v>1</v>
      </c>
      <c r="B21" s="249"/>
      <c r="C21" s="490" t="s">
        <v>169</v>
      </c>
      <c r="D21" s="491">
        <v>2</v>
      </c>
      <c r="E21" s="184"/>
      <c r="F21" s="185"/>
      <c r="G21" s="186">
        <f t="shared" si="7"/>
        <v>0</v>
      </c>
      <c r="H21" s="187"/>
      <c r="I21" s="187"/>
      <c r="J21" s="188">
        <f t="shared" si="8"/>
        <v>0</v>
      </c>
      <c r="K21" s="188">
        <f t="shared" si="9"/>
        <v>0</v>
      </c>
      <c r="L21" s="188">
        <f t="shared" si="10"/>
        <v>0</v>
      </c>
      <c r="M21" s="188">
        <f t="shared" si="11"/>
        <v>0</v>
      </c>
      <c r="N21" s="188">
        <f t="shared" si="12"/>
        <v>0</v>
      </c>
      <c r="O21" s="188">
        <f t="shared" si="13"/>
        <v>0</v>
      </c>
      <c r="P21" s="477"/>
      <c r="Q21" s="477"/>
    </row>
    <row r="22" spans="1:17" s="1" customFormat="1" ht="25.5" x14ac:dyDescent="0.2">
      <c r="A22" s="226">
        <f>A21+1</f>
        <v>2</v>
      </c>
      <c r="B22" s="249"/>
      <c r="C22" s="490" t="s">
        <v>170</v>
      </c>
      <c r="D22" s="491">
        <v>2</v>
      </c>
      <c r="E22" s="184"/>
      <c r="F22" s="185"/>
      <c r="G22" s="186">
        <f t="shared" si="7"/>
        <v>0</v>
      </c>
      <c r="H22" s="187"/>
      <c r="I22" s="187"/>
      <c r="J22" s="188">
        <f t="shared" si="8"/>
        <v>0</v>
      </c>
      <c r="K22" s="188">
        <f t="shared" si="9"/>
        <v>0</v>
      </c>
      <c r="L22" s="188">
        <f t="shared" si="10"/>
        <v>0</v>
      </c>
      <c r="M22" s="188">
        <f t="shared" si="11"/>
        <v>0</v>
      </c>
      <c r="N22" s="188">
        <f t="shared" si="12"/>
        <v>0</v>
      </c>
      <c r="O22" s="188">
        <f t="shared" si="13"/>
        <v>0</v>
      </c>
      <c r="P22" s="477"/>
      <c r="Q22" s="477"/>
    </row>
    <row r="23" spans="1:17" s="1" customFormat="1" ht="25.5" x14ac:dyDescent="0.2">
      <c r="A23" s="226">
        <f>A22+1</f>
        <v>3</v>
      </c>
      <c r="B23" s="492"/>
      <c r="C23" s="490" t="s">
        <v>435</v>
      </c>
      <c r="D23" s="491">
        <v>2</v>
      </c>
      <c r="E23" s="184"/>
      <c r="F23" s="185"/>
      <c r="G23" s="186">
        <f t="shared" si="7"/>
        <v>0</v>
      </c>
      <c r="H23" s="187"/>
      <c r="I23" s="187"/>
      <c r="J23" s="188">
        <f t="shared" si="8"/>
        <v>0</v>
      </c>
      <c r="K23" s="188">
        <f t="shared" si="9"/>
        <v>0</v>
      </c>
      <c r="L23" s="188">
        <f t="shared" si="10"/>
        <v>0</v>
      </c>
      <c r="M23" s="188">
        <f t="shared" si="11"/>
        <v>0</v>
      </c>
      <c r="N23" s="188">
        <f t="shared" si="12"/>
        <v>0</v>
      </c>
      <c r="O23" s="188">
        <f t="shared" si="13"/>
        <v>0</v>
      </c>
      <c r="P23" s="477"/>
      <c r="Q23" s="477"/>
    </row>
    <row r="24" spans="1:17" s="1" customFormat="1" ht="25.5" x14ac:dyDescent="0.2">
      <c r="A24" s="226">
        <f>A23+1</f>
        <v>4</v>
      </c>
      <c r="B24" s="493"/>
      <c r="C24" s="490" t="s">
        <v>434</v>
      </c>
      <c r="D24" s="493">
        <v>2</v>
      </c>
      <c r="E24" s="355"/>
      <c r="F24" s="356"/>
      <c r="G24" s="186"/>
      <c r="H24" s="357"/>
      <c r="I24" s="357"/>
      <c r="J24" s="358"/>
      <c r="K24" s="358">
        <f t="shared" si="9"/>
        <v>0</v>
      </c>
      <c r="L24" s="358"/>
      <c r="M24" s="358">
        <f t="shared" si="11"/>
        <v>0</v>
      </c>
      <c r="N24" s="358">
        <f t="shared" si="12"/>
        <v>0</v>
      </c>
      <c r="O24" s="358"/>
      <c r="P24" s="477"/>
      <c r="Q24" s="477"/>
    </row>
    <row r="25" spans="1:17" s="1" customFormat="1" ht="12.75" x14ac:dyDescent="0.2">
      <c r="A25" s="491"/>
      <c r="B25" s="492"/>
      <c r="C25" s="494" t="s">
        <v>444</v>
      </c>
      <c r="D25" s="491"/>
      <c r="E25" s="184"/>
      <c r="F25" s="185"/>
      <c r="G25" s="186">
        <f t="shared" si="0"/>
        <v>0</v>
      </c>
      <c r="H25" s="187"/>
      <c r="I25" s="187"/>
      <c r="J25" s="188">
        <f t="shared" si="1"/>
        <v>0</v>
      </c>
      <c r="K25" s="188">
        <f t="shared" si="2"/>
        <v>0</v>
      </c>
      <c r="L25" s="188">
        <f t="shared" si="3"/>
        <v>0</v>
      </c>
      <c r="M25" s="188">
        <f t="shared" si="4"/>
        <v>0</v>
      </c>
      <c r="N25" s="188">
        <f t="shared" si="5"/>
        <v>0</v>
      </c>
      <c r="O25" s="188">
        <f t="shared" si="6"/>
        <v>0</v>
      </c>
      <c r="P25" s="477"/>
      <c r="Q25" s="477"/>
    </row>
    <row r="26" spans="1:17" s="1" customFormat="1" ht="25.5" x14ac:dyDescent="0.2">
      <c r="A26" s="491"/>
      <c r="B26" s="492"/>
      <c r="C26" s="490" t="s">
        <v>172</v>
      </c>
      <c r="D26" s="491"/>
      <c r="E26" s="184"/>
      <c r="F26" s="185"/>
      <c r="G26" s="186">
        <f t="shared" si="0"/>
        <v>0</v>
      </c>
      <c r="H26" s="187"/>
      <c r="I26" s="187"/>
      <c r="J26" s="188">
        <f t="shared" si="1"/>
        <v>0</v>
      </c>
      <c r="K26" s="188">
        <f t="shared" si="2"/>
        <v>0</v>
      </c>
      <c r="L26" s="188">
        <f t="shared" si="3"/>
        <v>0</v>
      </c>
      <c r="M26" s="188">
        <f t="shared" si="4"/>
        <v>0</v>
      </c>
      <c r="N26" s="188">
        <f t="shared" si="5"/>
        <v>0</v>
      </c>
      <c r="O26" s="188">
        <f t="shared" si="6"/>
        <v>0</v>
      </c>
      <c r="P26" s="477"/>
      <c r="Q26" s="477"/>
    </row>
    <row r="27" spans="1:17" s="1" customFormat="1" ht="12.75" x14ac:dyDescent="0.2">
      <c r="A27" s="226">
        <v>1</v>
      </c>
      <c r="B27" s="492"/>
      <c r="C27" s="490" t="s">
        <v>173</v>
      </c>
      <c r="D27" s="491">
        <v>1</v>
      </c>
      <c r="E27" s="184"/>
      <c r="F27" s="185"/>
      <c r="G27" s="186">
        <f t="shared" si="0"/>
        <v>0</v>
      </c>
      <c r="H27" s="187"/>
      <c r="I27" s="187"/>
      <c r="J27" s="188">
        <f t="shared" si="1"/>
        <v>0</v>
      </c>
      <c r="K27" s="188">
        <f t="shared" si="2"/>
        <v>0</v>
      </c>
      <c r="L27" s="188">
        <f t="shared" si="3"/>
        <v>0</v>
      </c>
      <c r="M27" s="188">
        <f t="shared" si="4"/>
        <v>0</v>
      </c>
      <c r="N27" s="188">
        <f t="shared" si="5"/>
        <v>0</v>
      </c>
      <c r="O27" s="188">
        <f t="shared" si="6"/>
        <v>0</v>
      </c>
      <c r="P27" s="477"/>
      <c r="Q27" s="477"/>
    </row>
    <row r="28" spans="1:17" s="1" customFormat="1" ht="12.75" x14ac:dyDescent="0.2">
      <c r="A28" s="226">
        <f>A27+1</f>
        <v>2</v>
      </c>
      <c r="B28" s="492"/>
      <c r="C28" s="490" t="s">
        <v>174</v>
      </c>
      <c r="D28" s="491">
        <v>3</v>
      </c>
      <c r="E28" s="184"/>
      <c r="F28" s="185"/>
      <c r="G28" s="186">
        <f t="shared" si="0"/>
        <v>0</v>
      </c>
      <c r="H28" s="187"/>
      <c r="I28" s="187"/>
      <c r="J28" s="188">
        <f t="shared" si="1"/>
        <v>0</v>
      </c>
      <c r="K28" s="188">
        <f t="shared" si="2"/>
        <v>0</v>
      </c>
      <c r="L28" s="188">
        <f t="shared" si="3"/>
        <v>0</v>
      </c>
      <c r="M28" s="188">
        <f t="shared" si="4"/>
        <v>0</v>
      </c>
      <c r="N28" s="188">
        <f t="shared" si="5"/>
        <v>0</v>
      </c>
      <c r="O28" s="188">
        <f t="shared" si="6"/>
        <v>0</v>
      </c>
      <c r="P28" s="477"/>
      <c r="Q28" s="477"/>
    </row>
    <row r="29" spans="1:17" s="1" customFormat="1" ht="12.75" x14ac:dyDescent="0.2">
      <c r="A29" s="226"/>
      <c r="B29" s="492"/>
      <c r="C29" s="494" t="s">
        <v>445</v>
      </c>
      <c r="D29" s="491"/>
      <c r="E29" s="184"/>
      <c r="F29" s="185"/>
      <c r="G29" s="186">
        <f t="shared" si="0"/>
        <v>0</v>
      </c>
      <c r="H29" s="187"/>
      <c r="I29" s="187"/>
      <c r="J29" s="188">
        <f t="shared" si="1"/>
        <v>0</v>
      </c>
      <c r="K29" s="188">
        <f t="shared" si="2"/>
        <v>0</v>
      </c>
      <c r="L29" s="188">
        <f t="shared" si="3"/>
        <v>0</v>
      </c>
      <c r="M29" s="188">
        <f t="shared" si="4"/>
        <v>0</v>
      </c>
      <c r="N29" s="188">
        <f t="shared" si="5"/>
        <v>0</v>
      </c>
      <c r="O29" s="188">
        <f t="shared" si="6"/>
        <v>0</v>
      </c>
      <c r="P29" s="477"/>
      <c r="Q29" s="477"/>
    </row>
    <row r="30" spans="1:17" s="1" customFormat="1" ht="25.5" x14ac:dyDescent="0.2">
      <c r="A30" s="491"/>
      <c r="B30" s="492"/>
      <c r="C30" s="490" t="s">
        <v>172</v>
      </c>
      <c r="D30" s="491"/>
      <c r="E30" s="184"/>
      <c r="F30" s="185"/>
      <c r="G30" s="186">
        <f t="shared" si="0"/>
        <v>0</v>
      </c>
      <c r="H30" s="187"/>
      <c r="I30" s="187"/>
      <c r="J30" s="188">
        <f t="shared" si="1"/>
        <v>0</v>
      </c>
      <c r="K30" s="188">
        <f t="shared" si="2"/>
        <v>0</v>
      </c>
      <c r="L30" s="188">
        <f t="shared" si="3"/>
        <v>0</v>
      </c>
      <c r="M30" s="188">
        <f t="shared" si="4"/>
        <v>0</v>
      </c>
      <c r="N30" s="188">
        <f t="shared" si="5"/>
        <v>0</v>
      </c>
      <c r="O30" s="188">
        <f t="shared" si="6"/>
        <v>0</v>
      </c>
      <c r="P30" s="477"/>
      <c r="Q30" s="477"/>
    </row>
    <row r="31" spans="1:17" s="1" customFormat="1" ht="12.75" x14ac:dyDescent="0.2">
      <c r="A31" s="491">
        <v>1</v>
      </c>
      <c r="B31" s="492"/>
      <c r="C31" s="490" t="s">
        <v>446</v>
      </c>
      <c r="D31" s="491">
        <v>1</v>
      </c>
      <c r="E31" s="184"/>
      <c r="F31" s="185"/>
      <c r="G31" s="186">
        <f t="shared" si="0"/>
        <v>0</v>
      </c>
      <c r="H31" s="187"/>
      <c r="I31" s="187"/>
      <c r="J31" s="188">
        <f t="shared" si="1"/>
        <v>0</v>
      </c>
      <c r="K31" s="188">
        <f t="shared" si="2"/>
        <v>0</v>
      </c>
      <c r="L31" s="188">
        <f t="shared" si="3"/>
        <v>0</v>
      </c>
      <c r="M31" s="188">
        <f t="shared" si="4"/>
        <v>0</v>
      </c>
      <c r="N31" s="188">
        <f t="shared" si="5"/>
        <v>0</v>
      </c>
      <c r="O31" s="188">
        <f t="shared" si="6"/>
        <v>0</v>
      </c>
      <c r="P31" s="477"/>
      <c r="Q31" s="477"/>
    </row>
    <row r="32" spans="1:17" s="1" customFormat="1" ht="102" x14ac:dyDescent="0.2">
      <c r="A32" s="491">
        <v>2</v>
      </c>
      <c r="B32" s="492"/>
      <c r="C32" s="490" t="s">
        <v>448</v>
      </c>
      <c r="D32" s="491">
        <v>6</v>
      </c>
      <c r="E32" s="184"/>
      <c r="F32" s="185"/>
      <c r="G32" s="186">
        <f t="shared" si="0"/>
        <v>0</v>
      </c>
      <c r="H32" s="187"/>
      <c r="I32" s="187"/>
      <c r="J32" s="188">
        <f t="shared" si="1"/>
        <v>0</v>
      </c>
      <c r="K32" s="188">
        <f t="shared" si="2"/>
        <v>0</v>
      </c>
      <c r="L32" s="188">
        <f t="shared" si="3"/>
        <v>0</v>
      </c>
      <c r="M32" s="188">
        <f t="shared" si="4"/>
        <v>0</v>
      </c>
      <c r="N32" s="188">
        <f t="shared" si="5"/>
        <v>0</v>
      </c>
      <c r="O32" s="188">
        <f t="shared" si="6"/>
        <v>0</v>
      </c>
      <c r="P32" s="477"/>
      <c r="Q32" s="477"/>
    </row>
    <row r="33" spans="1:17" s="1" customFormat="1" ht="25.5" x14ac:dyDescent="0.2">
      <c r="A33" s="491">
        <v>3</v>
      </c>
      <c r="B33" s="492"/>
      <c r="C33" s="490" t="s">
        <v>447</v>
      </c>
      <c r="D33" s="491">
        <v>1</v>
      </c>
      <c r="E33" s="184"/>
      <c r="F33" s="185"/>
      <c r="G33" s="186">
        <f t="shared" ref="G33" si="14">E33*F33</f>
        <v>0</v>
      </c>
      <c r="H33" s="187"/>
      <c r="I33" s="187"/>
      <c r="J33" s="188">
        <f t="shared" ref="J33" si="15">ROUND(H33+G33+I33,2)</f>
        <v>0</v>
      </c>
      <c r="K33" s="188">
        <f t="shared" ref="K33" si="16">ROUND(D33*E33,2)</f>
        <v>0</v>
      </c>
      <c r="L33" s="188">
        <f t="shared" ref="L33" si="17">ROUND(D33*G33,2)</f>
        <v>0</v>
      </c>
      <c r="M33" s="188">
        <f t="shared" ref="M33" si="18">ROUND(D33*H33,2)</f>
        <v>0</v>
      </c>
      <c r="N33" s="188">
        <f t="shared" ref="N33" si="19">ROUND(D33*I33,2)</f>
        <v>0</v>
      </c>
      <c r="O33" s="188">
        <f t="shared" ref="O33" si="20">SUM(L33:N33)</f>
        <v>0</v>
      </c>
      <c r="P33" s="477"/>
      <c r="Q33" s="477"/>
    </row>
    <row r="34" spans="1:17" s="1" customFormat="1" ht="12.75" x14ac:dyDescent="0.2">
      <c r="A34" s="495"/>
      <c r="B34" s="495"/>
      <c r="C34" s="494" t="s">
        <v>449</v>
      </c>
      <c r="D34" s="495"/>
      <c r="E34" s="390"/>
      <c r="F34" s="391"/>
      <c r="G34" s="186"/>
      <c r="H34" s="392"/>
      <c r="I34" s="392"/>
      <c r="J34" s="393"/>
      <c r="K34" s="393"/>
      <c r="L34" s="393"/>
      <c r="M34" s="393"/>
      <c r="N34" s="393"/>
      <c r="O34" s="393"/>
      <c r="P34" s="477"/>
      <c r="Q34" s="477"/>
    </row>
    <row r="35" spans="1:17" s="1" customFormat="1" ht="25.5" x14ac:dyDescent="0.2">
      <c r="A35" s="495"/>
      <c r="B35" s="495"/>
      <c r="C35" s="490" t="s">
        <v>172</v>
      </c>
      <c r="D35" s="495"/>
      <c r="E35" s="390"/>
      <c r="F35" s="391"/>
      <c r="G35" s="186"/>
      <c r="H35" s="392"/>
      <c r="I35" s="392"/>
      <c r="J35" s="393"/>
      <c r="K35" s="393"/>
      <c r="L35" s="393"/>
      <c r="M35" s="393"/>
      <c r="N35" s="393"/>
      <c r="O35" s="393"/>
      <c r="P35" s="477"/>
      <c r="Q35" s="477"/>
    </row>
    <row r="36" spans="1:17" s="1" customFormat="1" ht="12.75" x14ac:dyDescent="0.2">
      <c r="A36" s="495">
        <v>1</v>
      </c>
      <c r="B36" s="495"/>
      <c r="C36" s="490" t="s">
        <v>446</v>
      </c>
      <c r="D36" s="495">
        <v>1</v>
      </c>
      <c r="E36" s="390"/>
      <c r="F36" s="391"/>
      <c r="G36" s="186"/>
      <c r="H36" s="392"/>
      <c r="I36" s="392"/>
      <c r="J36" s="393"/>
      <c r="K36" s="393"/>
      <c r="L36" s="393"/>
      <c r="M36" s="393"/>
      <c r="N36" s="393"/>
      <c r="O36" s="393"/>
      <c r="P36" s="477"/>
      <c r="Q36" s="477"/>
    </row>
    <row r="37" spans="1:17" s="1" customFormat="1" ht="102" x14ac:dyDescent="0.2">
      <c r="A37" s="495">
        <v>2</v>
      </c>
      <c r="B37" s="495"/>
      <c r="C37" s="490" t="s">
        <v>448</v>
      </c>
      <c r="D37" s="495">
        <v>4</v>
      </c>
      <c r="E37" s="390"/>
      <c r="F37" s="391"/>
      <c r="G37" s="186"/>
      <c r="H37" s="392"/>
      <c r="I37" s="392"/>
      <c r="J37" s="393"/>
      <c r="K37" s="393"/>
      <c r="L37" s="393"/>
      <c r="M37" s="393"/>
      <c r="N37" s="393"/>
      <c r="O37" s="393"/>
      <c r="P37" s="477"/>
      <c r="Q37" s="477"/>
    </row>
    <row r="38" spans="1:17" s="1" customFormat="1" ht="26.25" thickBot="1" x14ac:dyDescent="0.25">
      <c r="A38" s="491">
        <v>3</v>
      </c>
      <c r="B38" s="492"/>
      <c r="C38" s="490" t="s">
        <v>447</v>
      </c>
      <c r="D38" s="491">
        <v>1</v>
      </c>
      <c r="E38" s="184"/>
      <c r="F38" s="185"/>
      <c r="G38" s="186">
        <f t="shared" si="0"/>
        <v>0</v>
      </c>
      <c r="H38" s="187"/>
      <c r="I38" s="187"/>
      <c r="J38" s="188">
        <f t="shared" si="1"/>
        <v>0</v>
      </c>
      <c r="K38" s="188">
        <f t="shared" si="2"/>
        <v>0</v>
      </c>
      <c r="L38" s="188">
        <f t="shared" si="3"/>
        <v>0</v>
      </c>
      <c r="M38" s="188">
        <f t="shared" si="4"/>
        <v>0</v>
      </c>
      <c r="N38" s="188">
        <f t="shared" si="5"/>
        <v>0</v>
      </c>
      <c r="O38" s="188">
        <f t="shared" si="6"/>
        <v>0</v>
      </c>
      <c r="P38" s="477"/>
      <c r="Q38" s="477"/>
    </row>
    <row r="39" spans="1:17" s="1" customFormat="1" ht="12" thickBot="1" x14ac:dyDescent="0.25">
      <c r="A39" s="116"/>
      <c r="B39" s="116"/>
      <c r="C39" s="613" t="s">
        <v>418</v>
      </c>
      <c r="D39" s="614"/>
      <c r="E39" s="614"/>
      <c r="F39" s="614"/>
      <c r="G39" s="614"/>
      <c r="H39" s="614"/>
      <c r="I39" s="614"/>
      <c r="J39" s="615"/>
      <c r="K39" s="47">
        <f>SUM(K14:K38)</f>
        <v>0</v>
      </c>
      <c r="L39" s="47">
        <f>SUM(L14:L38)</f>
        <v>0</v>
      </c>
      <c r="M39" s="47">
        <f>SUM(M14:M38)</f>
        <v>0</v>
      </c>
      <c r="N39" s="47">
        <f>SUM(N14:N38)</f>
        <v>0</v>
      </c>
      <c r="O39" s="47">
        <f>SUM(O14:O38)</f>
        <v>0</v>
      </c>
      <c r="P39" s="477"/>
      <c r="Q39" s="477"/>
    </row>
    <row r="40" spans="1:17" s="1" customFormat="1" x14ac:dyDescent="0.2">
      <c r="A40" s="14"/>
      <c r="B40" s="14"/>
      <c r="C40" s="14"/>
      <c r="D40" s="14"/>
      <c r="E40" s="14"/>
      <c r="F40" s="14"/>
      <c r="G40" s="14"/>
      <c r="H40" s="14"/>
      <c r="I40" s="14"/>
      <c r="J40" s="14"/>
      <c r="K40" s="14"/>
      <c r="L40" s="14"/>
      <c r="M40" s="14"/>
      <c r="N40" s="14"/>
      <c r="O40" s="14"/>
      <c r="P40" s="14"/>
    </row>
    <row r="41" spans="1:17" s="1" customFormat="1" x14ac:dyDescent="0.2">
      <c r="A41" s="14"/>
      <c r="B41" s="14"/>
      <c r="C41" s="14"/>
      <c r="D41" s="14"/>
      <c r="E41" s="14"/>
      <c r="F41" s="14"/>
      <c r="G41" s="14"/>
      <c r="H41" s="14"/>
      <c r="I41" s="14"/>
      <c r="J41" s="14"/>
      <c r="K41" s="14"/>
      <c r="L41" s="14"/>
      <c r="M41" s="14"/>
      <c r="N41" s="14"/>
      <c r="O41" s="14"/>
      <c r="P41" s="14"/>
    </row>
    <row r="42" spans="1:17" s="1" customFormat="1" x14ac:dyDescent="0.2">
      <c r="A42" s="1" t="s">
        <v>14</v>
      </c>
      <c r="B42" s="14"/>
      <c r="C42" s="607">
        <f>sas</f>
        <v>0</v>
      </c>
      <c r="D42" s="607"/>
      <c r="E42" s="607"/>
      <c r="F42" s="607"/>
      <c r="G42" s="607"/>
      <c r="H42" s="607"/>
      <c r="I42" s="14"/>
      <c r="J42" s="14"/>
      <c r="K42" s="14"/>
      <c r="L42" s="14"/>
      <c r="M42" s="14"/>
      <c r="N42" s="14"/>
      <c r="O42" s="14"/>
      <c r="P42" s="14"/>
    </row>
    <row r="43" spans="1:17" s="1" customFormat="1" ht="10.7" customHeight="1" x14ac:dyDescent="0.2">
      <c r="A43" s="14"/>
      <c r="B43" s="14"/>
      <c r="C43" s="570" t="s">
        <v>15</v>
      </c>
      <c r="D43" s="570"/>
      <c r="E43" s="570"/>
      <c r="F43" s="570"/>
      <c r="G43" s="570"/>
      <c r="H43" s="570"/>
      <c r="I43" s="14"/>
      <c r="J43" s="14"/>
      <c r="K43" s="14"/>
      <c r="L43" s="14"/>
      <c r="M43" s="14"/>
      <c r="N43" s="14"/>
      <c r="O43" s="14"/>
      <c r="P43" s="14"/>
    </row>
    <row r="44" spans="1:17" s="1" customFormat="1" x14ac:dyDescent="0.2">
      <c r="A44" s="14"/>
      <c r="B44" s="14"/>
      <c r="C44" s="14"/>
      <c r="D44" s="14"/>
      <c r="E44" s="14"/>
      <c r="F44" s="14"/>
      <c r="G44" s="14"/>
      <c r="H44" s="14"/>
      <c r="I44" s="14"/>
      <c r="J44" s="14"/>
      <c r="K44" s="14"/>
      <c r="L44" s="14"/>
      <c r="M44" s="14"/>
      <c r="N44" s="14"/>
      <c r="O44" s="14"/>
      <c r="P44" s="14"/>
    </row>
    <row r="45" spans="1:17" s="1" customFormat="1" x14ac:dyDescent="0.2">
      <c r="A45" s="182" t="str">
        <f>dat</f>
        <v>Tāme sastādīta 2021. gada</v>
      </c>
      <c r="B45" s="50"/>
      <c r="C45" s="50"/>
      <c r="D45" s="50"/>
      <c r="E45" s="14"/>
      <c r="F45" s="14"/>
      <c r="G45" s="14"/>
      <c r="H45" s="14"/>
      <c r="I45" s="14"/>
      <c r="J45" s="14"/>
      <c r="K45" s="14"/>
      <c r="L45" s="14"/>
      <c r="M45" s="14"/>
      <c r="N45" s="14"/>
      <c r="O45" s="14"/>
      <c r="P45" s="14"/>
    </row>
    <row r="46" spans="1:17" s="1" customFormat="1" x14ac:dyDescent="0.2">
      <c r="A46" s="14"/>
      <c r="B46" s="14"/>
      <c r="C46" s="14"/>
      <c r="D46" s="14"/>
      <c r="E46" s="14"/>
      <c r="F46" s="14"/>
      <c r="G46" s="14"/>
      <c r="H46" s="14"/>
      <c r="I46" s="14"/>
      <c r="J46" s="14"/>
      <c r="K46" s="14"/>
      <c r="L46" s="14"/>
      <c r="M46" s="14"/>
      <c r="N46" s="14"/>
      <c r="O46" s="14"/>
      <c r="P46" s="14"/>
    </row>
    <row r="47" spans="1:17" s="1" customFormat="1" x14ac:dyDescent="0.2">
      <c r="A47" s="1" t="s">
        <v>38</v>
      </c>
      <c r="B47" s="14"/>
      <c r="C47" s="607">
        <f>C42</f>
        <v>0</v>
      </c>
      <c r="D47" s="607"/>
      <c r="E47" s="607"/>
      <c r="F47" s="607"/>
      <c r="G47" s="607"/>
      <c r="H47" s="607"/>
      <c r="I47" s="14"/>
      <c r="J47" s="14"/>
      <c r="K47" s="14"/>
      <c r="L47" s="14"/>
      <c r="M47" s="14"/>
      <c r="N47" s="14"/>
      <c r="O47" s="14"/>
      <c r="P47" s="14"/>
    </row>
    <row r="48" spans="1:17" s="1" customFormat="1" ht="10.7" customHeight="1" x14ac:dyDescent="0.2">
      <c r="A48" s="14"/>
      <c r="B48" s="14"/>
      <c r="C48" s="570" t="s">
        <v>15</v>
      </c>
      <c r="D48" s="570"/>
      <c r="E48" s="570"/>
      <c r="F48" s="570"/>
      <c r="G48" s="570"/>
      <c r="H48" s="570"/>
      <c r="I48" s="14"/>
      <c r="J48" s="14"/>
      <c r="K48" s="14"/>
      <c r="L48" s="14"/>
      <c r="M48" s="14"/>
      <c r="N48" s="14"/>
      <c r="O48" s="14"/>
      <c r="P48" s="14"/>
    </row>
    <row r="49" spans="1:20" s="1" customFormat="1" x14ac:dyDescent="0.2">
      <c r="A49" s="14"/>
      <c r="B49" s="14"/>
      <c r="C49" s="14"/>
      <c r="D49" s="14"/>
      <c r="E49" s="14"/>
      <c r="F49" s="14"/>
      <c r="G49" s="14"/>
      <c r="H49" s="14"/>
      <c r="I49" s="14"/>
      <c r="J49" s="14"/>
      <c r="K49" s="14"/>
      <c r="L49" s="14"/>
      <c r="M49" s="14"/>
      <c r="N49" s="14"/>
      <c r="O49" s="14"/>
      <c r="P49" s="14"/>
    </row>
    <row r="50" spans="1:20" s="1" customFormat="1" x14ac:dyDescent="0.2">
      <c r="A50" s="182" t="s">
        <v>53</v>
      </c>
      <c r="B50" s="50"/>
      <c r="C50" s="183">
        <f>sert</f>
        <v>0</v>
      </c>
    </row>
    <row r="51" spans="1:20" x14ac:dyDescent="0.2">
      <c r="S51" s="1"/>
      <c r="T51" s="1"/>
    </row>
    <row r="52" spans="1:20" ht="13.5" x14ac:dyDescent="0.2">
      <c r="A52" s="641" t="s">
        <v>561</v>
      </c>
      <c r="S52" s="1"/>
      <c r="T52" s="1"/>
    </row>
    <row r="53" spans="1:20" ht="12" x14ac:dyDescent="0.2">
      <c r="A53" s="642" t="s">
        <v>562</v>
      </c>
    </row>
    <row r="54" spans="1:20" ht="12" x14ac:dyDescent="0.2">
      <c r="A54" s="642" t="s">
        <v>563</v>
      </c>
    </row>
  </sheetData>
  <mergeCells count="21">
    <mergeCell ref="C39:J39"/>
    <mergeCell ref="C42:H42"/>
    <mergeCell ref="C43:H43"/>
    <mergeCell ref="C47:H47"/>
    <mergeCell ref="C48:H48"/>
    <mergeCell ref="D8:L8"/>
    <mergeCell ref="A9:H9"/>
    <mergeCell ref="I9:L9"/>
    <mergeCell ref="M9:N9"/>
    <mergeCell ref="A12:A13"/>
    <mergeCell ref="B12:B13"/>
    <mergeCell ref="C12:C13"/>
    <mergeCell ref="D12:D13"/>
    <mergeCell ref="E12:J12"/>
    <mergeCell ref="K12:O12"/>
    <mergeCell ref="D7:L7"/>
    <mergeCell ref="C2:J2"/>
    <mergeCell ref="C3:J3"/>
    <mergeCell ref="C4:J4"/>
    <mergeCell ref="D5:L5"/>
    <mergeCell ref="D6:L6"/>
  </mergeCells>
  <conditionalFormatting sqref="C4:J4 D5:L6 A25:C26 C14:C17 B18:C18 B27:C29 A30:C32 E14:F18 H14:I18 H24:I32 E24:F32 B24:C24 E38:F38 H38:I38 A38:C38">
    <cfRule type="cellIs" dxfId="113" priority="23" operator="equal">
      <formula>0</formula>
    </cfRule>
  </conditionalFormatting>
  <conditionalFormatting sqref="M9:N9 C2:J2 G14:G18 J14:O18 J24:O32 G24:G32 G38 J38:O38">
    <cfRule type="cellIs" dxfId="112" priority="24" operator="equal">
      <formula>0</formula>
    </cfRule>
  </conditionalFormatting>
  <conditionalFormatting sqref="A9:H9 C39">
    <cfRule type="containsText" dxfId="111" priority="25" operator="containsText" text="Tāme sastādīta  20__. gada tirgus cenās, pamatojoties uz ___ daļas rasējumiem"/>
  </conditionalFormatting>
  <conditionalFormatting sqref="N10">
    <cfRule type="cellIs" dxfId="110" priority="26" operator="equal">
      <formula>"20__. gada __. _________"</formula>
    </cfRule>
  </conditionalFormatting>
  <conditionalFormatting sqref="O10">
    <cfRule type="cellIs" dxfId="109" priority="27" operator="equal">
      <formula>"20__. gada __. _________"</formula>
    </cfRule>
  </conditionalFormatting>
  <conditionalFormatting sqref="K39:O39">
    <cfRule type="cellIs" dxfId="108" priority="22" operator="equal">
      <formula>0</formula>
    </cfRule>
  </conditionalFormatting>
  <conditionalFormatting sqref="E1">
    <cfRule type="cellIs" dxfId="107" priority="29" operator="equal">
      <formula>0</formula>
    </cfRule>
  </conditionalFormatting>
  <conditionalFormatting sqref="B14">
    <cfRule type="cellIs" dxfId="106" priority="17" operator="equal">
      <formula>0</formula>
    </cfRule>
  </conditionalFormatting>
  <conditionalFormatting sqref="A14:A18">
    <cfRule type="cellIs" dxfId="105" priority="16" operator="equal">
      <formula>0</formula>
    </cfRule>
  </conditionalFormatting>
  <conditionalFormatting sqref="A27:A29">
    <cfRule type="cellIs" dxfId="104" priority="15" operator="equal">
      <formula>0</formula>
    </cfRule>
  </conditionalFormatting>
  <conditionalFormatting sqref="C42:H42">
    <cfRule type="cellIs" dxfId="103" priority="8" operator="equal">
      <formula>0</formula>
    </cfRule>
  </conditionalFormatting>
  <conditionalFormatting sqref="C47:H47 C42:H42">
    <cfRule type="cellIs" dxfId="102" priority="9" operator="equal">
      <formula>0</formula>
    </cfRule>
  </conditionalFormatting>
  <conditionalFormatting sqref="C50">
    <cfRule type="cellIs" dxfId="101" priority="10" operator="equal">
      <formula>0</formula>
    </cfRule>
  </conditionalFormatting>
  <conditionalFormatting sqref="D7:L8">
    <cfRule type="cellIs" dxfId="100" priority="7" operator="equal">
      <formula>0</formula>
    </cfRule>
  </conditionalFormatting>
  <conditionalFormatting sqref="C19:C22 B23:C23 E19:F23 H19:I23">
    <cfRule type="cellIs" dxfId="99" priority="5" operator="equal">
      <formula>0</formula>
    </cfRule>
  </conditionalFormatting>
  <conditionalFormatting sqref="G19:G23 J19:O23">
    <cfRule type="cellIs" dxfId="98" priority="6" operator="equal">
      <formula>0</formula>
    </cfRule>
  </conditionalFormatting>
  <conditionalFormatting sqref="B19">
    <cfRule type="cellIs" dxfId="97" priority="4" operator="equal">
      <formula>0</formula>
    </cfRule>
  </conditionalFormatting>
  <conditionalFormatting sqref="A19:A24">
    <cfRule type="cellIs" dxfId="96" priority="3" operator="equal">
      <formula>0</formula>
    </cfRule>
  </conditionalFormatting>
  <conditionalFormatting sqref="E33:F37 H33:I37 A33:C37">
    <cfRule type="cellIs" dxfId="95" priority="1" operator="equal">
      <formula>0</formula>
    </cfRule>
  </conditionalFormatting>
  <conditionalFormatting sqref="G33:G37 J33:O37">
    <cfRule type="cellIs" dxfId="94" priority="2" operator="equal">
      <formula>0</formula>
    </cfRule>
  </conditionalFormatting>
  <pageMargins left="0.19685039370078741" right="0.19685039370078741" top="0.75196850393700787" bottom="0.39370078740157483" header="0.51181102362204722" footer="0.51181102362204722"/>
  <pageSetup paperSize="9" scale="80" firstPageNumber="0" orientation="landscape" horizontalDpi="300" verticalDpi="300" r:id="rId1"/>
  <rowBreaks count="1" manualBreakCount="1">
    <brk id="3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AMI50"/>
  <sheetViews>
    <sheetView topLeftCell="A29" zoomScale="145" zoomScaleNormal="145" zoomScaleSheetLayoutView="115" workbookViewId="0">
      <selection activeCell="A48" sqref="A48:A50"/>
    </sheetView>
  </sheetViews>
  <sheetFormatPr defaultColWidth="9.140625" defaultRowHeight="11.25" x14ac:dyDescent="0.2"/>
  <cols>
    <col min="1" max="1" width="4.5703125" style="1" customWidth="1"/>
    <col min="2" max="2" width="5.28515625" style="1" customWidth="1"/>
    <col min="3" max="3" width="42.5703125" style="1" customWidth="1"/>
    <col min="4" max="4" width="5.85546875" style="1" customWidth="1"/>
    <col min="5" max="5" width="8.7109375" style="1" customWidth="1"/>
    <col min="6" max="6" width="5.42578125" style="1" customWidth="1"/>
    <col min="7" max="7" width="7.7109375" style="1" customWidth="1"/>
    <col min="8" max="10" width="6.7109375" style="1" customWidth="1"/>
    <col min="11" max="11" width="7" style="1" customWidth="1"/>
    <col min="12" max="15" width="7.7109375" style="1" customWidth="1"/>
    <col min="16" max="16" width="9" style="1" customWidth="1"/>
    <col min="17" max="1023" width="9.140625" style="1" customWidth="1"/>
    <col min="1024" max="16384" width="9.140625" style="477"/>
  </cols>
  <sheetData>
    <row r="1" spans="1:18" x14ac:dyDescent="0.2">
      <c r="A1" s="28"/>
      <c r="B1" s="28"/>
      <c r="C1" s="32" t="s">
        <v>39</v>
      </c>
      <c r="D1" s="33">
        <f>'Kops a'!A21</f>
        <v>7</v>
      </c>
      <c r="E1" s="28"/>
      <c r="F1" s="28"/>
      <c r="G1" s="28"/>
      <c r="H1" s="28"/>
      <c r="I1" s="28"/>
      <c r="J1" s="28"/>
      <c r="N1" s="34"/>
      <c r="O1" s="32"/>
      <c r="P1" s="35"/>
    </row>
    <row r="2" spans="1:18" x14ac:dyDescent="0.2">
      <c r="A2" s="36"/>
      <c r="B2" s="36"/>
      <c r="C2" s="595" t="s">
        <v>112</v>
      </c>
      <c r="D2" s="595"/>
      <c r="E2" s="595"/>
      <c r="F2" s="595"/>
      <c r="G2" s="595"/>
      <c r="H2" s="595"/>
      <c r="I2" s="595"/>
      <c r="J2" s="36"/>
    </row>
    <row r="3" spans="1:18" x14ac:dyDescent="0.2">
      <c r="A3" s="37"/>
      <c r="B3" s="37"/>
      <c r="C3" s="572" t="s">
        <v>18</v>
      </c>
      <c r="D3" s="572"/>
      <c r="E3" s="572"/>
      <c r="F3" s="572"/>
      <c r="G3" s="572"/>
      <c r="H3" s="572"/>
      <c r="I3" s="572"/>
      <c r="J3" s="37"/>
    </row>
    <row r="4" spans="1:18" x14ac:dyDescent="0.2">
      <c r="A4" s="37"/>
      <c r="B4" s="37"/>
      <c r="C4" s="608" t="s">
        <v>4</v>
      </c>
      <c r="D4" s="608"/>
      <c r="E4" s="608"/>
      <c r="F4" s="608"/>
      <c r="G4" s="608"/>
      <c r="H4" s="608"/>
      <c r="I4" s="608"/>
      <c r="J4" s="37"/>
    </row>
    <row r="5" spans="1:18" x14ac:dyDescent="0.2">
      <c r="A5" s="28"/>
      <c r="B5" s="28"/>
      <c r="C5" s="32" t="s">
        <v>5</v>
      </c>
      <c r="D5" s="594" t="str">
        <f>'Kops a'!D6</f>
        <v>Daudzīvokļu dzīvojamā māja</v>
      </c>
      <c r="E5" s="594"/>
      <c r="F5" s="594"/>
      <c r="G5" s="594"/>
      <c r="H5" s="594"/>
      <c r="I5" s="594"/>
      <c r="J5" s="594"/>
      <c r="K5" s="594"/>
      <c r="L5" s="594"/>
      <c r="M5" s="14"/>
      <c r="N5" s="14"/>
      <c r="O5" s="14"/>
      <c r="P5" s="14"/>
    </row>
    <row r="6" spans="1:18" x14ac:dyDescent="0.2">
      <c r="A6" s="28"/>
      <c r="B6" s="28"/>
      <c r="C6" s="32" t="s">
        <v>6</v>
      </c>
      <c r="D6" s="594" t="str">
        <f>'Kops a'!D7</f>
        <v>fasādes vienkāršotā atjaunošana</v>
      </c>
      <c r="E6" s="594"/>
      <c r="F6" s="594"/>
      <c r="G6" s="594"/>
      <c r="H6" s="594"/>
      <c r="I6" s="594"/>
      <c r="J6" s="594"/>
      <c r="K6" s="594"/>
      <c r="L6" s="594"/>
      <c r="M6" s="14"/>
      <c r="N6" s="14"/>
      <c r="O6" s="14"/>
      <c r="P6" s="14"/>
    </row>
    <row r="7" spans="1:18" ht="26.65" customHeight="1" x14ac:dyDescent="0.2">
      <c r="A7" s="28"/>
      <c r="B7" s="28"/>
      <c r="C7" s="32" t="s">
        <v>7</v>
      </c>
      <c r="D7" s="594" t="str">
        <f>adrese</f>
        <v>Dzīvojamā ēka Nr.17000310131 002
Zvejnieku alejā 7, Liepājā.</v>
      </c>
      <c r="E7" s="594"/>
      <c r="F7" s="594"/>
      <c r="G7" s="594"/>
      <c r="H7" s="594"/>
      <c r="I7" s="594"/>
      <c r="J7" s="594"/>
      <c r="K7" s="594"/>
      <c r="L7" s="594"/>
      <c r="M7" s="14"/>
      <c r="N7" s="14"/>
      <c r="O7" s="14"/>
      <c r="P7" s="14"/>
    </row>
    <row r="8" spans="1:18" ht="10.7" customHeight="1" x14ac:dyDescent="0.2">
      <c r="A8" s="28"/>
      <c r="B8" s="28"/>
      <c r="C8" s="4" t="s">
        <v>21</v>
      </c>
      <c r="D8" s="594" t="str">
        <f>līgums</f>
        <v>WS-61-17</v>
      </c>
      <c r="E8" s="594"/>
      <c r="F8" s="594"/>
      <c r="G8" s="594"/>
      <c r="H8" s="594"/>
      <c r="I8" s="594"/>
      <c r="J8" s="594"/>
      <c r="K8" s="594"/>
      <c r="L8" s="594"/>
      <c r="M8" s="14"/>
      <c r="N8" s="14"/>
      <c r="O8" s="14"/>
      <c r="P8" s="14"/>
    </row>
    <row r="9" spans="1:18" ht="10.7" customHeight="1" x14ac:dyDescent="0.2">
      <c r="A9" s="609" t="str">
        <f>'1a'!A9:F9</f>
        <v>Tāme sastādīta 2021. gada tirgus cenās, pamatojoties uz AR un BK daļas rasējumiem</v>
      </c>
      <c r="B9" s="609"/>
      <c r="C9" s="609"/>
      <c r="D9" s="609"/>
      <c r="E9" s="609"/>
      <c r="F9" s="609"/>
      <c r="G9" s="38"/>
      <c r="H9" s="38"/>
      <c r="I9" s="38"/>
      <c r="J9" s="610" t="s">
        <v>40</v>
      </c>
      <c r="K9" s="610"/>
      <c r="L9" s="610"/>
      <c r="M9" s="610"/>
      <c r="N9" s="611">
        <f>P35</f>
        <v>0</v>
      </c>
      <c r="O9" s="611"/>
      <c r="P9" s="38"/>
    </row>
    <row r="10" spans="1:18" x14ac:dyDescent="0.2">
      <c r="A10" s="39"/>
      <c r="B10" s="40"/>
      <c r="C10" s="4"/>
      <c r="D10" s="28"/>
      <c r="E10" s="28"/>
      <c r="F10" s="28"/>
      <c r="G10" s="28"/>
      <c r="H10" s="28"/>
      <c r="I10" s="28"/>
      <c r="J10" s="28"/>
      <c r="K10" s="28"/>
      <c r="L10" s="36"/>
      <c r="M10" s="36"/>
      <c r="O10" s="51"/>
      <c r="P10" s="41" t="str">
        <f>A41</f>
        <v>Tāme sastādīta 2021. gada</v>
      </c>
    </row>
    <row r="11" spans="1:18" ht="12" thickBot="1" x14ac:dyDescent="0.25">
      <c r="A11" s="39"/>
      <c r="B11" s="40"/>
      <c r="C11" s="4"/>
      <c r="D11" s="28"/>
      <c r="E11" s="28"/>
      <c r="F11" s="28"/>
      <c r="G11" s="28"/>
      <c r="H11" s="28"/>
      <c r="I11" s="28"/>
      <c r="J11" s="28"/>
      <c r="K11" s="28"/>
      <c r="L11" s="42"/>
      <c r="M11" s="42"/>
      <c r="N11" s="43"/>
      <c r="O11" s="34"/>
      <c r="P11" s="28"/>
    </row>
    <row r="12" spans="1:18" ht="12" thickBot="1" x14ac:dyDescent="0.25">
      <c r="A12" s="600" t="s">
        <v>24</v>
      </c>
      <c r="B12" s="601" t="s">
        <v>41</v>
      </c>
      <c r="C12" s="602" t="s">
        <v>42</v>
      </c>
      <c r="D12" s="603" t="s">
        <v>43</v>
      </c>
      <c r="E12" s="604" t="s">
        <v>44</v>
      </c>
      <c r="F12" s="605" t="s">
        <v>45</v>
      </c>
      <c r="G12" s="605"/>
      <c r="H12" s="605"/>
      <c r="I12" s="605"/>
      <c r="J12" s="605"/>
      <c r="K12" s="605"/>
      <c r="L12" s="605" t="s">
        <v>46</v>
      </c>
      <c r="M12" s="605"/>
      <c r="N12" s="605"/>
      <c r="O12" s="605"/>
      <c r="P12" s="605"/>
    </row>
    <row r="13" spans="1:18" ht="52.5" x14ac:dyDescent="0.2">
      <c r="A13" s="580"/>
      <c r="B13" s="616"/>
      <c r="C13" s="617"/>
      <c r="D13" s="618"/>
      <c r="E13" s="619"/>
      <c r="F13" s="295" t="s">
        <v>47</v>
      </c>
      <c r="G13" s="137" t="s">
        <v>48</v>
      </c>
      <c r="H13" s="137" t="s">
        <v>49</v>
      </c>
      <c r="I13" s="137" t="s">
        <v>50</v>
      </c>
      <c r="J13" s="137" t="s">
        <v>51</v>
      </c>
      <c r="K13" s="296" t="s">
        <v>52</v>
      </c>
      <c r="L13" s="295" t="s">
        <v>47</v>
      </c>
      <c r="M13" s="137" t="s">
        <v>49</v>
      </c>
      <c r="N13" s="137" t="s">
        <v>50</v>
      </c>
      <c r="O13" s="137" t="s">
        <v>51</v>
      </c>
      <c r="P13" s="296" t="s">
        <v>52</v>
      </c>
    </row>
    <row r="14" spans="1:18" x14ac:dyDescent="0.2">
      <c r="A14" s="306" t="str">
        <f>IF(COUNTBLANK(B14)=1," ",COUNTA($B$13:B14))</f>
        <v xml:space="preserve"> </v>
      </c>
      <c r="B14" s="298"/>
      <c r="C14" s="299" t="s">
        <v>388</v>
      </c>
      <c r="D14" s="298" t="s">
        <v>56</v>
      </c>
      <c r="E14" s="300">
        <f>9*2</f>
        <v>18</v>
      </c>
      <c r="F14" s="301"/>
      <c r="G14" s="302"/>
      <c r="H14" s="302">
        <f t="shared" ref="H14:H15" si="0">F14*G14</f>
        <v>0</v>
      </c>
      <c r="I14" s="303"/>
      <c r="J14" s="303"/>
      <c r="K14" s="294">
        <f t="shared" ref="K14:K15" si="1">ROUND(I14+H14+J14,2)</f>
        <v>0</v>
      </c>
      <c r="L14" s="294">
        <f t="shared" ref="L14:L15" si="2">ROUND(E14*F14,2)</f>
        <v>0</v>
      </c>
      <c r="M14" s="294">
        <f t="shared" ref="M14:M15" si="3">ROUND(E14*H14,2)</f>
        <v>0</v>
      </c>
      <c r="N14" s="294">
        <f t="shared" ref="N14:N15" si="4">ROUND(E14*I14,2)</f>
        <v>0</v>
      </c>
      <c r="O14" s="294">
        <f t="shared" ref="O14:O15" si="5">ROUND(E14*J14,2)</f>
        <v>0</v>
      </c>
      <c r="P14" s="294">
        <f t="shared" ref="P14:P15" si="6">SUM(M14:O14)</f>
        <v>0</v>
      </c>
      <c r="Q14" s="311"/>
      <c r="R14" s="311"/>
    </row>
    <row r="15" spans="1:18" ht="22.5" x14ac:dyDescent="0.2">
      <c r="A15" s="306">
        <f>IF(COUNTBLANK(B15)=1," ",COUNTA($B$13:B15))</f>
        <v>1</v>
      </c>
      <c r="B15" s="304" t="s">
        <v>79</v>
      </c>
      <c r="C15" s="305" t="s">
        <v>389</v>
      </c>
      <c r="D15" s="306" t="s">
        <v>78</v>
      </c>
      <c r="E15" s="307">
        <f>E14*0.2+1.2*0.6*2</f>
        <v>5.04</v>
      </c>
      <c r="F15" s="301"/>
      <c r="G15" s="302"/>
      <c r="H15" s="302">
        <f t="shared" si="0"/>
        <v>0</v>
      </c>
      <c r="I15" s="303"/>
      <c r="J15" s="303"/>
      <c r="K15" s="294">
        <f t="shared" si="1"/>
        <v>0</v>
      </c>
      <c r="L15" s="294">
        <f t="shared" si="2"/>
        <v>0</v>
      </c>
      <c r="M15" s="294">
        <f t="shared" si="3"/>
        <v>0</v>
      </c>
      <c r="N15" s="294">
        <f t="shared" si="4"/>
        <v>0</v>
      </c>
      <c r="O15" s="294">
        <f t="shared" si="5"/>
        <v>0</v>
      </c>
      <c r="P15" s="294">
        <f t="shared" si="6"/>
        <v>0</v>
      </c>
      <c r="Q15" s="311"/>
      <c r="R15" s="311"/>
    </row>
    <row r="16" spans="1:18" x14ac:dyDescent="0.2">
      <c r="A16" s="306">
        <f>IF(COUNTBLANK(B16)=1," ",COUNTA($B$13:B16))</f>
        <v>2</v>
      </c>
      <c r="B16" s="304" t="s">
        <v>79</v>
      </c>
      <c r="C16" s="305" t="s">
        <v>390</v>
      </c>
      <c r="D16" s="306" t="s">
        <v>78</v>
      </c>
      <c r="E16" s="307">
        <f>E14</f>
        <v>18</v>
      </c>
      <c r="F16" s="301"/>
      <c r="G16" s="302"/>
      <c r="H16" s="302">
        <f t="shared" ref="H16:H34" si="7">F16*G16</f>
        <v>0</v>
      </c>
      <c r="I16" s="303"/>
      <c r="J16" s="303"/>
      <c r="K16" s="294">
        <f t="shared" ref="K16:K34" si="8">ROUND(I16+H16+J16,2)</f>
        <v>0</v>
      </c>
      <c r="L16" s="294">
        <f t="shared" ref="L16:L34" si="9">ROUND(E16*F16,2)</f>
        <v>0</v>
      </c>
      <c r="M16" s="294">
        <f t="shared" ref="M16:M34" si="10">ROUND(E16*H16,2)</f>
        <v>0</v>
      </c>
      <c r="N16" s="294">
        <f t="shared" ref="N16:N34" si="11">ROUND(E16*I16,2)</f>
        <v>0</v>
      </c>
      <c r="O16" s="294">
        <f t="shared" ref="O16:O34" si="12">ROUND(E16*J16,2)</f>
        <v>0</v>
      </c>
      <c r="P16" s="294">
        <f t="shared" ref="P16:P34" si="13">SUM(M16:O16)</f>
        <v>0</v>
      </c>
      <c r="Q16" s="311"/>
      <c r="R16" s="311"/>
    </row>
    <row r="17" spans="1:18" x14ac:dyDescent="0.2">
      <c r="A17" s="306" t="str">
        <f>IF(COUNTBLANK(B17)=1," ",COUNTA($B$13:B17))</f>
        <v xml:space="preserve"> </v>
      </c>
      <c r="B17" s="306"/>
      <c r="C17" s="299" t="s">
        <v>394</v>
      </c>
      <c r="D17" s="298" t="s">
        <v>56</v>
      </c>
      <c r="E17" s="308">
        <v>11</v>
      </c>
      <c r="F17" s="301"/>
      <c r="G17" s="302"/>
      <c r="H17" s="302">
        <f t="shared" si="7"/>
        <v>0</v>
      </c>
      <c r="I17" s="303"/>
      <c r="J17" s="303"/>
      <c r="K17" s="294">
        <f t="shared" si="8"/>
        <v>0</v>
      </c>
      <c r="L17" s="294">
        <f t="shared" si="9"/>
        <v>0</v>
      </c>
      <c r="M17" s="294">
        <f t="shared" si="10"/>
        <v>0</v>
      </c>
      <c r="N17" s="294">
        <f t="shared" si="11"/>
        <v>0</v>
      </c>
      <c r="O17" s="294">
        <f t="shared" si="12"/>
        <v>0</v>
      </c>
      <c r="P17" s="294">
        <f t="shared" si="13"/>
        <v>0</v>
      </c>
      <c r="Q17" s="311"/>
      <c r="R17" s="311"/>
    </row>
    <row r="18" spans="1:18" ht="22.5" x14ac:dyDescent="0.2">
      <c r="A18" s="306"/>
      <c r="B18" s="306"/>
      <c r="C18" s="309" t="s">
        <v>393</v>
      </c>
      <c r="D18" s="306" t="s">
        <v>78</v>
      </c>
      <c r="E18" s="307">
        <f>E14*0.3*1.15+E14</f>
        <v>24.21</v>
      </c>
      <c r="F18" s="301"/>
      <c r="G18" s="302"/>
      <c r="H18" s="302">
        <f t="shared" si="7"/>
        <v>0</v>
      </c>
      <c r="I18" s="303"/>
      <c r="J18" s="303"/>
      <c r="K18" s="294">
        <f t="shared" si="8"/>
        <v>0</v>
      </c>
      <c r="L18" s="294">
        <f t="shared" si="9"/>
        <v>0</v>
      </c>
      <c r="M18" s="294">
        <f t="shared" si="10"/>
        <v>0</v>
      </c>
      <c r="N18" s="294">
        <f t="shared" si="11"/>
        <v>0</v>
      </c>
      <c r="O18" s="294">
        <f t="shared" si="12"/>
        <v>0</v>
      </c>
      <c r="P18" s="294">
        <f t="shared" si="13"/>
        <v>0</v>
      </c>
      <c r="Q18" s="311"/>
      <c r="R18" s="311"/>
    </row>
    <row r="19" spans="1:18" x14ac:dyDescent="0.2">
      <c r="A19" s="306"/>
      <c r="B19" s="306"/>
      <c r="C19" s="309" t="s">
        <v>392</v>
      </c>
      <c r="D19" s="298" t="s">
        <v>56</v>
      </c>
      <c r="E19" s="308">
        <f>16.8*0.9*2+E14</f>
        <v>48.24</v>
      </c>
      <c r="F19" s="301"/>
      <c r="G19" s="302"/>
      <c r="H19" s="302">
        <f t="shared" si="7"/>
        <v>0</v>
      </c>
      <c r="I19" s="303"/>
      <c r="J19" s="303"/>
      <c r="K19" s="294">
        <f t="shared" si="8"/>
        <v>0</v>
      </c>
      <c r="L19" s="294">
        <f t="shared" si="9"/>
        <v>0</v>
      </c>
      <c r="M19" s="294">
        <f t="shared" si="10"/>
        <v>0</v>
      </c>
      <c r="N19" s="294">
        <f t="shared" si="11"/>
        <v>0</v>
      </c>
      <c r="O19" s="294">
        <f t="shared" si="12"/>
        <v>0</v>
      </c>
      <c r="P19" s="294">
        <f t="shared" si="13"/>
        <v>0</v>
      </c>
      <c r="Q19" s="311"/>
      <c r="R19" s="311"/>
    </row>
    <row r="20" spans="1:18" x14ac:dyDescent="0.2">
      <c r="A20" s="306" t="str">
        <f>IF(COUNTBLANK(B20)=1," ",COUNTA($B$13:B20))</f>
        <v xml:space="preserve"> </v>
      </c>
      <c r="B20" s="306"/>
      <c r="C20" s="310" t="s">
        <v>391</v>
      </c>
      <c r="D20" s="306" t="s">
        <v>78</v>
      </c>
      <c r="E20" s="307">
        <f>E17*0.9+E14*0.15</f>
        <v>12.6</v>
      </c>
      <c r="F20" s="301"/>
      <c r="G20" s="302"/>
      <c r="H20" s="302">
        <f t="shared" si="7"/>
        <v>0</v>
      </c>
      <c r="I20" s="303"/>
      <c r="J20" s="303"/>
      <c r="K20" s="294">
        <f t="shared" si="8"/>
        <v>0</v>
      </c>
      <c r="L20" s="294">
        <f t="shared" si="9"/>
        <v>0</v>
      </c>
      <c r="M20" s="294">
        <f t="shared" si="10"/>
        <v>0</v>
      </c>
      <c r="N20" s="294">
        <f t="shared" si="11"/>
        <v>0</v>
      </c>
      <c r="O20" s="294">
        <f t="shared" si="12"/>
        <v>0</v>
      </c>
      <c r="P20" s="294">
        <f t="shared" si="13"/>
        <v>0</v>
      </c>
      <c r="Q20" s="311"/>
      <c r="R20" s="311"/>
    </row>
    <row r="21" spans="1:18" x14ac:dyDescent="0.2">
      <c r="A21" s="306" t="str">
        <f>IF(COUNTBLANK(B21)=1," ",COUNTA($B$13:B21))</f>
        <v xml:space="preserve"> </v>
      </c>
      <c r="B21" s="306"/>
      <c r="C21" s="310" t="s">
        <v>395</v>
      </c>
      <c r="D21" s="306" t="s">
        <v>91</v>
      </c>
      <c r="E21" s="306">
        <v>7</v>
      </c>
      <c r="F21" s="301"/>
      <c r="G21" s="302"/>
      <c r="H21" s="302">
        <f t="shared" si="7"/>
        <v>0</v>
      </c>
      <c r="I21" s="303"/>
      <c r="J21" s="303"/>
      <c r="K21" s="294">
        <f t="shared" si="8"/>
        <v>0</v>
      </c>
      <c r="L21" s="294">
        <f t="shared" si="9"/>
        <v>0</v>
      </c>
      <c r="M21" s="294">
        <f t="shared" si="10"/>
        <v>0</v>
      </c>
      <c r="N21" s="294">
        <f t="shared" si="11"/>
        <v>0</v>
      </c>
      <c r="O21" s="294">
        <f t="shared" si="12"/>
        <v>0</v>
      </c>
      <c r="P21" s="294">
        <f t="shared" si="13"/>
        <v>0</v>
      </c>
      <c r="Q21" s="311"/>
      <c r="R21" s="311"/>
    </row>
    <row r="22" spans="1:18" x14ac:dyDescent="0.2">
      <c r="A22" s="306" t="str">
        <f>IF(COUNTBLANK(B22)=1," ",COUNTA($B$13:B22))</f>
        <v xml:space="preserve"> </v>
      </c>
      <c r="B22" s="306"/>
      <c r="C22" s="310" t="s">
        <v>396</v>
      </c>
      <c r="D22" s="298" t="s">
        <v>80</v>
      </c>
      <c r="E22" s="306">
        <f>4.4+5.1</f>
        <v>9.5</v>
      </c>
      <c r="F22" s="301"/>
      <c r="G22" s="302"/>
      <c r="H22" s="302">
        <f t="shared" si="7"/>
        <v>0</v>
      </c>
      <c r="I22" s="303"/>
      <c r="J22" s="303"/>
      <c r="K22" s="294">
        <f t="shared" si="8"/>
        <v>0</v>
      </c>
      <c r="L22" s="294">
        <f t="shared" si="9"/>
        <v>0</v>
      </c>
      <c r="M22" s="294">
        <f t="shared" si="10"/>
        <v>0</v>
      </c>
      <c r="N22" s="294">
        <f t="shared" si="11"/>
        <v>0</v>
      </c>
      <c r="O22" s="294">
        <f t="shared" si="12"/>
        <v>0</v>
      </c>
      <c r="P22" s="294">
        <f t="shared" si="13"/>
        <v>0</v>
      </c>
      <c r="Q22" s="311"/>
      <c r="R22" s="311"/>
    </row>
    <row r="23" spans="1:18" ht="22.5" x14ac:dyDescent="0.2">
      <c r="A23" s="306" t="str">
        <f>IF(COUNTBLANK(B23)=1," ",COUNTA($B$13:B23))</f>
        <v xml:space="preserve"> </v>
      </c>
      <c r="B23" s="306"/>
      <c r="C23" s="309" t="s">
        <v>398</v>
      </c>
      <c r="D23" s="298" t="s">
        <v>80</v>
      </c>
      <c r="E23" s="306">
        <v>10</v>
      </c>
      <c r="F23" s="301"/>
      <c r="G23" s="302"/>
      <c r="H23" s="302">
        <f t="shared" si="7"/>
        <v>0</v>
      </c>
      <c r="I23" s="303"/>
      <c r="J23" s="303"/>
      <c r="K23" s="294">
        <f t="shared" si="8"/>
        <v>0</v>
      </c>
      <c r="L23" s="294">
        <f t="shared" si="9"/>
        <v>0</v>
      </c>
      <c r="M23" s="294">
        <f t="shared" si="10"/>
        <v>0</v>
      </c>
      <c r="N23" s="294">
        <f t="shared" si="11"/>
        <v>0</v>
      </c>
      <c r="O23" s="294">
        <f t="shared" si="12"/>
        <v>0</v>
      </c>
      <c r="P23" s="294">
        <f t="shared" si="13"/>
        <v>0</v>
      </c>
      <c r="Q23" s="311"/>
      <c r="R23" s="311"/>
    </row>
    <row r="24" spans="1:18" x14ac:dyDescent="0.2">
      <c r="A24" s="306" t="str">
        <f>IF(COUNTBLANK(B24)=1," ",COUNTA($B$13:B24))</f>
        <v xml:space="preserve"> </v>
      </c>
      <c r="B24" s="306"/>
      <c r="C24" s="310" t="s">
        <v>397</v>
      </c>
      <c r="D24" s="298" t="s">
        <v>77</v>
      </c>
      <c r="E24" s="306">
        <f>6*4*4</f>
        <v>96</v>
      </c>
      <c r="F24" s="301"/>
      <c r="G24" s="302"/>
      <c r="H24" s="302">
        <f t="shared" si="7"/>
        <v>0</v>
      </c>
      <c r="I24" s="303"/>
      <c r="J24" s="303"/>
      <c r="K24" s="294">
        <f t="shared" si="8"/>
        <v>0</v>
      </c>
      <c r="L24" s="294">
        <f t="shared" si="9"/>
        <v>0</v>
      </c>
      <c r="M24" s="294">
        <f t="shared" si="10"/>
        <v>0</v>
      </c>
      <c r="N24" s="294">
        <f t="shared" si="11"/>
        <v>0</v>
      </c>
      <c r="O24" s="294">
        <f t="shared" si="12"/>
        <v>0</v>
      </c>
      <c r="P24" s="294">
        <f t="shared" si="13"/>
        <v>0</v>
      </c>
      <c r="Q24" s="311"/>
      <c r="R24" s="311"/>
    </row>
    <row r="25" spans="1:18" ht="22.5" x14ac:dyDescent="0.2">
      <c r="A25" s="192" t="str">
        <f>IF(COUNTBLANK(B25)=1," ",COUNTA($B$14:B25))</f>
        <v xml:space="preserve"> </v>
      </c>
      <c r="B25" s="200"/>
      <c r="C25" s="208" t="s">
        <v>214</v>
      </c>
      <c r="D25" s="209"/>
      <c r="E25" s="210"/>
      <c r="F25" s="301"/>
      <c r="G25" s="302"/>
      <c r="H25" s="302">
        <f t="shared" si="7"/>
        <v>0</v>
      </c>
      <c r="I25" s="303"/>
      <c r="J25" s="303"/>
      <c r="K25" s="294">
        <f t="shared" si="8"/>
        <v>0</v>
      </c>
      <c r="L25" s="294">
        <f t="shared" si="9"/>
        <v>0</v>
      </c>
      <c r="M25" s="294">
        <f t="shared" si="10"/>
        <v>0</v>
      </c>
      <c r="N25" s="294">
        <f t="shared" si="11"/>
        <v>0</v>
      </c>
      <c r="O25" s="294">
        <f t="shared" si="12"/>
        <v>0</v>
      </c>
      <c r="P25" s="294">
        <f t="shared" si="13"/>
        <v>0</v>
      </c>
      <c r="Q25" s="311"/>
      <c r="R25" s="311"/>
    </row>
    <row r="26" spans="1:18" x14ac:dyDescent="0.2">
      <c r="A26" s="192">
        <f>IF(COUNTBLANK(B26)=1," ",COUNTA($B$14:B26))</f>
        <v>3</v>
      </c>
      <c r="B26" s="193" t="s">
        <v>79</v>
      </c>
      <c r="C26" s="211" t="s">
        <v>215</v>
      </c>
      <c r="D26" s="200" t="s">
        <v>56</v>
      </c>
      <c r="E26" s="212">
        <f>5*2+11</f>
        <v>21</v>
      </c>
      <c r="F26" s="301"/>
      <c r="G26" s="302"/>
      <c r="H26" s="302">
        <f t="shared" si="7"/>
        <v>0</v>
      </c>
      <c r="I26" s="303"/>
      <c r="J26" s="303"/>
      <c r="K26" s="294">
        <f t="shared" si="8"/>
        <v>0</v>
      </c>
      <c r="L26" s="294">
        <f t="shared" si="9"/>
        <v>0</v>
      </c>
      <c r="M26" s="294">
        <f t="shared" si="10"/>
        <v>0</v>
      </c>
      <c r="N26" s="294">
        <f t="shared" si="11"/>
        <v>0</v>
      </c>
      <c r="O26" s="294">
        <f t="shared" si="12"/>
        <v>0</v>
      </c>
      <c r="P26" s="294">
        <f t="shared" si="13"/>
        <v>0</v>
      </c>
      <c r="Q26" s="311"/>
      <c r="R26" s="311"/>
    </row>
    <row r="27" spans="1:18" x14ac:dyDescent="0.2">
      <c r="A27" s="192">
        <f>IF(COUNTBLANK(B27)=1," ",COUNTA($B$14:B27))</f>
        <v>4</v>
      </c>
      <c r="B27" s="193" t="s">
        <v>79</v>
      </c>
      <c r="C27" s="211" t="s">
        <v>216</v>
      </c>
      <c r="D27" s="200" t="s">
        <v>78</v>
      </c>
      <c r="E27" s="212">
        <f>E26*0.1</f>
        <v>2.1</v>
      </c>
      <c r="F27" s="301"/>
      <c r="G27" s="302"/>
      <c r="H27" s="302">
        <f t="shared" si="7"/>
        <v>0</v>
      </c>
      <c r="I27" s="303"/>
      <c r="J27" s="303"/>
      <c r="K27" s="294">
        <f t="shared" si="8"/>
        <v>0</v>
      </c>
      <c r="L27" s="294">
        <f t="shared" si="9"/>
        <v>0</v>
      </c>
      <c r="M27" s="294">
        <f t="shared" si="10"/>
        <v>0</v>
      </c>
      <c r="N27" s="294">
        <f t="shared" si="11"/>
        <v>0</v>
      </c>
      <c r="O27" s="294">
        <f t="shared" si="12"/>
        <v>0</v>
      </c>
      <c r="P27" s="294">
        <f t="shared" si="13"/>
        <v>0</v>
      </c>
      <c r="Q27" s="311"/>
      <c r="R27" s="311"/>
    </row>
    <row r="28" spans="1:18" x14ac:dyDescent="0.2">
      <c r="A28" s="192" t="str">
        <f>IF(COUNTBLANK(B28)=1," ",COUNTA($B$14:B28))</f>
        <v xml:space="preserve"> </v>
      </c>
      <c r="B28" s="200"/>
      <c r="C28" s="211" t="s">
        <v>217</v>
      </c>
      <c r="D28" s="200" t="s">
        <v>78</v>
      </c>
      <c r="E28" s="202">
        <f>E27*1.1</f>
        <v>2.3100000000000005</v>
      </c>
      <c r="F28" s="301"/>
      <c r="G28" s="302"/>
      <c r="H28" s="302">
        <f t="shared" si="7"/>
        <v>0</v>
      </c>
      <c r="I28" s="303"/>
      <c r="J28" s="303"/>
      <c r="K28" s="294">
        <f t="shared" si="8"/>
        <v>0</v>
      </c>
      <c r="L28" s="294">
        <f t="shared" si="9"/>
        <v>0</v>
      </c>
      <c r="M28" s="294">
        <f t="shared" si="10"/>
        <v>0</v>
      </c>
      <c r="N28" s="294">
        <f t="shared" si="11"/>
        <v>0</v>
      </c>
      <c r="O28" s="294">
        <f t="shared" si="12"/>
        <v>0</v>
      </c>
      <c r="P28" s="294">
        <f t="shared" si="13"/>
        <v>0</v>
      </c>
      <c r="Q28" s="311"/>
      <c r="R28" s="311"/>
    </row>
    <row r="29" spans="1:18" x14ac:dyDescent="0.2">
      <c r="A29" s="192">
        <f>IF(COUNTBLANK(B29)=1," ",COUNTA($B$12:B29))</f>
        <v>6</v>
      </c>
      <c r="B29" s="213" t="s">
        <v>79</v>
      </c>
      <c r="C29" s="208" t="s">
        <v>218</v>
      </c>
      <c r="D29" s="217" t="s">
        <v>80</v>
      </c>
      <c r="E29" s="198">
        <f>3.15*2</f>
        <v>6.3</v>
      </c>
      <c r="F29" s="301"/>
      <c r="G29" s="302"/>
      <c r="H29" s="302">
        <f t="shared" si="7"/>
        <v>0</v>
      </c>
      <c r="I29" s="303"/>
      <c r="J29" s="303"/>
      <c r="K29" s="294">
        <f t="shared" si="8"/>
        <v>0</v>
      </c>
      <c r="L29" s="294">
        <f t="shared" si="9"/>
        <v>0</v>
      </c>
      <c r="M29" s="294">
        <f t="shared" si="10"/>
        <v>0</v>
      </c>
      <c r="N29" s="294">
        <f t="shared" si="11"/>
        <v>0</v>
      </c>
      <c r="O29" s="294">
        <f t="shared" si="12"/>
        <v>0</v>
      </c>
      <c r="P29" s="294">
        <f t="shared" si="13"/>
        <v>0</v>
      </c>
      <c r="Q29" s="311"/>
      <c r="R29" s="311"/>
    </row>
    <row r="30" spans="1:18" x14ac:dyDescent="0.2">
      <c r="A30" s="192"/>
      <c r="B30" s="213"/>
      <c r="C30" s="218" t="s">
        <v>219</v>
      </c>
      <c r="D30" s="217" t="s">
        <v>77</v>
      </c>
      <c r="E30" s="198">
        <f>ROUNDUP(E29*1.1,0)</f>
        <v>7</v>
      </c>
      <c r="F30" s="301"/>
      <c r="G30" s="302"/>
      <c r="H30" s="302">
        <f t="shared" si="7"/>
        <v>0</v>
      </c>
      <c r="I30" s="303"/>
      <c r="J30" s="303"/>
      <c r="K30" s="294">
        <f t="shared" si="8"/>
        <v>0</v>
      </c>
      <c r="L30" s="294">
        <f t="shared" si="9"/>
        <v>0</v>
      </c>
      <c r="M30" s="294">
        <f t="shared" si="10"/>
        <v>0</v>
      </c>
      <c r="N30" s="294">
        <f t="shared" si="11"/>
        <v>0</v>
      </c>
      <c r="O30" s="294">
        <f t="shared" si="12"/>
        <v>0</v>
      </c>
      <c r="P30" s="294">
        <f t="shared" si="13"/>
        <v>0</v>
      </c>
      <c r="Q30" s="311"/>
      <c r="R30" s="311"/>
    </row>
    <row r="31" spans="1:18" x14ac:dyDescent="0.2">
      <c r="A31" s="192"/>
      <c r="B31" s="213"/>
      <c r="C31" s="218" t="s">
        <v>220</v>
      </c>
      <c r="D31" s="215" t="s">
        <v>78</v>
      </c>
      <c r="E31" s="216">
        <f>E29*0.05</f>
        <v>0.315</v>
      </c>
      <c r="F31" s="301"/>
      <c r="G31" s="302"/>
      <c r="H31" s="302">
        <f t="shared" si="7"/>
        <v>0</v>
      </c>
      <c r="I31" s="303"/>
      <c r="J31" s="303"/>
      <c r="K31" s="294">
        <f t="shared" si="8"/>
        <v>0</v>
      </c>
      <c r="L31" s="294">
        <f t="shared" si="9"/>
        <v>0</v>
      </c>
      <c r="M31" s="294">
        <f t="shared" si="10"/>
        <v>0</v>
      </c>
      <c r="N31" s="294">
        <f t="shared" si="11"/>
        <v>0</v>
      </c>
      <c r="O31" s="294">
        <f t="shared" si="12"/>
        <v>0</v>
      </c>
      <c r="P31" s="294">
        <f t="shared" si="13"/>
        <v>0</v>
      </c>
      <c r="Q31" s="311"/>
      <c r="R31" s="311"/>
    </row>
    <row r="32" spans="1:18" x14ac:dyDescent="0.2">
      <c r="A32" s="192">
        <f>IF(COUNTBLANK(B32)=1," ",COUNTA($B$12:B32))</f>
        <v>7</v>
      </c>
      <c r="B32" s="213" t="s">
        <v>79</v>
      </c>
      <c r="C32" s="208" t="s">
        <v>164</v>
      </c>
      <c r="D32" s="200" t="s">
        <v>56</v>
      </c>
      <c r="E32" s="212">
        <f>5*2+11</f>
        <v>21</v>
      </c>
      <c r="F32" s="301"/>
      <c r="G32" s="302"/>
      <c r="H32" s="302">
        <f t="shared" si="7"/>
        <v>0</v>
      </c>
      <c r="I32" s="303"/>
      <c r="J32" s="303"/>
      <c r="K32" s="294">
        <f t="shared" si="8"/>
        <v>0</v>
      </c>
      <c r="L32" s="294">
        <f t="shared" si="9"/>
        <v>0</v>
      </c>
      <c r="M32" s="294">
        <f t="shared" si="10"/>
        <v>0</v>
      </c>
      <c r="N32" s="294">
        <f t="shared" si="11"/>
        <v>0</v>
      </c>
      <c r="O32" s="294">
        <f t="shared" si="12"/>
        <v>0</v>
      </c>
      <c r="P32" s="294">
        <f t="shared" si="13"/>
        <v>0</v>
      </c>
      <c r="Q32" s="311"/>
      <c r="R32" s="311"/>
    </row>
    <row r="33" spans="1:18" x14ac:dyDescent="0.2">
      <c r="A33" s="192"/>
      <c r="B33" s="213"/>
      <c r="C33" s="218" t="s">
        <v>399</v>
      </c>
      <c r="D33" s="200" t="s">
        <v>78</v>
      </c>
      <c r="E33" s="212">
        <f>E32*0.3</f>
        <v>6.3</v>
      </c>
      <c r="F33" s="301"/>
      <c r="G33" s="302"/>
      <c r="H33" s="302">
        <f t="shared" si="7"/>
        <v>0</v>
      </c>
      <c r="I33" s="303"/>
      <c r="J33" s="303"/>
      <c r="K33" s="294">
        <f t="shared" si="8"/>
        <v>0</v>
      </c>
      <c r="L33" s="294">
        <f t="shared" si="9"/>
        <v>0</v>
      </c>
      <c r="M33" s="294">
        <f t="shared" si="10"/>
        <v>0</v>
      </c>
      <c r="N33" s="294">
        <f t="shared" si="11"/>
        <v>0</v>
      </c>
      <c r="O33" s="294">
        <f t="shared" si="12"/>
        <v>0</v>
      </c>
      <c r="P33" s="294">
        <f t="shared" si="13"/>
        <v>0</v>
      </c>
      <c r="Q33" s="311"/>
      <c r="R33" s="311"/>
    </row>
    <row r="34" spans="1:18" x14ac:dyDescent="0.2">
      <c r="A34" s="192"/>
      <c r="B34" s="213"/>
      <c r="C34" s="218" t="s">
        <v>400</v>
      </c>
      <c r="D34" s="215" t="s">
        <v>81</v>
      </c>
      <c r="E34" s="216">
        <f>E32*0.25</f>
        <v>5.25</v>
      </c>
      <c r="F34" s="301"/>
      <c r="G34" s="302"/>
      <c r="H34" s="302">
        <f t="shared" si="7"/>
        <v>0</v>
      </c>
      <c r="I34" s="303"/>
      <c r="J34" s="303"/>
      <c r="K34" s="294">
        <f t="shared" si="8"/>
        <v>0</v>
      </c>
      <c r="L34" s="294">
        <f t="shared" si="9"/>
        <v>0</v>
      </c>
      <c r="M34" s="294">
        <f t="shared" si="10"/>
        <v>0</v>
      </c>
      <c r="N34" s="294">
        <f t="shared" si="11"/>
        <v>0</v>
      </c>
      <c r="O34" s="294">
        <f t="shared" si="12"/>
        <v>0</v>
      </c>
      <c r="P34" s="294">
        <f t="shared" si="13"/>
        <v>0</v>
      </c>
      <c r="Q34" s="311"/>
      <c r="R34" s="311"/>
    </row>
    <row r="35" spans="1:18" s="1" customFormat="1" ht="12" thickBot="1" x14ac:dyDescent="0.25">
      <c r="A35" s="620" t="s">
        <v>418</v>
      </c>
      <c r="B35" s="621"/>
      <c r="C35" s="621"/>
      <c r="D35" s="621"/>
      <c r="E35" s="621"/>
      <c r="F35" s="621"/>
      <c r="G35" s="621"/>
      <c r="H35" s="621"/>
      <c r="I35" s="621"/>
      <c r="J35" s="621"/>
      <c r="K35" s="622"/>
      <c r="L35" s="297">
        <f>SUM(L14:L34)</f>
        <v>0</v>
      </c>
      <c r="M35" s="297">
        <f t="shared" ref="M35:P35" si="14">SUM(M14:M34)</f>
        <v>0</v>
      </c>
      <c r="N35" s="297">
        <f t="shared" si="14"/>
        <v>0</v>
      </c>
      <c r="O35" s="297">
        <f t="shared" si="14"/>
        <v>0</v>
      </c>
      <c r="P35" s="297">
        <f t="shared" si="14"/>
        <v>0</v>
      </c>
    </row>
    <row r="36" spans="1:18" s="1" customFormat="1" x14ac:dyDescent="0.2">
      <c r="A36" s="14"/>
      <c r="B36" s="14"/>
      <c r="C36" s="14"/>
      <c r="D36" s="14"/>
      <c r="E36" s="14"/>
      <c r="F36" s="14"/>
      <c r="G36" s="14"/>
      <c r="H36" s="14"/>
      <c r="I36" s="14"/>
      <c r="J36" s="14"/>
      <c r="K36" s="14"/>
      <c r="L36" s="14"/>
      <c r="M36" s="14"/>
      <c r="N36" s="14"/>
      <c r="O36" s="14"/>
      <c r="P36" s="14"/>
    </row>
    <row r="37" spans="1:18" s="1" customFormat="1" x14ac:dyDescent="0.2">
      <c r="A37" s="14"/>
      <c r="B37" s="14"/>
      <c r="C37" s="14"/>
      <c r="D37" s="14"/>
      <c r="E37" s="14"/>
      <c r="F37" s="14"/>
      <c r="G37" s="14"/>
      <c r="H37" s="14"/>
      <c r="I37" s="14"/>
      <c r="J37" s="14"/>
      <c r="K37" s="14"/>
      <c r="L37" s="14"/>
      <c r="M37" s="14"/>
      <c r="N37" s="14"/>
      <c r="O37" s="14"/>
      <c r="P37" s="14"/>
    </row>
    <row r="38" spans="1:18" s="1" customFormat="1" x14ac:dyDescent="0.2">
      <c r="A38" s="1" t="s">
        <v>14</v>
      </c>
      <c r="B38" s="14"/>
      <c r="C38" s="607">
        <f>sas</f>
        <v>0</v>
      </c>
      <c r="D38" s="607"/>
      <c r="E38" s="607"/>
      <c r="F38" s="607"/>
      <c r="G38" s="607"/>
      <c r="H38" s="607"/>
      <c r="I38" s="14"/>
      <c r="J38" s="14"/>
      <c r="K38" s="14"/>
      <c r="L38" s="14"/>
      <c r="M38" s="14"/>
      <c r="N38" s="14"/>
      <c r="O38" s="14"/>
      <c r="P38" s="14"/>
    </row>
    <row r="39" spans="1:18" s="1" customFormat="1" x14ac:dyDescent="0.2">
      <c r="A39" s="14"/>
      <c r="B39" s="14"/>
      <c r="C39" s="570" t="s">
        <v>15</v>
      </c>
      <c r="D39" s="570"/>
      <c r="E39" s="570"/>
      <c r="F39" s="570"/>
      <c r="G39" s="570"/>
      <c r="H39" s="570"/>
      <c r="I39" s="14"/>
      <c r="J39" s="14"/>
      <c r="K39" s="14"/>
      <c r="L39" s="14"/>
      <c r="M39" s="14"/>
      <c r="N39" s="14"/>
      <c r="O39" s="14"/>
      <c r="P39" s="14"/>
    </row>
    <row r="40" spans="1:18" s="1" customFormat="1" x14ac:dyDescent="0.2">
      <c r="A40" s="14"/>
      <c r="B40" s="14"/>
      <c r="C40" s="14"/>
      <c r="D40" s="14"/>
      <c r="E40" s="14"/>
      <c r="F40" s="14"/>
      <c r="G40" s="14"/>
      <c r="H40" s="14"/>
      <c r="I40" s="14"/>
      <c r="J40" s="14"/>
      <c r="K40" s="14"/>
      <c r="L40" s="14"/>
      <c r="M40" s="14"/>
      <c r="N40" s="14"/>
      <c r="O40" s="14"/>
      <c r="P40" s="14"/>
    </row>
    <row r="41" spans="1:18" s="1" customFormat="1" x14ac:dyDescent="0.2">
      <c r="A41" s="182" t="str">
        <f>dat</f>
        <v>Tāme sastādīta 2021. gada</v>
      </c>
      <c r="B41" s="50"/>
      <c r="C41" s="50"/>
      <c r="D41" s="50"/>
      <c r="E41" s="14"/>
      <c r="F41" s="14"/>
      <c r="G41" s="14"/>
      <c r="H41" s="14"/>
      <c r="I41" s="14"/>
      <c r="J41" s="14"/>
      <c r="K41" s="14"/>
      <c r="L41" s="14"/>
      <c r="M41" s="14"/>
      <c r="N41" s="14"/>
      <c r="O41" s="14"/>
      <c r="P41" s="14"/>
    </row>
    <row r="42" spans="1:18" s="1" customFormat="1" x14ac:dyDescent="0.2">
      <c r="A42" s="14"/>
      <c r="B42" s="14"/>
      <c r="C42" s="14"/>
      <c r="D42" s="14"/>
      <c r="E42" s="14"/>
      <c r="F42" s="14"/>
      <c r="G42" s="14"/>
      <c r="H42" s="14"/>
      <c r="I42" s="14"/>
      <c r="J42" s="14"/>
      <c r="K42" s="14"/>
      <c r="L42" s="14"/>
      <c r="M42" s="14"/>
      <c r="N42" s="14"/>
      <c r="O42" s="14"/>
      <c r="P42" s="14"/>
    </row>
    <row r="43" spans="1:18" s="1" customFormat="1" x14ac:dyDescent="0.2">
      <c r="A43" s="1" t="s">
        <v>38</v>
      </c>
      <c r="B43" s="14"/>
      <c r="C43" s="607">
        <f>C38</f>
        <v>0</v>
      </c>
      <c r="D43" s="607"/>
      <c r="E43" s="607"/>
      <c r="F43" s="607"/>
      <c r="G43" s="607"/>
      <c r="H43" s="607"/>
      <c r="I43" s="14"/>
      <c r="J43" s="14"/>
      <c r="K43" s="14"/>
      <c r="L43" s="14"/>
      <c r="M43" s="14"/>
      <c r="N43" s="14"/>
      <c r="O43" s="14"/>
      <c r="P43" s="14"/>
    </row>
    <row r="44" spans="1:18" s="1" customFormat="1" x14ac:dyDescent="0.2">
      <c r="A44" s="14"/>
      <c r="B44" s="14"/>
      <c r="C44" s="570" t="s">
        <v>15</v>
      </c>
      <c r="D44" s="570"/>
      <c r="E44" s="570"/>
      <c r="F44" s="570"/>
      <c r="G44" s="570"/>
      <c r="H44" s="570"/>
      <c r="I44" s="14"/>
      <c r="J44" s="14"/>
      <c r="K44" s="14"/>
      <c r="L44" s="14"/>
      <c r="M44" s="14"/>
      <c r="N44" s="14"/>
      <c r="O44" s="14"/>
      <c r="P44" s="14"/>
    </row>
    <row r="45" spans="1:18" s="1" customFormat="1" x14ac:dyDescent="0.2">
      <c r="A45" s="14"/>
      <c r="B45" s="14"/>
      <c r="C45" s="14"/>
      <c r="D45" s="14"/>
      <c r="E45" s="14"/>
      <c r="F45" s="14"/>
      <c r="G45" s="14"/>
      <c r="H45" s="14"/>
      <c r="I45" s="14"/>
      <c r="J45" s="14"/>
      <c r="K45" s="14"/>
      <c r="L45" s="14"/>
      <c r="M45" s="14"/>
      <c r="N45" s="14"/>
      <c r="O45" s="14"/>
      <c r="P45" s="14"/>
    </row>
    <row r="46" spans="1:18" s="1" customFormat="1" x14ac:dyDescent="0.2">
      <c r="A46" s="182" t="s">
        <v>53</v>
      </c>
      <c r="B46" s="50"/>
      <c r="C46" s="183">
        <f>sert</f>
        <v>0</v>
      </c>
    </row>
    <row r="48" spans="1:18" ht="13.5" x14ac:dyDescent="0.2">
      <c r="A48" s="641" t="s">
        <v>561</v>
      </c>
      <c r="B48" s="477"/>
      <c r="C48" s="477"/>
      <c r="D48" s="477"/>
      <c r="E48" s="477"/>
    </row>
    <row r="49" spans="1:5" ht="12" x14ac:dyDescent="0.2">
      <c r="A49" s="642" t="s">
        <v>562</v>
      </c>
      <c r="B49" s="477"/>
      <c r="C49" s="477"/>
      <c r="D49" s="477"/>
      <c r="E49" s="477"/>
    </row>
    <row r="50" spans="1:5" ht="12" x14ac:dyDescent="0.2">
      <c r="A50" s="642" t="s">
        <v>563</v>
      </c>
      <c r="B50" s="477"/>
      <c r="C50" s="477"/>
      <c r="D50" s="477"/>
      <c r="E50" s="477"/>
    </row>
  </sheetData>
  <mergeCells count="22">
    <mergeCell ref="C44:H44"/>
    <mergeCell ref="D8:L8"/>
    <mergeCell ref="A9:F9"/>
    <mergeCell ref="J9:M9"/>
    <mergeCell ref="N9:O9"/>
    <mergeCell ref="A12:A13"/>
    <mergeCell ref="B12:B13"/>
    <mergeCell ref="C12:C13"/>
    <mergeCell ref="D12:D13"/>
    <mergeCell ref="E12:E13"/>
    <mergeCell ref="F12:K12"/>
    <mergeCell ref="L12:P12"/>
    <mergeCell ref="A35:K35"/>
    <mergeCell ref="C38:H38"/>
    <mergeCell ref="C39:H39"/>
    <mergeCell ref="C43:H43"/>
    <mergeCell ref="D7:L7"/>
    <mergeCell ref="C2:I2"/>
    <mergeCell ref="C3:I3"/>
    <mergeCell ref="C4:I4"/>
    <mergeCell ref="D5:L5"/>
    <mergeCell ref="D6:L6"/>
  </mergeCells>
  <phoneticPr fontId="23" type="noConversion"/>
  <conditionalFormatting sqref="C4:I4 D5:L6">
    <cfRule type="cellIs" dxfId="93" priority="32" operator="equal">
      <formula>0</formula>
    </cfRule>
  </conditionalFormatting>
  <conditionalFormatting sqref="N9:O9 C2:I2">
    <cfRule type="cellIs" dxfId="92" priority="33" operator="equal">
      <formula>0</formula>
    </cfRule>
  </conditionalFormatting>
  <conditionalFormatting sqref="A35:K35">
    <cfRule type="containsText" dxfId="91" priority="34" operator="containsText" text="Tāme sastādīta  20__. gada tirgus cenās, pamatojoties uz ___ daļas rasējumiem"/>
  </conditionalFormatting>
  <conditionalFormatting sqref="O10">
    <cfRule type="cellIs" dxfId="90" priority="36" operator="equal">
      <formula>"20__. gada __. _________"</formula>
    </cfRule>
  </conditionalFormatting>
  <conditionalFormatting sqref="L35:P35">
    <cfRule type="cellIs" dxfId="89" priority="38" operator="equal">
      <formula>0</formula>
    </cfRule>
  </conditionalFormatting>
  <conditionalFormatting sqref="P10">
    <cfRule type="cellIs" dxfId="88" priority="45" operator="equal">
      <formula>"20__. gada __. _________"</formula>
    </cfRule>
  </conditionalFormatting>
  <conditionalFormatting sqref="D1">
    <cfRule type="cellIs" dxfId="87" priority="49" operator="equal">
      <formula>0</formula>
    </cfRule>
  </conditionalFormatting>
  <conditionalFormatting sqref="C38:H38">
    <cfRule type="cellIs" dxfId="86" priority="18" operator="equal">
      <formula>0</formula>
    </cfRule>
  </conditionalFormatting>
  <conditionalFormatting sqref="C43:H43 C38:H38">
    <cfRule type="cellIs" dxfId="85" priority="19" operator="equal">
      <formula>0</formula>
    </cfRule>
  </conditionalFormatting>
  <conditionalFormatting sqref="C46">
    <cfRule type="cellIs" dxfId="84" priority="20" operator="equal">
      <formula>0</formula>
    </cfRule>
  </conditionalFormatting>
  <conditionalFormatting sqref="B16:E16">
    <cfRule type="cellIs" dxfId="83" priority="14" operator="equal">
      <formula>0</formula>
    </cfRule>
  </conditionalFormatting>
  <conditionalFormatting sqref="D14:E14">
    <cfRule type="cellIs" dxfId="82" priority="15" operator="equal">
      <formula>0</formula>
    </cfRule>
  </conditionalFormatting>
  <conditionalFormatting sqref="C14">
    <cfRule type="cellIs" dxfId="81" priority="17" operator="equal">
      <formula>0</formula>
    </cfRule>
  </conditionalFormatting>
  <conditionalFormatting sqref="C15:E15">
    <cfRule type="cellIs" dxfId="80" priority="13" operator="equal">
      <formula>0</formula>
    </cfRule>
  </conditionalFormatting>
  <conditionalFormatting sqref="A14:B15 A16:A24">
    <cfRule type="cellIs" dxfId="79" priority="12" operator="equal">
      <formula>0</formula>
    </cfRule>
  </conditionalFormatting>
  <conditionalFormatting sqref="I14:J34 F14:G34">
    <cfRule type="cellIs" dxfId="78" priority="10" operator="equal">
      <formula>0</formula>
    </cfRule>
  </conditionalFormatting>
  <conditionalFormatting sqref="H14:H34 K14:P34">
    <cfRule type="cellIs" dxfId="77" priority="11" operator="equal">
      <formula>0</formula>
    </cfRule>
  </conditionalFormatting>
  <conditionalFormatting sqref="C17:C19">
    <cfRule type="cellIs" dxfId="76" priority="9" operator="equal">
      <formula>0</formula>
    </cfRule>
  </conditionalFormatting>
  <conditionalFormatting sqref="D17:E17 D19:E19">
    <cfRule type="cellIs" dxfId="75" priority="8" operator="equal">
      <formula>0</formula>
    </cfRule>
  </conditionalFormatting>
  <conditionalFormatting sqref="D20:E20 D21">
    <cfRule type="cellIs" dxfId="74" priority="7" operator="equal">
      <formula>0</formula>
    </cfRule>
  </conditionalFormatting>
  <conditionalFormatting sqref="D18:E18">
    <cfRule type="cellIs" dxfId="73" priority="6" operator="equal">
      <formula>0</formula>
    </cfRule>
  </conditionalFormatting>
  <conditionalFormatting sqref="A25:E31">
    <cfRule type="cellIs" dxfId="72" priority="5" operator="equal">
      <formula>0</formula>
    </cfRule>
  </conditionalFormatting>
  <conditionalFormatting sqref="A34:E34 A32:C33">
    <cfRule type="cellIs" dxfId="71" priority="4" operator="equal">
      <formula>0</formula>
    </cfRule>
  </conditionalFormatting>
  <conditionalFormatting sqref="D32:E33">
    <cfRule type="cellIs" dxfId="70" priority="3" operator="equal">
      <formula>0</formula>
    </cfRule>
  </conditionalFormatting>
  <conditionalFormatting sqref="D7:L8">
    <cfRule type="cellIs" dxfId="69" priority="2" operator="equal">
      <formula>0</formula>
    </cfRule>
  </conditionalFormatting>
  <conditionalFormatting sqref="A9:F9">
    <cfRule type="containsText" dxfId="68" priority="1" operator="containsText" text="Tāme sastādīta  20__. gada tirgus cenās, pamatojoties uz ___ daļas rasējumiem"/>
  </conditionalFormatting>
  <pageMargins left="0.19685039370078741" right="0.19685039370078741" top="0.75196850393700787" bottom="0.39370078740157483" header="0.51181102362204722" footer="0.51181102362204722"/>
  <pageSetup paperSize="9" scale="91"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Darblapas</vt:lpstr>
      </vt:variant>
      <vt:variant>
        <vt:i4>14</vt:i4>
      </vt:variant>
      <vt:variant>
        <vt:lpstr>Diapazoni ar nosaukumiem</vt:lpstr>
      </vt:variant>
      <vt:variant>
        <vt:i4>9</vt:i4>
      </vt:variant>
    </vt:vector>
  </HeadingPairs>
  <TitlesOfParts>
    <vt:vector size="23" baseType="lpstr">
      <vt:lpstr>Kopt a</vt:lpstr>
      <vt:lpstr>Kops a</vt:lpstr>
      <vt:lpstr>1a</vt:lpstr>
      <vt:lpstr>2a</vt:lpstr>
      <vt:lpstr>3a</vt:lpstr>
      <vt:lpstr>4a</vt:lpstr>
      <vt:lpstr>5a</vt:lpstr>
      <vt:lpstr>6a</vt:lpstr>
      <vt:lpstr>7a</vt:lpstr>
      <vt:lpstr>8a</vt:lpstr>
      <vt:lpstr>9a</vt:lpstr>
      <vt:lpstr>10a</vt:lpstr>
      <vt:lpstr>11a</vt:lpstr>
      <vt:lpstr>apjomi</vt:lpstr>
      <vt:lpstr>adrese</vt:lpstr>
      <vt:lpstr>dat</vt:lpstr>
      <vt:lpstr>'2a'!Drukas_apgabals</vt:lpstr>
      <vt:lpstr>'6a'!Drukas_apgabals</vt:lpstr>
      <vt:lpstr>apjomi!Drukas_apgabals</vt:lpstr>
      <vt:lpstr>līgums</vt:lpstr>
      <vt:lpstr>sas</vt:lpstr>
      <vt:lpstr>sert</vt:lpstr>
      <vt:lpstr>sert.nr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Armands Ūbelis</dc:creator>
  <dc:description/>
  <cp:lastModifiedBy>Prezenta</cp:lastModifiedBy>
  <cp:revision>1</cp:revision>
  <cp:lastPrinted>2021-04-13T14:11:54Z</cp:lastPrinted>
  <dcterms:created xsi:type="dcterms:W3CDTF">2019-03-11T11:42:22Z</dcterms:created>
  <dcterms:modified xsi:type="dcterms:W3CDTF">2021-09-15T08:14:39Z</dcterms:modified>
  <dc:language>de-CH</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