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2.20\docs\Pagaidu dokumenti\Renovācija_iepirkums\Altum_iepirkumi\100_Zvejnieku_aleja_7 k1\Apliecinajuma karte\"/>
    </mc:Choice>
  </mc:AlternateContent>
  <xr:revisionPtr revIDLastSave="0" documentId="13_ncr:1_{55E17913-457D-4D82-97E8-8E2114EE3923}" xr6:coauthVersionLast="47" xr6:coauthVersionMax="47" xr10:uidLastSave="{00000000-0000-0000-0000-000000000000}"/>
  <bookViews>
    <workbookView xWindow="255" yWindow="450" windowWidth="23775" windowHeight="13695" tabRatio="581" activeTab="12" xr2:uid="{00000000-000D-0000-FFFF-FFFF00000000}"/>
  </bookViews>
  <sheets>
    <sheet name="Kopt a" sheetId="1" r:id="rId1"/>
    <sheet name="Kops a" sheetId="2" r:id="rId2"/>
    <sheet name="1a" sheetId="44" r:id="rId3"/>
    <sheet name="2a" sheetId="6" r:id="rId4"/>
    <sheet name="3a" sheetId="46" r:id="rId5"/>
    <sheet name="4a" sheetId="47" r:id="rId6"/>
    <sheet name="5a" sheetId="48" r:id="rId7"/>
    <sheet name="6a" sheetId="50" r:id="rId8"/>
    <sheet name="7a" sheetId="34" r:id="rId9"/>
    <sheet name="8a" sheetId="37" r:id="rId10"/>
    <sheet name=" 9a" sheetId="42" r:id="rId11"/>
    <sheet name="10a" sheetId="49" r:id="rId12"/>
    <sheet name="11a" sheetId="51" r:id="rId13"/>
    <sheet name="apjomi" sheetId="33" state="hidden" r:id="rId14"/>
  </sheets>
  <definedNames>
    <definedName name="adrese">'Kopt a'!$B$15</definedName>
    <definedName name="dat">'Kops a'!$A$38</definedName>
    <definedName name="_xlnm.Print_Area" localSheetId="2">'1a'!#REF!</definedName>
    <definedName name="_xlnm.Print_Area" localSheetId="3">'2a'!$A$1:$P$91</definedName>
    <definedName name="_xlnm.Print_Area" localSheetId="4">'3a'!#REF!</definedName>
    <definedName name="_xlnm.Print_Area" localSheetId="5">'4a'!#REF!</definedName>
    <definedName name="_xlnm.Print_Area" localSheetId="7">'6a'!$A$1:$O$47</definedName>
    <definedName name="_xlnm.Print_Area" localSheetId="13">apjomi!$A$1:$X$60</definedName>
    <definedName name="līgums">'Kopt a'!$B$16</definedName>
    <definedName name="sas">'Kopt a'!$B$25</definedName>
    <definedName name="sert">'Kops a'!$C$43</definedName>
    <definedName name="sert.nr">'Kopt a'!$B$28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D32" i="2"/>
  <c r="D31" i="2"/>
  <c r="C30" i="33" l="1"/>
  <c r="C33" i="33"/>
  <c r="C32" i="33"/>
  <c r="U22" i="33" l="1"/>
  <c r="R22" i="33"/>
  <c r="N22" i="33"/>
  <c r="P22" i="33" s="1"/>
  <c r="U18" i="33"/>
  <c r="R18" i="33"/>
  <c r="P18" i="33"/>
  <c r="N18" i="33"/>
  <c r="U16" i="33"/>
  <c r="R16" i="33"/>
  <c r="N16" i="33"/>
  <c r="P16" i="33" s="1"/>
  <c r="U14" i="33"/>
  <c r="R14" i="33"/>
  <c r="N14" i="33"/>
  <c r="P14" i="33" s="1"/>
  <c r="U12" i="33"/>
  <c r="R12" i="33"/>
  <c r="N12" i="33"/>
  <c r="P12" i="33" s="1"/>
  <c r="U10" i="33"/>
  <c r="R10" i="33"/>
  <c r="N10" i="33"/>
  <c r="P10" i="33" s="1"/>
  <c r="U8" i="33"/>
  <c r="R8" i="33"/>
  <c r="N8" i="33"/>
  <c r="P8" i="33" s="1"/>
  <c r="E19" i="47" l="1"/>
  <c r="C5" i="33"/>
  <c r="C6" i="33"/>
  <c r="C7" i="33"/>
  <c r="C8" i="33"/>
  <c r="C10" i="33"/>
  <c r="C12" i="33"/>
  <c r="C14" i="33"/>
  <c r="C16" i="33"/>
  <c r="C18" i="33"/>
  <c r="C20" i="33"/>
  <c r="C21" i="33"/>
  <c r="C22" i="33"/>
  <c r="C24" i="33"/>
  <c r="C4" i="33"/>
  <c r="A17" i="6"/>
  <c r="H21" i="6"/>
  <c r="K21" i="6" s="1"/>
  <c r="A21" i="6"/>
  <c r="O20" i="6"/>
  <c r="N20" i="6"/>
  <c r="L20" i="6"/>
  <c r="H20" i="6"/>
  <c r="M20" i="6" s="1"/>
  <c r="A20" i="6"/>
  <c r="A19" i="6"/>
  <c r="A18" i="6"/>
  <c r="A16" i="6"/>
  <c r="O15" i="6"/>
  <c r="N15" i="6"/>
  <c r="L15" i="6"/>
  <c r="H15" i="6"/>
  <c r="M15" i="6" s="1"/>
  <c r="A15" i="6"/>
  <c r="C31" i="33" l="1"/>
  <c r="C40" i="33" s="1"/>
  <c r="E14" i="6" s="1"/>
  <c r="P15" i="6"/>
  <c r="P20" i="6"/>
  <c r="K20" i="6"/>
  <c r="K15" i="6"/>
  <c r="K24" i="50" l="1"/>
  <c r="M24" i="50"/>
  <c r="N24" i="50"/>
  <c r="N23" i="50"/>
  <c r="M23" i="50"/>
  <c r="K23" i="50"/>
  <c r="G23" i="50"/>
  <c r="J23" i="50" s="1"/>
  <c r="N22" i="50"/>
  <c r="M22" i="50"/>
  <c r="K22" i="50"/>
  <c r="G22" i="50"/>
  <c r="J22" i="50" s="1"/>
  <c r="A22" i="50"/>
  <c r="A23" i="50" s="1"/>
  <c r="A24" i="50" s="1"/>
  <c r="N21" i="50"/>
  <c r="M21" i="50"/>
  <c r="K21" i="50"/>
  <c r="G21" i="50"/>
  <c r="L21" i="50" s="1"/>
  <c r="N20" i="50"/>
  <c r="M20" i="50"/>
  <c r="K20" i="50"/>
  <c r="G20" i="50"/>
  <c r="L20" i="50" s="1"/>
  <c r="A20" i="50"/>
  <c r="N19" i="50"/>
  <c r="M19" i="50"/>
  <c r="K19" i="50"/>
  <c r="G19" i="50"/>
  <c r="J19" i="50" s="1"/>
  <c r="A74" i="44"/>
  <c r="B29" i="44"/>
  <c r="B30" i="44"/>
  <c r="L23" i="50" l="1"/>
  <c r="O23" i="50" s="1"/>
  <c r="L19" i="50"/>
  <c r="O19" i="50" s="1"/>
  <c r="O21" i="50"/>
  <c r="L22" i="50"/>
  <c r="O22" i="50" s="1"/>
  <c r="O20" i="50"/>
  <c r="J20" i="50"/>
  <c r="J21" i="50"/>
  <c r="E88" i="48"/>
  <c r="A48" i="48"/>
  <c r="A49" i="48"/>
  <c r="A50" i="48"/>
  <c r="A51" i="48"/>
  <c r="A54" i="48"/>
  <c r="A55" i="48"/>
  <c r="A56" i="48"/>
  <c r="A57" i="48"/>
  <c r="A58" i="48"/>
  <c r="A59" i="48"/>
  <c r="A60" i="48"/>
  <c r="A61" i="48"/>
  <c r="A62" i="48"/>
  <c r="A63" i="48"/>
  <c r="A64" i="48"/>
  <c r="A65" i="48"/>
  <c r="E45" i="46"/>
  <c r="L36" i="46"/>
  <c r="N36" i="46"/>
  <c r="O36" i="46"/>
  <c r="K38" i="46"/>
  <c r="K39" i="46"/>
  <c r="L41" i="46"/>
  <c r="N41" i="46"/>
  <c r="O41" i="46"/>
  <c r="L44" i="46"/>
  <c r="N44" i="46"/>
  <c r="O44" i="46"/>
  <c r="E40" i="46"/>
  <c r="E39" i="46"/>
  <c r="M39" i="46" s="1"/>
  <c r="E38" i="46"/>
  <c r="N38" i="46" s="1"/>
  <c r="E37" i="46"/>
  <c r="L37" i="46" s="1"/>
  <c r="E16" i="46"/>
  <c r="A119" i="48"/>
  <c r="H21" i="47"/>
  <c r="K21" i="47" s="1"/>
  <c r="A21" i="47"/>
  <c r="H20" i="47"/>
  <c r="K20" i="47" s="1"/>
  <c r="A20" i="47"/>
  <c r="H19" i="47"/>
  <c r="K19" i="47" s="1"/>
  <c r="B22" i="47"/>
  <c r="A19" i="47" s="1"/>
  <c r="C22" i="47"/>
  <c r="H22" i="47"/>
  <c r="K22" i="47" s="1"/>
  <c r="A23" i="47"/>
  <c r="H23" i="47"/>
  <c r="K23" i="47" s="1"/>
  <c r="A24" i="47"/>
  <c r="H24" i="47"/>
  <c r="K24" i="47" s="1"/>
  <c r="A9" i="34"/>
  <c r="A9" i="46"/>
  <c r="A9" i="6"/>
  <c r="D8" i="46"/>
  <c r="D7" i="46"/>
  <c r="D8" i="47"/>
  <c r="D7" i="47"/>
  <c r="D8" i="48"/>
  <c r="D7" i="48"/>
  <c r="D8" i="50"/>
  <c r="D7" i="50"/>
  <c r="D8" i="34"/>
  <c r="D7" i="34"/>
  <c r="D8" i="37"/>
  <c r="D7" i="37"/>
  <c r="D8" i="42"/>
  <c r="D7" i="42"/>
  <c r="D8" i="49"/>
  <c r="D7" i="49"/>
  <c r="D8" i="51"/>
  <c r="D7" i="51"/>
  <c r="D8" i="6"/>
  <c r="D7" i="6"/>
  <c r="D8" i="44"/>
  <c r="D7" i="44"/>
  <c r="D9" i="2"/>
  <c r="D8" i="2"/>
  <c r="M38" i="46" l="1"/>
  <c r="L38" i="46"/>
  <c r="O39" i="46"/>
  <c r="N39" i="46"/>
  <c r="P39" i="46" s="1"/>
  <c r="N37" i="46"/>
  <c r="L39" i="46"/>
  <c r="O38" i="46"/>
  <c r="P38" i="46" s="1"/>
  <c r="O40" i="46"/>
  <c r="O37" i="46"/>
  <c r="N40" i="46"/>
  <c r="L40" i="46"/>
  <c r="A22" i="47"/>
  <c r="E69" i="48"/>
  <c r="E46" i="33"/>
  <c r="B23" i="46"/>
  <c r="A48" i="46" s="1"/>
  <c r="C23" i="46"/>
  <c r="E17" i="46"/>
  <c r="E52" i="46"/>
  <c r="H16" i="34"/>
  <c r="K16" i="34" s="1"/>
  <c r="H17" i="34"/>
  <c r="K17" i="34" s="1"/>
  <c r="L17" i="34"/>
  <c r="N17" i="34"/>
  <c r="O17" i="34"/>
  <c r="H18" i="34"/>
  <c r="K18" i="34" s="1"/>
  <c r="H19" i="34"/>
  <c r="K19" i="34" s="1"/>
  <c r="H20" i="34"/>
  <c r="K20" i="34" s="1"/>
  <c r="H21" i="34"/>
  <c r="M21" i="34" s="1"/>
  <c r="L21" i="34"/>
  <c r="N21" i="34"/>
  <c r="O21" i="34"/>
  <c r="H22" i="34"/>
  <c r="K22" i="34" s="1"/>
  <c r="H23" i="34"/>
  <c r="M23" i="34" s="1"/>
  <c r="L23" i="34"/>
  <c r="N23" i="34"/>
  <c r="O23" i="34"/>
  <c r="H24" i="34"/>
  <c r="K24" i="34" s="1"/>
  <c r="H25" i="34"/>
  <c r="K25" i="34" s="1"/>
  <c r="L25" i="34"/>
  <c r="N25" i="34"/>
  <c r="O25" i="34"/>
  <c r="H26" i="34"/>
  <c r="K26" i="34" s="1"/>
  <c r="H27" i="34"/>
  <c r="K27" i="34" s="1"/>
  <c r="H28" i="34"/>
  <c r="K28" i="34" s="1"/>
  <c r="H29" i="34"/>
  <c r="K29" i="34" s="1"/>
  <c r="H30" i="34"/>
  <c r="K30" i="34" s="1"/>
  <c r="H31" i="34"/>
  <c r="K31" i="34" s="1"/>
  <c r="H32" i="34"/>
  <c r="K32" i="34" s="1"/>
  <c r="H33" i="34"/>
  <c r="K33" i="34" s="1"/>
  <c r="H34" i="34"/>
  <c r="K34" i="34" s="1"/>
  <c r="H30" i="46"/>
  <c r="K30" i="46" s="1"/>
  <c r="H31" i="46"/>
  <c r="K31" i="46" s="1"/>
  <c r="H32" i="46"/>
  <c r="K32" i="46" s="1"/>
  <c r="H33" i="46"/>
  <c r="K33" i="46" s="1"/>
  <c r="H34" i="46"/>
  <c r="K34" i="46" s="1"/>
  <c r="H35" i="46"/>
  <c r="K35" i="46" s="1"/>
  <c r="H36" i="46"/>
  <c r="H37" i="46"/>
  <c r="K37" i="46" s="1"/>
  <c r="H40" i="46"/>
  <c r="K40" i="46" s="1"/>
  <c r="H41" i="46"/>
  <c r="H42" i="46"/>
  <c r="K42" i="46" s="1"/>
  <c r="H43" i="46"/>
  <c r="K43" i="46" s="1"/>
  <c r="H44" i="46"/>
  <c r="H45" i="46"/>
  <c r="K45" i="46" s="1"/>
  <c r="H46" i="46"/>
  <c r="K46" i="46" s="1"/>
  <c r="H47" i="46"/>
  <c r="M47" i="46" s="1"/>
  <c r="L47" i="46"/>
  <c r="N47" i="46"/>
  <c r="O47" i="46"/>
  <c r="H48" i="46"/>
  <c r="H49" i="46"/>
  <c r="K49" i="46" s="1"/>
  <c r="H50" i="46"/>
  <c r="K50" i="46" s="1"/>
  <c r="E48" i="46"/>
  <c r="E49" i="46" s="1"/>
  <c r="L49" i="46" s="1"/>
  <c r="E32" i="34"/>
  <c r="E34" i="34" s="1"/>
  <c r="L34" i="34" s="1"/>
  <c r="A32" i="34"/>
  <c r="E29" i="34"/>
  <c r="N29" i="34" s="1"/>
  <c r="E26" i="34"/>
  <c r="A29" i="34"/>
  <c r="A28" i="34"/>
  <c r="A27" i="34"/>
  <c r="A26" i="34"/>
  <c r="A25" i="34"/>
  <c r="E24" i="34"/>
  <c r="L24" i="34" s="1"/>
  <c r="E22" i="34"/>
  <c r="L22" i="34" s="1"/>
  <c r="E14" i="34"/>
  <c r="E15" i="34" s="1"/>
  <c r="H15" i="34"/>
  <c r="K15" i="34" s="1"/>
  <c r="H14" i="34"/>
  <c r="A16" i="34"/>
  <c r="A17" i="34"/>
  <c r="A20" i="34"/>
  <c r="A21" i="34"/>
  <c r="A22" i="34"/>
  <c r="A23" i="34"/>
  <c r="A24" i="34"/>
  <c r="A15" i="34"/>
  <c r="A14" i="34"/>
  <c r="H16" i="51"/>
  <c r="K16" i="51" s="1"/>
  <c r="H17" i="51"/>
  <c r="M17" i="51" s="1"/>
  <c r="L17" i="51"/>
  <c r="N17" i="51"/>
  <c r="O17" i="51"/>
  <c r="H18" i="51"/>
  <c r="M18" i="51" s="1"/>
  <c r="L18" i="51"/>
  <c r="N18" i="51"/>
  <c r="O18" i="51"/>
  <c r="H19" i="51"/>
  <c r="K19" i="51" s="1"/>
  <c r="L19" i="51"/>
  <c r="N19" i="51"/>
  <c r="O19" i="51"/>
  <c r="H20" i="51"/>
  <c r="M20" i="51" s="1"/>
  <c r="L20" i="51"/>
  <c r="N20" i="51"/>
  <c r="O20" i="51"/>
  <c r="H21" i="51"/>
  <c r="K21" i="51" s="1"/>
  <c r="H22" i="51"/>
  <c r="K22" i="51" s="1"/>
  <c r="H23" i="51"/>
  <c r="M23" i="51" s="1"/>
  <c r="P23" i="51" s="1"/>
  <c r="K23" i="51"/>
  <c r="L23" i="51"/>
  <c r="N23" i="51"/>
  <c r="O23" i="51"/>
  <c r="H24" i="51"/>
  <c r="K24" i="51" s="1"/>
  <c r="H25" i="51"/>
  <c r="K25" i="51" s="1"/>
  <c r="H26" i="51"/>
  <c r="M26" i="51" s="1"/>
  <c r="L26" i="51"/>
  <c r="N26" i="51"/>
  <c r="O26" i="51"/>
  <c r="H27" i="51"/>
  <c r="K27" i="51" s="1"/>
  <c r="L27" i="51"/>
  <c r="N27" i="51"/>
  <c r="O27" i="51"/>
  <c r="H28" i="51"/>
  <c r="K28" i="51" s="1"/>
  <c r="L28" i="51"/>
  <c r="N28" i="51"/>
  <c r="O28" i="51"/>
  <c r="H29" i="51"/>
  <c r="M29" i="51" s="1"/>
  <c r="L29" i="51"/>
  <c r="N29" i="51"/>
  <c r="O29" i="51"/>
  <c r="H30" i="51"/>
  <c r="K30" i="51" s="1"/>
  <c r="L30" i="51"/>
  <c r="N30" i="51"/>
  <c r="O30" i="51"/>
  <c r="H31" i="51"/>
  <c r="K31" i="51" s="1"/>
  <c r="L31" i="51"/>
  <c r="N31" i="51"/>
  <c r="O31" i="51"/>
  <c r="H32" i="51"/>
  <c r="K32" i="51" s="1"/>
  <c r="L32" i="51"/>
  <c r="N32" i="51"/>
  <c r="O32" i="51"/>
  <c r="H33" i="51"/>
  <c r="K33" i="51" s="1"/>
  <c r="H34" i="51"/>
  <c r="K34" i="51" s="1"/>
  <c r="H35" i="51"/>
  <c r="K35" i="51" s="1"/>
  <c r="H36" i="51"/>
  <c r="K36" i="51" s="1"/>
  <c r="L36" i="51"/>
  <c r="N36" i="51"/>
  <c r="O36" i="51"/>
  <c r="H37" i="51"/>
  <c r="M37" i="51" s="1"/>
  <c r="L37" i="51"/>
  <c r="N37" i="51"/>
  <c r="O37" i="51"/>
  <c r="H38" i="51"/>
  <c r="K38" i="51" s="1"/>
  <c r="L38" i="51"/>
  <c r="N38" i="51"/>
  <c r="O38" i="51"/>
  <c r="H39" i="51"/>
  <c r="K39" i="51" s="1"/>
  <c r="H40" i="51"/>
  <c r="K40" i="51" s="1"/>
  <c r="L40" i="51"/>
  <c r="N40" i="51"/>
  <c r="O40" i="51"/>
  <c r="H41" i="51"/>
  <c r="M41" i="51" s="1"/>
  <c r="L41" i="51"/>
  <c r="N41" i="51"/>
  <c r="O41" i="51"/>
  <c r="H42" i="51"/>
  <c r="M42" i="51" s="1"/>
  <c r="L42" i="51"/>
  <c r="N42" i="51"/>
  <c r="O42" i="51"/>
  <c r="E33" i="51"/>
  <c r="E34" i="51" s="1"/>
  <c r="E39" i="51" s="1"/>
  <c r="L39" i="51" s="1"/>
  <c r="E24" i="51"/>
  <c r="O24" i="51" s="1"/>
  <c r="E22" i="51"/>
  <c r="E35" i="51" s="1"/>
  <c r="L35" i="51" s="1"/>
  <c r="E21" i="51"/>
  <c r="N21" i="51" s="1"/>
  <c r="E16" i="51"/>
  <c r="L16" i="51" s="1"/>
  <c r="A16" i="5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C25" i="2"/>
  <c r="C47" i="51"/>
  <c r="C52" i="51" s="1"/>
  <c r="O15" i="51"/>
  <c r="N15" i="51"/>
  <c r="L15" i="51"/>
  <c r="H15" i="51"/>
  <c r="M15" i="51" s="1"/>
  <c r="O14" i="51"/>
  <c r="N14" i="51"/>
  <c r="L14" i="51"/>
  <c r="H14" i="51"/>
  <c r="M14" i="51" s="1"/>
  <c r="P37" i="51" l="1"/>
  <c r="K29" i="51"/>
  <c r="K26" i="51"/>
  <c r="M36" i="51"/>
  <c r="P36" i="51" s="1"/>
  <c r="N24" i="51"/>
  <c r="E20" i="34"/>
  <c r="L20" i="34" s="1"/>
  <c r="O22" i="51"/>
  <c r="K20" i="51"/>
  <c r="P20" i="51"/>
  <c r="M21" i="51"/>
  <c r="M30" i="51"/>
  <c r="P30" i="51" s="1"/>
  <c r="L21" i="51"/>
  <c r="O35" i="51"/>
  <c r="L29" i="34"/>
  <c r="M40" i="46"/>
  <c r="P40" i="46" s="1"/>
  <c r="K36" i="46"/>
  <c r="M36" i="46"/>
  <c r="P36" i="46" s="1"/>
  <c r="M37" i="46"/>
  <c r="P37" i="46" s="1"/>
  <c r="K44" i="46"/>
  <c r="M44" i="46"/>
  <c r="P44" i="46" s="1"/>
  <c r="K41" i="46"/>
  <c r="M41" i="46"/>
  <c r="P41" i="46" s="1"/>
  <c r="K47" i="46"/>
  <c r="M26" i="34"/>
  <c r="O32" i="34"/>
  <c r="P23" i="34"/>
  <c r="O20" i="34"/>
  <c r="M35" i="51"/>
  <c r="K42" i="51"/>
  <c r="N22" i="51"/>
  <c r="O48" i="46"/>
  <c r="M17" i="34"/>
  <c r="P17" i="34" s="1"/>
  <c r="L33" i="51"/>
  <c r="L34" i="51"/>
  <c r="M38" i="51"/>
  <c r="P38" i="51" s="1"/>
  <c r="K37" i="51"/>
  <c r="M28" i="51"/>
  <c r="P28" i="51" s="1"/>
  <c r="M19" i="51"/>
  <c r="P19" i="51" s="1"/>
  <c r="K18" i="51"/>
  <c r="L26" i="34"/>
  <c r="P42" i="51"/>
  <c r="O34" i="51"/>
  <c r="P26" i="51"/>
  <c r="L24" i="51"/>
  <c r="O21" i="51"/>
  <c r="E19" i="34"/>
  <c r="N32" i="34"/>
  <c r="O24" i="34"/>
  <c r="K23" i="34"/>
  <c r="N34" i="51"/>
  <c r="M33" i="51"/>
  <c r="M31" i="51"/>
  <c r="P31" i="51" s="1"/>
  <c r="M27" i="51"/>
  <c r="P27" i="51" s="1"/>
  <c r="K17" i="51"/>
  <c r="E18" i="34"/>
  <c r="M18" i="34" s="1"/>
  <c r="N49" i="46"/>
  <c r="L32" i="34"/>
  <c r="M29" i="34"/>
  <c r="N24" i="34"/>
  <c r="K21" i="34"/>
  <c r="P17" i="51"/>
  <c r="O22" i="34"/>
  <c r="P21" i="34"/>
  <c r="P47" i="46"/>
  <c r="O34" i="34"/>
  <c r="N22" i="34"/>
  <c r="O39" i="51"/>
  <c r="O16" i="51"/>
  <c r="K41" i="51"/>
  <c r="N39" i="51"/>
  <c r="N35" i="51"/>
  <c r="M34" i="51"/>
  <c r="M22" i="51"/>
  <c r="P22" i="51" s="1"/>
  <c r="N16" i="51"/>
  <c r="N48" i="46"/>
  <c r="N34" i="34"/>
  <c r="O26" i="34"/>
  <c r="M25" i="34"/>
  <c r="P25" i="34" s="1"/>
  <c r="N20" i="34"/>
  <c r="P41" i="51"/>
  <c r="M39" i="51"/>
  <c r="O33" i="51"/>
  <c r="P29" i="51"/>
  <c r="L22" i="51"/>
  <c r="P18" i="51"/>
  <c r="E50" i="46"/>
  <c r="O50" i="46" s="1"/>
  <c r="L48" i="46"/>
  <c r="M34" i="34"/>
  <c r="O29" i="34"/>
  <c r="N26" i="34"/>
  <c r="P26" i="34" s="1"/>
  <c r="P21" i="51"/>
  <c r="N33" i="51"/>
  <c r="M48" i="46"/>
  <c r="A53" i="46"/>
  <c r="A52" i="46"/>
  <c r="M20" i="34"/>
  <c r="M22" i="34"/>
  <c r="M32" i="34"/>
  <c r="M24" i="34"/>
  <c r="O49" i="46"/>
  <c r="K48" i="46"/>
  <c r="M49" i="46"/>
  <c r="E16" i="34"/>
  <c r="M16" i="34" s="1"/>
  <c r="E33" i="34"/>
  <c r="E30" i="34"/>
  <c r="M30" i="34" s="1"/>
  <c r="E31" i="34"/>
  <c r="E27" i="34"/>
  <c r="O15" i="34"/>
  <c r="M14" i="34"/>
  <c r="L14" i="34"/>
  <c r="N14" i="34"/>
  <c r="O14" i="34"/>
  <c r="L15" i="34"/>
  <c r="N15" i="34"/>
  <c r="M15" i="34"/>
  <c r="K14" i="34"/>
  <c r="M40" i="51"/>
  <c r="P40" i="51" s="1"/>
  <c r="M32" i="51"/>
  <c r="P32" i="51" s="1"/>
  <c r="M24" i="51"/>
  <c r="P24" i="51" s="1"/>
  <c r="M16" i="51"/>
  <c r="P15" i="51"/>
  <c r="E25" i="51"/>
  <c r="P14" i="51"/>
  <c r="K14" i="51"/>
  <c r="K15" i="51"/>
  <c r="E115" i="48"/>
  <c r="E116" i="48" s="1"/>
  <c r="E117" i="48" s="1"/>
  <c r="A103" i="48"/>
  <c r="A104" i="48"/>
  <c r="A105" i="48"/>
  <c r="A106" i="48"/>
  <c r="A107" i="48"/>
  <c r="A108" i="48"/>
  <c r="A109" i="48"/>
  <c r="A110" i="48"/>
  <c r="A111" i="48"/>
  <c r="A112" i="48"/>
  <c r="A113" i="48"/>
  <c r="A114" i="48"/>
  <c r="A115" i="48"/>
  <c r="A116" i="48"/>
  <c r="A117" i="48"/>
  <c r="A118"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H105" i="48"/>
  <c r="K105" i="48" s="1"/>
  <c r="H106" i="48"/>
  <c r="K106" i="48" s="1"/>
  <c r="L106" i="48"/>
  <c r="N106" i="48"/>
  <c r="O106" i="48"/>
  <c r="H107" i="48"/>
  <c r="K107" i="48" s="1"/>
  <c r="H108" i="48"/>
  <c r="K108" i="48" s="1"/>
  <c r="H109" i="48"/>
  <c r="K109" i="48" s="1"/>
  <c r="L109" i="48"/>
  <c r="N109" i="48"/>
  <c r="O109" i="48"/>
  <c r="H110" i="48"/>
  <c r="K110" i="48" s="1"/>
  <c r="H111" i="48"/>
  <c r="K111" i="48" s="1"/>
  <c r="H112" i="48"/>
  <c r="K112" i="48" s="1"/>
  <c r="L112" i="48"/>
  <c r="N112" i="48"/>
  <c r="O112" i="48"/>
  <c r="H113" i="48"/>
  <c r="K113" i="48" s="1"/>
  <c r="L113" i="48"/>
  <c r="N113" i="48"/>
  <c r="O113" i="48"/>
  <c r="H114" i="48"/>
  <c r="K114" i="48" s="1"/>
  <c r="L114" i="48"/>
  <c r="N114" i="48"/>
  <c r="O114" i="48"/>
  <c r="H115" i="48"/>
  <c r="N115" i="48"/>
  <c r="H116" i="48"/>
  <c r="K116" i="48" s="1"/>
  <c r="H117" i="48"/>
  <c r="K117" i="48" s="1"/>
  <c r="H118" i="48"/>
  <c r="K118" i="48" s="1"/>
  <c r="H121" i="48"/>
  <c r="K121" i="48" s="1"/>
  <c r="L121" i="48"/>
  <c r="N121" i="48"/>
  <c r="O121" i="48"/>
  <c r="H122" i="48"/>
  <c r="M122" i="48" s="1"/>
  <c r="L122" i="48"/>
  <c r="N122" i="48"/>
  <c r="O122" i="48"/>
  <c r="H123" i="48"/>
  <c r="K123" i="48" s="1"/>
  <c r="L123" i="48"/>
  <c r="N123" i="48"/>
  <c r="O123" i="48"/>
  <c r="H124" i="48"/>
  <c r="K124" i="48" s="1"/>
  <c r="L124" i="48"/>
  <c r="N124" i="48"/>
  <c r="O124" i="48"/>
  <c r="H125" i="48"/>
  <c r="M125" i="48" s="1"/>
  <c r="L125" i="48"/>
  <c r="N125" i="48"/>
  <c r="O125" i="48"/>
  <c r="H126" i="48"/>
  <c r="M126" i="48" s="1"/>
  <c r="L126" i="48"/>
  <c r="N126" i="48"/>
  <c r="O126" i="48"/>
  <c r="H127" i="48"/>
  <c r="M127" i="48" s="1"/>
  <c r="L127" i="48"/>
  <c r="N127" i="48"/>
  <c r="O127" i="48"/>
  <c r="H128" i="48"/>
  <c r="K128" i="48" s="1"/>
  <c r="L128" i="48"/>
  <c r="N128" i="48"/>
  <c r="O128" i="48"/>
  <c r="H129" i="48"/>
  <c r="M129" i="48" s="1"/>
  <c r="L129" i="48"/>
  <c r="N129" i="48"/>
  <c r="O129" i="48"/>
  <c r="H130" i="48"/>
  <c r="K130" i="48" s="1"/>
  <c r="L130" i="48"/>
  <c r="N130" i="48"/>
  <c r="O130" i="48"/>
  <c r="H131" i="48"/>
  <c r="K131" i="48" s="1"/>
  <c r="L131" i="48"/>
  <c r="N131" i="48"/>
  <c r="O131" i="48"/>
  <c r="H132" i="48"/>
  <c r="K132" i="48" s="1"/>
  <c r="L132" i="48"/>
  <c r="N132" i="48"/>
  <c r="O132" i="48"/>
  <c r="H133" i="48"/>
  <c r="M133" i="48" s="1"/>
  <c r="L133" i="48"/>
  <c r="N133" i="48"/>
  <c r="O133" i="48"/>
  <c r="H134" i="48"/>
  <c r="M134" i="48" s="1"/>
  <c r="L134" i="48"/>
  <c r="N134" i="48"/>
  <c r="O134" i="48"/>
  <c r="H135" i="48"/>
  <c r="K135" i="48" s="1"/>
  <c r="L135" i="48"/>
  <c r="N135" i="48"/>
  <c r="O135" i="48"/>
  <c r="H136" i="48"/>
  <c r="K136" i="48" s="1"/>
  <c r="L136" i="48"/>
  <c r="N136" i="48"/>
  <c r="O136" i="48"/>
  <c r="H137" i="48"/>
  <c r="K137" i="48" s="1"/>
  <c r="L137" i="48"/>
  <c r="N137" i="48"/>
  <c r="O137" i="48"/>
  <c r="H138" i="48"/>
  <c r="M138" i="48" s="1"/>
  <c r="L138" i="48"/>
  <c r="N138" i="48"/>
  <c r="O138" i="48"/>
  <c r="H139" i="48"/>
  <c r="K139" i="48" s="1"/>
  <c r="L139" i="48"/>
  <c r="N139" i="48"/>
  <c r="O139" i="48"/>
  <c r="H140" i="48"/>
  <c r="K140" i="48" s="1"/>
  <c r="L140" i="48"/>
  <c r="N140" i="48"/>
  <c r="O140" i="48"/>
  <c r="H141" i="48"/>
  <c r="M141" i="48" s="1"/>
  <c r="L141" i="48"/>
  <c r="N141" i="48"/>
  <c r="O141" i="48"/>
  <c r="H142" i="48"/>
  <c r="M142" i="48" s="1"/>
  <c r="L142" i="48"/>
  <c r="N142" i="48"/>
  <c r="O142" i="48"/>
  <c r="H143" i="48"/>
  <c r="M143" i="48" s="1"/>
  <c r="L143" i="48"/>
  <c r="N143" i="48"/>
  <c r="O143" i="48"/>
  <c r="H144" i="48"/>
  <c r="K144" i="48" s="1"/>
  <c r="L144" i="48"/>
  <c r="N144" i="48"/>
  <c r="O144" i="48"/>
  <c r="H145" i="48"/>
  <c r="M145" i="48" s="1"/>
  <c r="L145" i="48"/>
  <c r="N145" i="48"/>
  <c r="O145" i="48"/>
  <c r="H146" i="48"/>
  <c r="K146" i="48" s="1"/>
  <c r="L146" i="48"/>
  <c r="N146" i="48"/>
  <c r="O146" i="48"/>
  <c r="H147" i="48"/>
  <c r="K147" i="48" s="1"/>
  <c r="L147" i="48"/>
  <c r="N147" i="48"/>
  <c r="O147" i="48"/>
  <c r="H148" i="48"/>
  <c r="K148" i="48" s="1"/>
  <c r="L148" i="48"/>
  <c r="N148" i="48"/>
  <c r="O148" i="48"/>
  <c r="H149" i="48"/>
  <c r="M149" i="48" s="1"/>
  <c r="L149" i="48"/>
  <c r="N149" i="48"/>
  <c r="O149" i="48"/>
  <c r="H150" i="48"/>
  <c r="M150" i="48" s="1"/>
  <c r="L150" i="48"/>
  <c r="N150" i="48"/>
  <c r="O150" i="48"/>
  <c r="H151" i="48"/>
  <c r="M151" i="48" s="1"/>
  <c r="L151" i="48"/>
  <c r="N151" i="48"/>
  <c r="O151" i="48"/>
  <c r="H152" i="48"/>
  <c r="K152" i="48" s="1"/>
  <c r="L152" i="48"/>
  <c r="N152" i="48"/>
  <c r="O152" i="48"/>
  <c r="H153" i="48"/>
  <c r="K153" i="48" s="1"/>
  <c r="L153" i="48"/>
  <c r="N153" i="48"/>
  <c r="O153" i="48"/>
  <c r="H154" i="48"/>
  <c r="K154" i="48" s="1"/>
  <c r="L154" i="48"/>
  <c r="N154" i="48"/>
  <c r="O154" i="48"/>
  <c r="H155" i="48"/>
  <c r="K155" i="48" s="1"/>
  <c r="L155" i="48"/>
  <c r="N155" i="48"/>
  <c r="O155" i="48"/>
  <c r="P16" i="51" l="1"/>
  <c r="P29" i="34"/>
  <c r="P34" i="34"/>
  <c r="M115" i="48"/>
  <c r="L115" i="48"/>
  <c r="P48" i="46"/>
  <c r="P49" i="46"/>
  <c r="M153" i="48"/>
  <c r="P153" i="48" s="1"/>
  <c r="P32" i="34"/>
  <c r="P34" i="51"/>
  <c r="O115" i="48"/>
  <c r="P22" i="34"/>
  <c r="P35" i="51"/>
  <c r="K143" i="48"/>
  <c r="M139" i="48"/>
  <c r="P139" i="48" s="1"/>
  <c r="M109" i="48"/>
  <c r="P109" i="48" s="1"/>
  <c r="K115" i="48"/>
  <c r="P141" i="48"/>
  <c r="M144" i="48"/>
  <c r="P144" i="48" s="1"/>
  <c r="M137" i="48"/>
  <c r="P137" i="48" s="1"/>
  <c r="K127" i="48"/>
  <c r="M121" i="48"/>
  <c r="P121" i="48" s="1"/>
  <c r="M112" i="48"/>
  <c r="P112" i="48" s="1"/>
  <c r="N50" i="46"/>
  <c r="L50" i="46"/>
  <c r="M113" i="48"/>
  <c r="P113" i="48" s="1"/>
  <c r="O27" i="34"/>
  <c r="L27" i="34"/>
  <c r="M27" i="34"/>
  <c r="N27" i="34"/>
  <c r="P20" i="34"/>
  <c r="P133" i="48"/>
  <c r="K129" i="48"/>
  <c r="L25" i="51"/>
  <c r="L43" i="51" s="1"/>
  <c r="E25" i="2" s="1"/>
  <c r="N25" i="51"/>
  <c r="O25" i="51"/>
  <c r="L31" i="34"/>
  <c r="M31" i="34"/>
  <c r="N31" i="34"/>
  <c r="O31" i="34"/>
  <c r="L18" i="34"/>
  <c r="N18" i="34"/>
  <c r="O18" i="34"/>
  <c r="L30" i="34"/>
  <c r="N30" i="34"/>
  <c r="O30" i="34"/>
  <c r="M25" i="51"/>
  <c r="K151" i="48"/>
  <c r="L33" i="34"/>
  <c r="M33" i="34"/>
  <c r="N33" i="34"/>
  <c r="O33" i="34"/>
  <c r="P129" i="48"/>
  <c r="P151" i="48"/>
  <c r="P149" i="48"/>
  <c r="P138" i="48"/>
  <c r="L16" i="34"/>
  <c r="N16" i="34"/>
  <c r="O16" i="34"/>
  <c r="P24" i="34"/>
  <c r="M50" i="46"/>
  <c r="P39" i="51"/>
  <c r="P33" i="51"/>
  <c r="L19" i="34"/>
  <c r="M19" i="34"/>
  <c r="N19" i="34"/>
  <c r="O19" i="34"/>
  <c r="P15" i="34"/>
  <c r="E28" i="34"/>
  <c r="P14" i="34"/>
  <c r="O43" i="51"/>
  <c r="H25" i="2" s="1"/>
  <c r="N43" i="51"/>
  <c r="G25" i="2" s="1"/>
  <c r="K145" i="48"/>
  <c r="K122" i="48"/>
  <c r="K149" i="48"/>
  <c r="M147" i="48"/>
  <c r="P147" i="48" s="1"/>
  <c r="M135" i="48"/>
  <c r="P135" i="48" s="1"/>
  <c r="K126" i="48"/>
  <c r="P145" i="48"/>
  <c r="P126" i="48"/>
  <c r="K142" i="48"/>
  <c r="P134" i="48"/>
  <c r="P122" i="48"/>
  <c r="P150" i="48"/>
  <c r="P127" i="48"/>
  <c r="P142" i="48"/>
  <c r="M128" i="48"/>
  <c r="P128" i="48" s="1"/>
  <c r="P125" i="48"/>
  <c r="P143" i="48"/>
  <c r="K138" i="48"/>
  <c r="K133" i="48"/>
  <c r="M131" i="48"/>
  <c r="P131" i="48" s="1"/>
  <c r="K150" i="48"/>
  <c r="K141" i="48"/>
  <c r="K134" i="48"/>
  <c r="K125" i="48"/>
  <c r="M123" i="48"/>
  <c r="P123" i="48" s="1"/>
  <c r="M152" i="48"/>
  <c r="P152" i="48" s="1"/>
  <c r="M146" i="48"/>
  <c r="P146" i="48" s="1"/>
  <c r="M136" i="48"/>
  <c r="P136" i="48" s="1"/>
  <c r="M130" i="48"/>
  <c r="P130" i="48" s="1"/>
  <c r="M117" i="48"/>
  <c r="E118" i="48"/>
  <c r="L117" i="48"/>
  <c r="N117" i="48"/>
  <c r="O117" i="48"/>
  <c r="O116" i="48"/>
  <c r="L116" i="48"/>
  <c r="M116" i="48"/>
  <c r="N116" i="48"/>
  <c r="M154" i="48"/>
  <c r="P154" i="48" s="1"/>
  <c r="M155" i="48"/>
  <c r="P155" i="48" s="1"/>
  <c r="M148" i="48"/>
  <c r="P148" i="48" s="1"/>
  <c r="M140" i="48"/>
  <c r="P140" i="48" s="1"/>
  <c r="M132" i="48"/>
  <c r="P132" i="48" s="1"/>
  <c r="M124" i="48"/>
  <c r="P124" i="48" s="1"/>
  <c r="M114" i="48"/>
  <c r="P114" i="48" s="1"/>
  <c r="M106" i="48"/>
  <c r="P50" i="46" l="1"/>
  <c r="P18" i="34"/>
  <c r="P115" i="48"/>
  <c r="P30" i="34"/>
  <c r="P25" i="51"/>
  <c r="P43" i="51" s="1"/>
  <c r="P27" i="34"/>
  <c r="M43" i="51"/>
  <c r="F25" i="2" s="1"/>
  <c r="P19" i="34"/>
  <c r="P16" i="34"/>
  <c r="P31" i="34"/>
  <c r="P33" i="34"/>
  <c r="L28" i="34"/>
  <c r="L35" i="34" s="1"/>
  <c r="N28" i="34"/>
  <c r="N35" i="34" s="1"/>
  <c r="O28" i="34"/>
  <c r="O35" i="34" s="1"/>
  <c r="M28" i="34"/>
  <c r="L118" i="48"/>
  <c r="M118" i="48"/>
  <c r="N118" i="48"/>
  <c r="O118" i="48"/>
  <c r="P116" i="48"/>
  <c r="P117" i="48"/>
  <c r="P106" i="48"/>
  <c r="P28" i="34" l="1"/>
  <c r="P35" i="34" s="1"/>
  <c r="M35" i="34"/>
  <c r="N9" i="51"/>
  <c r="I25" i="2"/>
  <c r="P118" i="48"/>
  <c r="H16" i="48" l="1"/>
  <c r="H17" i="48"/>
  <c r="K17" i="48" s="1"/>
  <c r="H18" i="48"/>
  <c r="K18" i="48" s="1"/>
  <c r="H19" i="48"/>
  <c r="H20" i="48"/>
  <c r="K20" i="48" s="1"/>
  <c r="H21" i="48"/>
  <c r="K21" i="48" s="1"/>
  <c r="H22" i="48"/>
  <c r="K22" i="48" s="1"/>
  <c r="H23" i="48"/>
  <c r="K23" i="48" s="1"/>
  <c r="H24" i="48"/>
  <c r="H25" i="48"/>
  <c r="K25" i="48" s="1"/>
  <c r="H26" i="48"/>
  <c r="K26" i="48" s="1"/>
  <c r="H27" i="48"/>
  <c r="H28" i="48"/>
  <c r="K28" i="48" s="1"/>
  <c r="H29" i="48"/>
  <c r="K29" i="48" s="1"/>
  <c r="H30" i="48"/>
  <c r="K30" i="48" s="1"/>
  <c r="H31" i="48"/>
  <c r="K31" i="48" s="1"/>
  <c r="H32" i="48"/>
  <c r="K32" i="48" s="1"/>
  <c r="H33" i="48"/>
  <c r="K33" i="48" s="1"/>
  <c r="H34" i="48"/>
  <c r="K34" i="48" s="1"/>
  <c r="L34" i="48"/>
  <c r="N34" i="48"/>
  <c r="O34" i="48"/>
  <c r="H35" i="48"/>
  <c r="K35" i="48" s="1"/>
  <c r="H36" i="48"/>
  <c r="K36" i="48" s="1"/>
  <c r="H37" i="48"/>
  <c r="K37" i="48" s="1"/>
  <c r="H38" i="48"/>
  <c r="K38" i="48" s="1"/>
  <c r="H39" i="48"/>
  <c r="K39" i="48" s="1"/>
  <c r="L39" i="48"/>
  <c r="N39" i="48"/>
  <c r="O39" i="48"/>
  <c r="H40" i="48"/>
  <c r="H41" i="48"/>
  <c r="K41" i="48" s="1"/>
  <c r="H42" i="48"/>
  <c r="K42" i="48" s="1"/>
  <c r="H43" i="48"/>
  <c r="K43" i="48" s="1"/>
  <c r="H44" i="48"/>
  <c r="K44" i="48" s="1"/>
  <c r="H45" i="48"/>
  <c r="K45" i="48" s="1"/>
  <c r="H46" i="48"/>
  <c r="K46" i="48" s="1"/>
  <c r="H47" i="48"/>
  <c r="K47" i="48" s="1"/>
  <c r="H48" i="48"/>
  <c r="H49" i="48"/>
  <c r="K49" i="48" s="1"/>
  <c r="H50" i="48"/>
  <c r="K50" i="48" s="1"/>
  <c r="H51" i="48"/>
  <c r="K51" i="48" s="1"/>
  <c r="H54" i="48"/>
  <c r="K54" i="48" s="1"/>
  <c r="H55" i="48"/>
  <c r="K55" i="48" s="1"/>
  <c r="H56" i="48"/>
  <c r="K56" i="48" s="1"/>
  <c r="H57" i="48"/>
  <c r="K57" i="48" s="1"/>
  <c r="H58" i="48"/>
  <c r="H59" i="48"/>
  <c r="K59" i="48" s="1"/>
  <c r="H60" i="48"/>
  <c r="K60" i="48" s="1"/>
  <c r="H61" i="48"/>
  <c r="K61" i="48" s="1"/>
  <c r="L61" i="48"/>
  <c r="N61" i="48"/>
  <c r="O61" i="48"/>
  <c r="H62" i="48"/>
  <c r="K62" i="48" s="1"/>
  <c r="L62" i="48"/>
  <c r="N62" i="48"/>
  <c r="O62" i="48"/>
  <c r="H63" i="48"/>
  <c r="M63" i="48" s="1"/>
  <c r="L63" i="48"/>
  <c r="N63" i="48"/>
  <c r="O63" i="48"/>
  <c r="H64" i="48"/>
  <c r="K64" i="48" s="1"/>
  <c r="L64" i="48"/>
  <c r="N64" i="48"/>
  <c r="O64" i="48"/>
  <c r="H65" i="48"/>
  <c r="K65" i="48" s="1"/>
  <c r="L65" i="48"/>
  <c r="N65" i="48"/>
  <c r="O65" i="48"/>
  <c r="H66" i="48"/>
  <c r="H67" i="48"/>
  <c r="K67" i="48" s="1"/>
  <c r="H68" i="48"/>
  <c r="K68" i="48" s="1"/>
  <c r="L68" i="48"/>
  <c r="N68" i="48"/>
  <c r="O68" i="48"/>
  <c r="H69" i="48"/>
  <c r="K69" i="48" s="1"/>
  <c r="L69" i="48"/>
  <c r="N69" i="48"/>
  <c r="O69" i="48"/>
  <c r="H70" i="48"/>
  <c r="K70" i="48" s="1"/>
  <c r="H71" i="48"/>
  <c r="K71" i="48" s="1"/>
  <c r="H72" i="48"/>
  <c r="K72" i="48" s="1"/>
  <c r="H73" i="48"/>
  <c r="H74" i="48"/>
  <c r="H75" i="48"/>
  <c r="K75" i="48" s="1"/>
  <c r="H77" i="48"/>
  <c r="K77" i="48" s="1"/>
  <c r="H78" i="48"/>
  <c r="K78" i="48" s="1"/>
  <c r="H79" i="48"/>
  <c r="M79" i="48" s="1"/>
  <c r="L79" i="48"/>
  <c r="N79" i="48"/>
  <c r="O79" i="48"/>
  <c r="H80" i="48"/>
  <c r="K80" i="48" s="1"/>
  <c r="H81" i="48"/>
  <c r="K81" i="48" s="1"/>
  <c r="H82" i="48"/>
  <c r="H83" i="48"/>
  <c r="K83" i="48" s="1"/>
  <c r="H84" i="48"/>
  <c r="K84" i="48" s="1"/>
  <c r="H85" i="48"/>
  <c r="K85" i="48" s="1"/>
  <c r="H86" i="48"/>
  <c r="K86" i="48" s="1"/>
  <c r="H89" i="48"/>
  <c r="H90" i="48"/>
  <c r="K90" i="48" s="1"/>
  <c r="H91" i="48"/>
  <c r="K91" i="48" s="1"/>
  <c r="H92" i="48"/>
  <c r="H93" i="48"/>
  <c r="K93" i="48" s="1"/>
  <c r="H94" i="48"/>
  <c r="K94" i="48" s="1"/>
  <c r="H95" i="48"/>
  <c r="K95" i="48" s="1"/>
  <c r="L95" i="48"/>
  <c r="N95" i="48"/>
  <c r="O95" i="48"/>
  <c r="H96" i="48"/>
  <c r="K96" i="48" s="1"/>
  <c r="H97" i="48"/>
  <c r="K97" i="48" s="1"/>
  <c r="H98" i="48"/>
  <c r="K98" i="48" s="1"/>
  <c r="H99" i="48"/>
  <c r="K99" i="48" s="1"/>
  <c r="H100" i="48"/>
  <c r="K100" i="48" s="1"/>
  <c r="H101" i="48"/>
  <c r="K101" i="48" s="1"/>
  <c r="H102" i="48"/>
  <c r="K102" i="48" s="1"/>
  <c r="L102" i="48"/>
  <c r="N102" i="48"/>
  <c r="O102" i="48"/>
  <c r="H103" i="48"/>
  <c r="K103" i="48" s="1"/>
  <c r="L103" i="48"/>
  <c r="N103" i="48"/>
  <c r="O103" i="48"/>
  <c r="H104" i="48"/>
  <c r="K104" i="48" s="1"/>
  <c r="L104" i="48"/>
  <c r="N104" i="48"/>
  <c r="O104" i="48"/>
  <c r="E50" i="48"/>
  <c r="E51" i="33"/>
  <c r="E50" i="33"/>
  <c r="E86" i="48"/>
  <c r="E94" i="48" s="1"/>
  <c r="N94" i="48" s="1"/>
  <c r="A83" i="48"/>
  <c r="A84" i="48"/>
  <c r="A85" i="48"/>
  <c r="A86" i="48"/>
  <c r="A89" i="48"/>
  <c r="A92" i="48"/>
  <c r="A93" i="48"/>
  <c r="A94" i="48"/>
  <c r="A96" i="48"/>
  <c r="A97" i="48"/>
  <c r="A98" i="48"/>
  <c r="E63" i="6"/>
  <c r="E64" i="6" s="1"/>
  <c r="A55" i="6"/>
  <c r="A56" i="6"/>
  <c r="A57" i="6"/>
  <c r="A58" i="6"/>
  <c r="A59" i="6"/>
  <c r="A60" i="6"/>
  <c r="A61" i="6"/>
  <c r="A62" i="6"/>
  <c r="A63" i="6"/>
  <c r="A64" i="6"/>
  <c r="A65" i="6"/>
  <c r="A66" i="6"/>
  <c r="A67" i="6"/>
  <c r="A68" i="6"/>
  <c r="A69" i="6"/>
  <c r="E56" i="6"/>
  <c r="E58" i="6" s="1"/>
  <c r="E59" i="6" s="1"/>
  <c r="E66" i="48"/>
  <c r="E67" i="48" s="1"/>
  <c r="O67" i="48" s="1"/>
  <c r="E21" i="48"/>
  <c r="L21" i="48" s="1"/>
  <c r="E20" i="48"/>
  <c r="E22" i="48" s="1"/>
  <c r="N22" i="48" s="1"/>
  <c r="A47" i="46"/>
  <c r="A51" i="46"/>
  <c r="E101" i="48"/>
  <c r="L101" i="48" s="1"/>
  <c r="A102" i="48"/>
  <c r="E107" i="48"/>
  <c r="E105" i="48"/>
  <c r="E96" i="48"/>
  <c r="E97" i="48" s="1"/>
  <c r="L97" i="48" s="1"/>
  <c r="E80" i="48"/>
  <c r="E81" i="48" s="1"/>
  <c r="E82" i="48" s="1"/>
  <c r="L82" i="48" s="1"/>
  <c r="E74" i="48"/>
  <c r="E76" i="48" s="1"/>
  <c r="E70" i="48"/>
  <c r="E71" i="48" s="1"/>
  <c r="E72" i="48" s="1"/>
  <c r="E73" i="48" s="1"/>
  <c r="L73" i="48" s="1"/>
  <c r="A73" i="48"/>
  <c r="A72" i="48"/>
  <c r="E42" i="48"/>
  <c r="E44" i="48" s="1"/>
  <c r="E46" i="48" s="1"/>
  <c r="L46" i="48" s="1"/>
  <c r="E41" i="48"/>
  <c r="N41" i="48" s="1"/>
  <c r="E40" i="48"/>
  <c r="N40" i="48" s="1"/>
  <c r="E38" i="48"/>
  <c r="N38" i="48" s="1"/>
  <c r="E35" i="48"/>
  <c r="E36" i="48" s="1"/>
  <c r="O36" i="48" s="1"/>
  <c r="E25" i="48"/>
  <c r="E27" i="48" s="1"/>
  <c r="N27" i="48" s="1"/>
  <c r="E24" i="48"/>
  <c r="L24" i="48" s="1"/>
  <c r="E16" i="48"/>
  <c r="E19" i="48" s="1"/>
  <c r="N19" i="48" s="1"/>
  <c r="E111" i="48"/>
  <c r="E110" i="48"/>
  <c r="A101" i="48"/>
  <c r="A100" i="48"/>
  <c r="A99" i="48"/>
  <c r="A82" i="48"/>
  <c r="A81" i="48"/>
  <c r="A80" i="48"/>
  <c r="A79" i="48"/>
  <c r="A75" i="48"/>
  <c r="A74" i="48"/>
  <c r="A71" i="48"/>
  <c r="A70" i="48"/>
  <c r="A69" i="48"/>
  <c r="A68" i="48"/>
  <c r="A47" i="48"/>
  <c r="A45" i="48"/>
  <c r="A44" i="48"/>
  <c r="A43" i="48"/>
  <c r="A42" i="48"/>
  <c r="A41" i="48"/>
  <c r="A40" i="48"/>
  <c r="A39" i="48"/>
  <c r="A38" i="48"/>
  <c r="A37" i="48"/>
  <c r="A36" i="48"/>
  <c r="A35" i="48"/>
  <c r="A34" i="48"/>
  <c r="A33" i="48"/>
  <c r="A32" i="48"/>
  <c r="A31" i="48"/>
  <c r="A30" i="48"/>
  <c r="A29" i="48"/>
  <c r="A28" i="48"/>
  <c r="A27" i="48"/>
  <c r="A26" i="48"/>
  <c r="A25" i="48"/>
  <c r="A24" i="48"/>
  <c r="A23" i="48"/>
  <c r="A22" i="48"/>
  <c r="A20" i="48"/>
  <c r="A19" i="48"/>
  <c r="A18" i="48"/>
  <c r="A17" i="48"/>
  <c r="A16" i="48"/>
  <c r="E60" i="48" l="1"/>
  <c r="L60" i="48" s="1"/>
  <c r="E53" i="48"/>
  <c r="E52" i="48"/>
  <c r="O60" i="48"/>
  <c r="N60" i="48"/>
  <c r="K63" i="48"/>
  <c r="E56" i="48"/>
  <c r="L56" i="48" s="1"/>
  <c r="E55" i="48"/>
  <c r="L55" i="48" s="1"/>
  <c r="E54" i="48"/>
  <c r="L54" i="48" s="1"/>
  <c r="N101" i="48"/>
  <c r="M39" i="48"/>
  <c r="P39" i="48" s="1"/>
  <c r="M67" i="48"/>
  <c r="N74" i="48"/>
  <c r="L36" i="48"/>
  <c r="M27" i="48"/>
  <c r="M74" i="48"/>
  <c r="L19" i="48"/>
  <c r="N66" i="48"/>
  <c r="M81" i="48"/>
  <c r="L94" i="48"/>
  <c r="O86" i="48"/>
  <c r="N108" i="48"/>
  <c r="O108" i="48"/>
  <c r="L108" i="48"/>
  <c r="M108" i="48"/>
  <c r="N50" i="48"/>
  <c r="O35" i="48"/>
  <c r="O27" i="48"/>
  <c r="O22" i="48"/>
  <c r="L86" i="48"/>
  <c r="O41" i="48"/>
  <c r="N21" i="48"/>
  <c r="L40" i="48"/>
  <c r="L111" i="48"/>
  <c r="M111" i="48"/>
  <c r="N111" i="48"/>
  <c r="O111" i="48"/>
  <c r="N97" i="48"/>
  <c r="L96" i="48"/>
  <c r="L41" i="48"/>
  <c r="N16" i="48"/>
  <c r="L20" i="48"/>
  <c r="L110" i="48"/>
  <c r="M110" i="48"/>
  <c r="N110" i="48"/>
  <c r="O110" i="48"/>
  <c r="M105" i="48"/>
  <c r="N105" i="48"/>
  <c r="O105" i="48"/>
  <c r="L105" i="48"/>
  <c r="E57" i="6"/>
  <c r="N107" i="48"/>
  <c r="L107" i="48"/>
  <c r="O107" i="48"/>
  <c r="M107" i="48"/>
  <c r="O70" i="48"/>
  <c r="N25" i="48"/>
  <c r="O20" i="48"/>
  <c r="M16" i="48"/>
  <c r="M73" i="48"/>
  <c r="N72" i="48"/>
  <c r="O71" i="48"/>
  <c r="N80" i="48"/>
  <c r="O97" i="48"/>
  <c r="N81" i="48"/>
  <c r="O74" i="48"/>
  <c r="K73" i="48"/>
  <c r="L71" i="48"/>
  <c r="N67" i="48"/>
  <c r="M66" i="48"/>
  <c r="M41" i="48"/>
  <c r="L38" i="48"/>
  <c r="N36" i="48"/>
  <c r="L27" i="48"/>
  <c r="O25" i="48"/>
  <c r="M24" i="48"/>
  <c r="L22" i="48"/>
  <c r="M20" i="48"/>
  <c r="O46" i="48"/>
  <c r="O101" i="48"/>
  <c r="N86" i="48"/>
  <c r="L81" i="48"/>
  <c r="L74" i="48"/>
  <c r="O72" i="48"/>
  <c r="M71" i="48"/>
  <c r="L67" i="48"/>
  <c r="N46" i="48"/>
  <c r="O44" i="48"/>
  <c r="O42" i="48"/>
  <c r="L25" i="48"/>
  <c r="O21" i="48"/>
  <c r="O16" i="48"/>
  <c r="O82" i="48"/>
  <c r="M65" i="48"/>
  <c r="P65" i="48" s="1"/>
  <c r="N44" i="48"/>
  <c r="N42" i="48"/>
  <c r="M101" i="48"/>
  <c r="O96" i="48"/>
  <c r="O94" i="48"/>
  <c r="N82" i="48"/>
  <c r="K79" i="48"/>
  <c r="O73" i="48"/>
  <c r="L72" i="48"/>
  <c r="N70" i="48"/>
  <c r="L44" i="48"/>
  <c r="L42" i="48"/>
  <c r="O40" i="48"/>
  <c r="N35" i="48"/>
  <c r="O24" i="48"/>
  <c r="O19" i="48"/>
  <c r="L16" i="48"/>
  <c r="N96" i="48"/>
  <c r="O80" i="48"/>
  <c r="P79" i="48"/>
  <c r="N73" i="48"/>
  <c r="L70" i="48"/>
  <c r="O66" i="48"/>
  <c r="O50" i="48"/>
  <c r="L35" i="48"/>
  <c r="N24" i="48"/>
  <c r="K16" i="48"/>
  <c r="M82" i="48"/>
  <c r="O38" i="48"/>
  <c r="K89" i="48"/>
  <c r="O81" i="48"/>
  <c r="L80" i="48"/>
  <c r="N71" i="48"/>
  <c r="L66" i="48"/>
  <c r="P63" i="48"/>
  <c r="L50" i="48"/>
  <c r="M40" i="48"/>
  <c r="K24" i="48"/>
  <c r="N20" i="48"/>
  <c r="M19" i="48"/>
  <c r="M102" i="48"/>
  <c r="P102" i="48" s="1"/>
  <c r="M94" i="48"/>
  <c r="K92" i="48"/>
  <c r="K82" i="48"/>
  <c r="K74" i="48"/>
  <c r="M68" i="48"/>
  <c r="P68" i="48" s="1"/>
  <c r="K66" i="48"/>
  <c r="M60" i="48"/>
  <c r="K58" i="48"/>
  <c r="M50" i="48"/>
  <c r="K48" i="48"/>
  <c r="M42" i="48"/>
  <c r="K40" i="48"/>
  <c r="M34" i="48"/>
  <c r="P34" i="48" s="1"/>
  <c r="K27" i="48"/>
  <c r="M21" i="48"/>
  <c r="K19" i="48"/>
  <c r="M95" i="48"/>
  <c r="P95" i="48" s="1"/>
  <c r="M69" i="48"/>
  <c r="M61" i="48"/>
  <c r="P61" i="48" s="1"/>
  <c r="M35" i="48"/>
  <c r="M22" i="48"/>
  <c r="M103" i="48"/>
  <c r="P103" i="48" s="1"/>
  <c r="M96" i="48"/>
  <c r="M86" i="48"/>
  <c r="M70" i="48"/>
  <c r="M62" i="48"/>
  <c r="P62" i="48" s="1"/>
  <c r="M44" i="48"/>
  <c r="M36" i="48"/>
  <c r="M104" i="48"/>
  <c r="P104" i="48" s="1"/>
  <c r="M97" i="48"/>
  <c r="M80" i="48"/>
  <c r="M72" i="48"/>
  <c r="M64" i="48"/>
  <c r="P64" i="48" s="1"/>
  <c r="M46" i="48"/>
  <c r="M38" i="48"/>
  <c r="M25" i="48"/>
  <c r="E89" i="48"/>
  <c r="E91" i="48"/>
  <c r="E92" i="48"/>
  <c r="E93" i="48"/>
  <c r="E60" i="6"/>
  <c r="E62" i="6"/>
  <c r="E43" i="48"/>
  <c r="M43" i="48" s="1"/>
  <c r="E23" i="48"/>
  <c r="E31" i="48"/>
  <c r="M31" i="48" s="1"/>
  <c r="E28" i="48"/>
  <c r="E75" i="48"/>
  <c r="E77" i="48"/>
  <c r="M77" i="48" s="1"/>
  <c r="E37" i="48"/>
  <c r="E78" i="48"/>
  <c r="M78" i="48" s="1"/>
  <c r="E100" i="48"/>
  <c r="E99" i="48"/>
  <c r="E98" i="48"/>
  <c r="E83" i="48"/>
  <c r="E85" i="48"/>
  <c r="M85" i="48" s="1"/>
  <c r="E84" i="48"/>
  <c r="M84" i="48" s="1"/>
  <c r="E47" i="48"/>
  <c r="E45" i="48"/>
  <c r="M45" i="48" s="1"/>
  <c r="E26" i="48"/>
  <c r="E17" i="48"/>
  <c r="M17" i="48" s="1"/>
  <c r="E18" i="48"/>
  <c r="M56" i="48" l="1"/>
  <c r="P60" i="48"/>
  <c r="O55" i="48"/>
  <c r="O56" i="48"/>
  <c r="P101" i="48"/>
  <c r="M54" i="48"/>
  <c r="P22" i="48"/>
  <c r="N56" i="48"/>
  <c r="P56" i="48" s="1"/>
  <c r="N54" i="48"/>
  <c r="P97" i="48"/>
  <c r="O54" i="48"/>
  <c r="M55" i="48"/>
  <c r="N55" i="48"/>
  <c r="E57" i="48"/>
  <c r="L57" i="48" s="1"/>
  <c r="E51" i="48"/>
  <c r="E59" i="48"/>
  <c r="L59" i="48" s="1"/>
  <c r="E58" i="48"/>
  <c r="M58" i="48" s="1"/>
  <c r="P46" i="48"/>
  <c r="P86" i="48"/>
  <c r="P41" i="48"/>
  <c r="P27" i="48"/>
  <c r="P74" i="48"/>
  <c r="P67" i="48"/>
  <c r="P108" i="48"/>
  <c r="P80" i="48"/>
  <c r="P36" i="48"/>
  <c r="P107" i="48"/>
  <c r="P82" i="48"/>
  <c r="P73" i="48"/>
  <c r="P111" i="48"/>
  <c r="P16" i="48"/>
  <c r="P35" i="48"/>
  <c r="P19" i="48"/>
  <c r="P81" i="48"/>
  <c r="P24" i="48"/>
  <c r="P105" i="48"/>
  <c r="P50" i="48"/>
  <c r="P110" i="48"/>
  <c r="P25" i="48"/>
  <c r="P96" i="48"/>
  <c r="P72" i="48"/>
  <c r="P21" i="48"/>
  <c r="P69" i="48"/>
  <c r="L18" i="48"/>
  <c r="M18" i="48"/>
  <c r="N18" i="48"/>
  <c r="O18" i="48"/>
  <c r="L98" i="48"/>
  <c r="N98" i="48"/>
  <c r="O98" i="48"/>
  <c r="L31" i="48"/>
  <c r="N31" i="48"/>
  <c r="O31" i="48"/>
  <c r="N93" i="48"/>
  <c r="L93" i="48"/>
  <c r="M93" i="48"/>
  <c r="O93" i="48"/>
  <c r="L23" i="48"/>
  <c r="N23" i="48"/>
  <c r="O23" i="48"/>
  <c r="N92" i="48"/>
  <c r="O92" i="48"/>
  <c r="L92" i="48"/>
  <c r="P70" i="48"/>
  <c r="P42" i="48"/>
  <c r="P71" i="48"/>
  <c r="L26" i="48"/>
  <c r="M26" i="48"/>
  <c r="N26" i="48"/>
  <c r="O26" i="48"/>
  <c r="L100" i="48"/>
  <c r="N100" i="48"/>
  <c r="M100" i="48"/>
  <c r="O100" i="48"/>
  <c r="N43" i="48"/>
  <c r="O43" i="48"/>
  <c r="L43" i="48"/>
  <c r="L91" i="48"/>
  <c r="M91" i="48"/>
  <c r="N91" i="48"/>
  <c r="O91" i="48"/>
  <c r="P38" i="48"/>
  <c r="M23" i="48"/>
  <c r="E29" i="48"/>
  <c r="L28" i="48"/>
  <c r="M28" i="48"/>
  <c r="N28" i="48"/>
  <c r="O28" i="48"/>
  <c r="N17" i="48"/>
  <c r="O17" i="48"/>
  <c r="L17" i="48"/>
  <c r="M99" i="48"/>
  <c r="O99" i="48"/>
  <c r="L99" i="48"/>
  <c r="N99" i="48"/>
  <c r="L45" i="48"/>
  <c r="O45" i="48"/>
  <c r="N45" i="48"/>
  <c r="N78" i="48"/>
  <c r="L78" i="48"/>
  <c r="O78" i="48"/>
  <c r="E90" i="48"/>
  <c r="L89" i="48"/>
  <c r="N89" i="48"/>
  <c r="O89" i="48"/>
  <c r="P40" i="48"/>
  <c r="M98" i="48"/>
  <c r="M83" i="48"/>
  <c r="O83" i="48"/>
  <c r="L83" i="48"/>
  <c r="N83" i="48"/>
  <c r="L37" i="48"/>
  <c r="N37" i="48"/>
  <c r="O37" i="48"/>
  <c r="M92" i="48"/>
  <c r="L84" i="48"/>
  <c r="O84" i="48"/>
  <c r="N84" i="48"/>
  <c r="N77" i="48"/>
  <c r="O77" i="48"/>
  <c r="L77" i="48"/>
  <c r="P94" i="48"/>
  <c r="P20" i="48"/>
  <c r="M89" i="48"/>
  <c r="L47" i="48"/>
  <c r="M47" i="48"/>
  <c r="N47" i="48"/>
  <c r="O47" i="48"/>
  <c r="L85" i="48"/>
  <c r="N85" i="48"/>
  <c r="O85" i="48"/>
  <c r="L75" i="48"/>
  <c r="M75" i="48"/>
  <c r="N75" i="48"/>
  <c r="O75" i="48"/>
  <c r="P44" i="48"/>
  <c r="M37" i="48"/>
  <c r="P66" i="48"/>
  <c r="E30" i="48"/>
  <c r="E32" i="48"/>
  <c r="E33" i="48"/>
  <c r="E49" i="48"/>
  <c r="E48" i="48"/>
  <c r="A28" i="6"/>
  <c r="A29" i="6"/>
  <c r="A30" i="6"/>
  <c r="A31" i="6"/>
  <c r="A32" i="6"/>
  <c r="A33" i="6"/>
  <c r="A34" i="6"/>
  <c r="A35" i="6"/>
  <c r="A36" i="6"/>
  <c r="A37" i="6"/>
  <c r="A38" i="6"/>
  <c r="A39" i="6"/>
  <c r="A40" i="6"/>
  <c r="A41" i="6"/>
  <c r="A42" i="6"/>
  <c r="A43" i="6"/>
  <c r="A44" i="6"/>
  <c r="A45" i="6"/>
  <c r="C24" i="6"/>
  <c r="E24" i="6"/>
  <c r="C25" i="6"/>
  <c r="E25" i="6"/>
  <c r="C26" i="6"/>
  <c r="E26" i="6"/>
  <c r="C27" i="6"/>
  <c r="E27" i="6"/>
  <c r="C28" i="6"/>
  <c r="C29" i="6"/>
  <c r="E29" i="6"/>
  <c r="C30" i="6"/>
  <c r="E30" i="6"/>
  <c r="C31" i="6"/>
  <c r="E31" i="6"/>
  <c r="C32" i="6"/>
  <c r="C33" i="6"/>
  <c r="E33" i="6"/>
  <c r="C34" i="6"/>
  <c r="C35" i="6"/>
  <c r="E35" i="6"/>
  <c r="C36" i="6"/>
  <c r="E36" i="6"/>
  <c r="C37" i="6"/>
  <c r="E37" i="6"/>
  <c r="C38" i="6"/>
  <c r="C39" i="6"/>
  <c r="E39" i="6"/>
  <c r="C40" i="6"/>
  <c r="C41" i="6"/>
  <c r="E41" i="6"/>
  <c r="C42" i="6"/>
  <c r="E42" i="6"/>
  <c r="C43" i="6"/>
  <c r="E43" i="6"/>
  <c r="C44" i="6"/>
  <c r="E44" i="6"/>
  <c r="C45" i="6"/>
  <c r="E45" i="6"/>
  <c r="C49" i="49"/>
  <c r="C54" i="49" s="1"/>
  <c r="C50" i="42"/>
  <c r="C55" i="42" s="1"/>
  <c r="C60" i="37"/>
  <c r="C65" i="37" s="1"/>
  <c r="C38" i="34"/>
  <c r="C43" i="34" s="1"/>
  <c r="C37" i="50"/>
  <c r="C42" i="50" s="1"/>
  <c r="C159" i="48"/>
  <c r="C164" i="48" s="1"/>
  <c r="C28" i="47"/>
  <c r="C33" i="47" s="1"/>
  <c r="C57" i="46"/>
  <c r="C62" i="46" s="1"/>
  <c r="C83" i="6"/>
  <c r="C88" i="6" s="1"/>
  <c r="E17" i="47"/>
  <c r="E22" i="47" s="1"/>
  <c r="E14" i="47"/>
  <c r="E33" i="46"/>
  <c r="E27" i="46"/>
  <c r="E18" i="46"/>
  <c r="E19" i="46"/>
  <c r="E14" i="46"/>
  <c r="E77" i="6"/>
  <c r="E78" i="6"/>
  <c r="E79" i="6"/>
  <c r="E76" i="6"/>
  <c r="C77" i="6"/>
  <c r="C78" i="6"/>
  <c r="C79" i="6"/>
  <c r="C76" i="6"/>
  <c r="E71" i="44"/>
  <c r="E70" i="44"/>
  <c r="C68" i="44"/>
  <c r="C67" i="44"/>
  <c r="C66" i="44"/>
  <c r="C65" i="44"/>
  <c r="C64" i="44"/>
  <c r="H42" i="44"/>
  <c r="K42" i="44" s="1"/>
  <c r="H44" i="44"/>
  <c r="K44" i="44"/>
  <c r="H46" i="44"/>
  <c r="K46" i="44" s="1"/>
  <c r="H48" i="44"/>
  <c r="K48" i="44" s="1"/>
  <c r="H50" i="44"/>
  <c r="K50" i="44" s="1"/>
  <c r="H52" i="44"/>
  <c r="K52" i="44" s="1"/>
  <c r="H54" i="44"/>
  <c r="K54" i="44" s="1"/>
  <c r="H56" i="44"/>
  <c r="K56" i="44" s="1"/>
  <c r="H58" i="44"/>
  <c r="K58" i="44" s="1"/>
  <c r="H60" i="44"/>
  <c r="K60" i="44" s="1"/>
  <c r="O3" i="33"/>
  <c r="E34" i="44"/>
  <c r="E31" i="44"/>
  <c r="E32" i="44"/>
  <c r="E33" i="44"/>
  <c r="E29" i="44"/>
  <c r="E30" i="44"/>
  <c r="E28" i="44"/>
  <c r="A48" i="44"/>
  <c r="A47" i="44"/>
  <c r="A46" i="44"/>
  <c r="A45" i="44"/>
  <c r="E43" i="44"/>
  <c r="E44" i="44" s="1"/>
  <c r="B34" i="44"/>
  <c r="C34" i="44"/>
  <c r="D34" i="44"/>
  <c r="B33" i="44"/>
  <c r="C33" i="44"/>
  <c r="D33" i="44"/>
  <c r="C29" i="44"/>
  <c r="D29" i="44"/>
  <c r="C30" i="44"/>
  <c r="D30" i="44"/>
  <c r="B43" i="44"/>
  <c r="C43" i="44"/>
  <c r="D43" i="44"/>
  <c r="B31" i="44"/>
  <c r="C31" i="44"/>
  <c r="D31" i="44"/>
  <c r="B32" i="44"/>
  <c r="C32" i="44"/>
  <c r="D32" i="44"/>
  <c r="D28" i="44"/>
  <c r="C28" i="44"/>
  <c r="B28" i="44"/>
  <c r="E17" i="44"/>
  <c r="C24" i="2"/>
  <c r="C23" i="2"/>
  <c r="C22" i="2"/>
  <c r="C20" i="2"/>
  <c r="N33" i="50"/>
  <c r="M33" i="50"/>
  <c r="K33" i="50"/>
  <c r="G33" i="50"/>
  <c r="L33" i="50" s="1"/>
  <c r="N32" i="50"/>
  <c r="M32" i="50"/>
  <c r="K32" i="50"/>
  <c r="G32" i="50"/>
  <c r="L32" i="50" s="1"/>
  <c r="N31" i="50"/>
  <c r="M31" i="50"/>
  <c r="K31" i="50"/>
  <c r="G31" i="50"/>
  <c r="L31" i="50" s="1"/>
  <c r="N30" i="50"/>
  <c r="M30" i="50"/>
  <c r="K30" i="50"/>
  <c r="G30" i="50"/>
  <c r="L30" i="50" s="1"/>
  <c r="N29" i="50"/>
  <c r="M29" i="50"/>
  <c r="K29" i="50"/>
  <c r="G29" i="50"/>
  <c r="L29" i="50" s="1"/>
  <c r="N28" i="50"/>
  <c r="M28" i="50"/>
  <c r="K28" i="50"/>
  <c r="G28" i="50"/>
  <c r="L28" i="50" s="1"/>
  <c r="A28" i="50"/>
  <c r="A29" i="50" s="1"/>
  <c r="N27" i="50"/>
  <c r="M27" i="50"/>
  <c r="K27" i="50"/>
  <c r="G27" i="50"/>
  <c r="L27" i="50" s="1"/>
  <c r="N26" i="50"/>
  <c r="M26" i="50"/>
  <c r="K26" i="50"/>
  <c r="G26" i="50"/>
  <c r="L26" i="50" s="1"/>
  <c r="N25" i="50"/>
  <c r="M25" i="50"/>
  <c r="K25" i="50"/>
  <c r="G25" i="50"/>
  <c r="L25" i="50" s="1"/>
  <c r="N18" i="50"/>
  <c r="M18" i="50"/>
  <c r="K18" i="50"/>
  <c r="G18" i="50"/>
  <c r="L18" i="50" s="1"/>
  <c r="N17" i="50"/>
  <c r="M17" i="50"/>
  <c r="K17" i="50"/>
  <c r="G17" i="50"/>
  <c r="L17" i="50" s="1"/>
  <c r="A17" i="50"/>
  <c r="A18" i="50" s="1"/>
  <c r="N16" i="50"/>
  <c r="M16" i="50"/>
  <c r="K16" i="50"/>
  <c r="G16" i="50"/>
  <c r="L16" i="50" s="1"/>
  <c r="N15" i="50"/>
  <c r="M15" i="50"/>
  <c r="K15" i="50"/>
  <c r="G15" i="50"/>
  <c r="L15" i="50" s="1"/>
  <c r="A15" i="50"/>
  <c r="N14" i="50"/>
  <c r="M14" i="50"/>
  <c r="K14" i="50"/>
  <c r="G14" i="50"/>
  <c r="L14" i="50" s="1"/>
  <c r="H14" i="49"/>
  <c r="K14" i="49" s="1"/>
  <c r="L14" i="49"/>
  <c r="N14" i="49"/>
  <c r="O14" i="49"/>
  <c r="H15" i="49"/>
  <c r="K15" i="49" s="1"/>
  <c r="L15" i="49"/>
  <c r="N15" i="49"/>
  <c r="O15" i="49"/>
  <c r="H16" i="49"/>
  <c r="M16" i="49" s="1"/>
  <c r="L16" i="49"/>
  <c r="N16" i="49"/>
  <c r="O16" i="49"/>
  <c r="O44" i="49"/>
  <c r="N44" i="49"/>
  <c r="L44" i="49"/>
  <c r="H44" i="49"/>
  <c r="M44" i="49" s="1"/>
  <c r="O43" i="49"/>
  <c r="N43" i="49"/>
  <c r="L43" i="49"/>
  <c r="H43" i="49"/>
  <c r="M43" i="49" s="1"/>
  <c r="O42" i="49"/>
  <c r="N42" i="49"/>
  <c r="L42" i="49"/>
  <c r="H42" i="49"/>
  <c r="M42" i="49" s="1"/>
  <c r="O37" i="49"/>
  <c r="N37" i="49"/>
  <c r="L37" i="49"/>
  <c r="H37" i="49"/>
  <c r="M37" i="49" s="1"/>
  <c r="O36" i="49"/>
  <c r="N36" i="49"/>
  <c r="L36" i="49"/>
  <c r="H36" i="49"/>
  <c r="M36" i="49" s="1"/>
  <c r="O35" i="49"/>
  <c r="N35" i="49"/>
  <c r="L35" i="49"/>
  <c r="H35" i="49"/>
  <c r="M35" i="49" s="1"/>
  <c r="O34" i="49"/>
  <c r="N34" i="49"/>
  <c r="L34" i="49"/>
  <c r="H34" i="49"/>
  <c r="M34" i="49" s="1"/>
  <c r="O33" i="49"/>
  <c r="N33" i="49"/>
  <c r="L33" i="49"/>
  <c r="H33" i="49"/>
  <c r="M33" i="49" s="1"/>
  <c r="O32" i="49"/>
  <c r="N32" i="49"/>
  <c r="L32" i="49"/>
  <c r="H32" i="49"/>
  <c r="M32" i="49" s="1"/>
  <c r="O31" i="49"/>
  <c r="N31" i="49"/>
  <c r="L31" i="49"/>
  <c r="H31" i="49"/>
  <c r="M31" i="49" s="1"/>
  <c r="O30" i="49"/>
  <c r="N30" i="49"/>
  <c r="L30" i="49"/>
  <c r="H30" i="49"/>
  <c r="M30" i="49" s="1"/>
  <c r="O29" i="49"/>
  <c r="N29" i="49"/>
  <c r="L29" i="49"/>
  <c r="H29" i="49"/>
  <c r="K29" i="49" s="1"/>
  <c r="O28" i="49"/>
  <c r="N28" i="49"/>
  <c r="L28" i="49"/>
  <c r="H28" i="49"/>
  <c r="K28" i="49" s="1"/>
  <c r="O27" i="49"/>
  <c r="N27" i="49"/>
  <c r="L27" i="49"/>
  <c r="H27" i="49"/>
  <c r="K27" i="49" s="1"/>
  <c r="O26" i="49"/>
  <c r="N26" i="49"/>
  <c r="L26" i="49"/>
  <c r="H26" i="49"/>
  <c r="K26" i="49" s="1"/>
  <c r="O25" i="49"/>
  <c r="N25" i="49"/>
  <c r="L25" i="49"/>
  <c r="H25" i="49"/>
  <c r="M25" i="49" s="1"/>
  <c r="O24" i="49"/>
  <c r="N24" i="49"/>
  <c r="L24" i="49"/>
  <c r="H24" i="49"/>
  <c r="M24" i="49" s="1"/>
  <c r="O23" i="49"/>
  <c r="N23" i="49"/>
  <c r="L23" i="49"/>
  <c r="H23" i="49"/>
  <c r="K23" i="49" s="1"/>
  <c r="O22" i="49"/>
  <c r="N22" i="49"/>
  <c r="L22" i="49"/>
  <c r="H22" i="49"/>
  <c r="M22" i="49" s="1"/>
  <c r="O21" i="49"/>
  <c r="N21" i="49"/>
  <c r="L21" i="49"/>
  <c r="H21" i="49"/>
  <c r="M21" i="49" s="1"/>
  <c r="O20" i="49"/>
  <c r="N20" i="49"/>
  <c r="L20" i="49"/>
  <c r="H20" i="49"/>
  <c r="M20" i="49" s="1"/>
  <c r="O19" i="49"/>
  <c r="N19" i="49"/>
  <c r="L19" i="49"/>
  <c r="H19" i="49"/>
  <c r="K19" i="49" s="1"/>
  <c r="O18" i="49"/>
  <c r="N18" i="49"/>
  <c r="L18" i="49"/>
  <c r="H18" i="49"/>
  <c r="M18" i="49" s="1"/>
  <c r="O17" i="49"/>
  <c r="N17" i="49"/>
  <c r="L17" i="49"/>
  <c r="H17" i="49"/>
  <c r="M17" i="49" s="1"/>
  <c r="H21" i="42"/>
  <c r="K21" i="42" s="1"/>
  <c r="L21" i="42"/>
  <c r="N21" i="42"/>
  <c r="O21" i="42"/>
  <c r="H22" i="42"/>
  <c r="M22" i="42" s="1"/>
  <c r="L22" i="42"/>
  <c r="N22" i="42"/>
  <c r="O22" i="42"/>
  <c r="H23" i="42"/>
  <c r="K23" i="42" s="1"/>
  <c r="L23" i="42"/>
  <c r="N23" i="42"/>
  <c r="O23" i="42"/>
  <c r="H24" i="42"/>
  <c r="K24" i="42" s="1"/>
  <c r="L24" i="42"/>
  <c r="N24" i="42"/>
  <c r="O24" i="42"/>
  <c r="H25" i="42"/>
  <c r="K25" i="42" s="1"/>
  <c r="L25" i="42"/>
  <c r="N25" i="42"/>
  <c r="O25" i="42"/>
  <c r="H26" i="42"/>
  <c r="K26" i="42" s="1"/>
  <c r="L26" i="42"/>
  <c r="N26" i="42"/>
  <c r="O26" i="42"/>
  <c r="H27" i="42"/>
  <c r="K27" i="42" s="1"/>
  <c r="L27" i="42"/>
  <c r="N27" i="42"/>
  <c r="O27" i="42"/>
  <c r="H28" i="42"/>
  <c r="K28" i="42" s="1"/>
  <c r="L28" i="42"/>
  <c r="N28" i="42"/>
  <c r="O28" i="42"/>
  <c r="H29" i="42"/>
  <c r="K29" i="42" s="1"/>
  <c r="L29" i="42"/>
  <c r="N29" i="42"/>
  <c r="O29" i="42"/>
  <c r="H30" i="42"/>
  <c r="M30" i="42" s="1"/>
  <c r="L30" i="42"/>
  <c r="N30" i="42"/>
  <c r="O30" i="42"/>
  <c r="H31" i="42"/>
  <c r="K31" i="42" s="1"/>
  <c r="L31" i="42"/>
  <c r="N31" i="42"/>
  <c r="O31" i="42"/>
  <c r="H32" i="42"/>
  <c r="M32" i="42" s="1"/>
  <c r="L32" i="42"/>
  <c r="N32" i="42"/>
  <c r="O32" i="42"/>
  <c r="H33" i="42"/>
  <c r="K33" i="42" s="1"/>
  <c r="L33" i="42"/>
  <c r="N33" i="42"/>
  <c r="O33" i="42"/>
  <c r="H34" i="42"/>
  <c r="M34" i="42" s="1"/>
  <c r="L34" i="42"/>
  <c r="N34" i="42"/>
  <c r="O34" i="42"/>
  <c r="H35" i="42"/>
  <c r="K35" i="42" s="1"/>
  <c r="L35" i="42"/>
  <c r="N35" i="42"/>
  <c r="O35" i="42"/>
  <c r="H36" i="42"/>
  <c r="K36" i="42" s="1"/>
  <c r="L36" i="42"/>
  <c r="N36" i="42"/>
  <c r="O36" i="42"/>
  <c r="H37" i="42"/>
  <c r="M37" i="42" s="1"/>
  <c r="L37" i="42"/>
  <c r="N37" i="42"/>
  <c r="O37" i="42"/>
  <c r="H38" i="42"/>
  <c r="M38" i="42" s="1"/>
  <c r="L38" i="42"/>
  <c r="N38" i="42"/>
  <c r="O38" i="42"/>
  <c r="H39" i="42"/>
  <c r="K39" i="42" s="1"/>
  <c r="L39" i="42"/>
  <c r="N39" i="42"/>
  <c r="O39" i="42"/>
  <c r="H40" i="42"/>
  <c r="M40" i="42" s="1"/>
  <c r="L40" i="42"/>
  <c r="N40" i="42"/>
  <c r="O40" i="42"/>
  <c r="H41" i="42"/>
  <c r="K41" i="42" s="1"/>
  <c r="L41" i="42"/>
  <c r="N41" i="42"/>
  <c r="O41" i="42"/>
  <c r="H42" i="42"/>
  <c r="K42" i="42" s="1"/>
  <c r="L42" i="42"/>
  <c r="N42" i="42"/>
  <c r="O42" i="42"/>
  <c r="H43" i="42"/>
  <c r="K43" i="42" s="1"/>
  <c r="L43" i="42"/>
  <c r="N43" i="42"/>
  <c r="O43" i="42"/>
  <c r="H44" i="42"/>
  <c r="K44" i="42" s="1"/>
  <c r="L44" i="42"/>
  <c r="N44" i="42"/>
  <c r="O44" i="42"/>
  <c r="H45" i="42"/>
  <c r="M45" i="42" s="1"/>
  <c r="L45" i="42"/>
  <c r="N45" i="42"/>
  <c r="O45" i="42"/>
  <c r="O20" i="42"/>
  <c r="N20" i="42"/>
  <c r="L20" i="42"/>
  <c r="H20" i="42"/>
  <c r="K20" i="42" s="1"/>
  <c r="O19" i="42"/>
  <c r="N19" i="42"/>
  <c r="L19" i="42"/>
  <c r="H19" i="42"/>
  <c r="M19" i="42" s="1"/>
  <c r="O18" i="42"/>
  <c r="N18" i="42"/>
  <c r="L18" i="42"/>
  <c r="H18" i="42"/>
  <c r="M18" i="42" s="1"/>
  <c r="O17" i="42"/>
  <c r="N17" i="42"/>
  <c r="L17" i="42"/>
  <c r="H17" i="42"/>
  <c r="K17" i="42" s="1"/>
  <c r="O16" i="42"/>
  <c r="N16" i="42"/>
  <c r="L16" i="42"/>
  <c r="H16" i="42"/>
  <c r="K16" i="42" s="1"/>
  <c r="O15" i="42"/>
  <c r="N15" i="42"/>
  <c r="L15" i="42"/>
  <c r="L46" i="42" s="1"/>
  <c r="E23" i="2" s="1"/>
  <c r="H15" i="42"/>
  <c r="K15" i="42" s="1"/>
  <c r="H21" i="37"/>
  <c r="K21" i="37" s="1"/>
  <c r="L21" i="37"/>
  <c r="N21" i="37"/>
  <c r="O21" i="37"/>
  <c r="H22" i="37"/>
  <c r="K22" i="37" s="1"/>
  <c r="H23" i="37"/>
  <c r="K23" i="37" s="1"/>
  <c r="H24" i="37"/>
  <c r="K24" i="37" s="1"/>
  <c r="L24" i="37"/>
  <c r="N24" i="37"/>
  <c r="O24" i="37"/>
  <c r="H25" i="37"/>
  <c r="K25" i="37" s="1"/>
  <c r="L25" i="37"/>
  <c r="N25" i="37"/>
  <c r="O25" i="37"/>
  <c r="H26" i="37"/>
  <c r="K26" i="37" s="1"/>
  <c r="L26" i="37"/>
  <c r="N26" i="37"/>
  <c r="O26" i="37"/>
  <c r="H27" i="37"/>
  <c r="K27" i="37" s="1"/>
  <c r="L27" i="37"/>
  <c r="N27" i="37"/>
  <c r="O27" i="37"/>
  <c r="H28" i="37"/>
  <c r="K28" i="37" s="1"/>
  <c r="L28" i="37"/>
  <c r="N28" i="37"/>
  <c r="O28" i="37"/>
  <c r="H29" i="37"/>
  <c r="K29" i="37" s="1"/>
  <c r="H30" i="37"/>
  <c r="K30" i="37" s="1"/>
  <c r="H31" i="37"/>
  <c r="M31" i="37" s="1"/>
  <c r="L31" i="37"/>
  <c r="N31" i="37"/>
  <c r="O31" i="37"/>
  <c r="H32" i="37"/>
  <c r="K32" i="37" s="1"/>
  <c r="L32" i="37"/>
  <c r="N32" i="37"/>
  <c r="O32" i="37"/>
  <c r="H33" i="37"/>
  <c r="K33" i="37" s="1"/>
  <c r="L33" i="37"/>
  <c r="N33" i="37"/>
  <c r="O33" i="37"/>
  <c r="H34" i="37"/>
  <c r="K34" i="37" s="1"/>
  <c r="L34" i="37"/>
  <c r="N34" i="37"/>
  <c r="O34" i="37"/>
  <c r="H35" i="37"/>
  <c r="K35" i="37" s="1"/>
  <c r="H36" i="37"/>
  <c r="K36" i="37" s="1"/>
  <c r="H37" i="37"/>
  <c r="K37" i="37" s="1"/>
  <c r="L37" i="37"/>
  <c r="N37" i="37"/>
  <c r="O37" i="37"/>
  <c r="H38" i="37"/>
  <c r="K38" i="37" s="1"/>
  <c r="L38" i="37"/>
  <c r="N38" i="37"/>
  <c r="O38" i="37"/>
  <c r="H39" i="37"/>
  <c r="K39" i="37" s="1"/>
  <c r="H40" i="37"/>
  <c r="K40" i="37" s="1"/>
  <c r="H41" i="37"/>
  <c r="K41" i="37" s="1"/>
  <c r="H42" i="37"/>
  <c r="K42" i="37" s="1"/>
  <c r="L42" i="37"/>
  <c r="N42" i="37"/>
  <c r="O42" i="37"/>
  <c r="H43" i="37"/>
  <c r="M43" i="37" s="1"/>
  <c r="L43" i="37"/>
  <c r="N43" i="37"/>
  <c r="O43" i="37"/>
  <c r="H44" i="37"/>
  <c r="K44" i="37" s="1"/>
  <c r="L44" i="37"/>
  <c r="N44" i="37"/>
  <c r="O44" i="37"/>
  <c r="H45" i="37"/>
  <c r="K45" i="37" s="1"/>
  <c r="H46" i="37"/>
  <c r="K46" i="37" s="1"/>
  <c r="L46" i="37"/>
  <c r="N46" i="37"/>
  <c r="O46" i="37"/>
  <c r="H47" i="37"/>
  <c r="K47" i="37" s="1"/>
  <c r="L47" i="37"/>
  <c r="N47" i="37"/>
  <c r="O47" i="37"/>
  <c r="H48" i="37"/>
  <c r="K48" i="37" s="1"/>
  <c r="L48" i="37"/>
  <c r="N48" i="37"/>
  <c r="O48" i="37"/>
  <c r="H49" i="37"/>
  <c r="K49" i="37" s="1"/>
  <c r="L49" i="37"/>
  <c r="N49" i="37"/>
  <c r="O49" i="37"/>
  <c r="H50" i="37"/>
  <c r="K50" i="37" s="1"/>
  <c r="L50" i="37"/>
  <c r="N50" i="37"/>
  <c r="O50" i="37"/>
  <c r="H51" i="37"/>
  <c r="K51" i="37" s="1"/>
  <c r="H52" i="37"/>
  <c r="K52" i="37" s="1"/>
  <c r="L52" i="37"/>
  <c r="N52" i="37"/>
  <c r="O52" i="37"/>
  <c r="H53" i="37"/>
  <c r="K53" i="37" s="1"/>
  <c r="L53" i="37"/>
  <c r="N53" i="37"/>
  <c r="O53" i="37"/>
  <c r="H54" i="37"/>
  <c r="K54" i="37" s="1"/>
  <c r="H55" i="37"/>
  <c r="K55" i="37" s="1"/>
  <c r="L55" i="37"/>
  <c r="N55" i="37"/>
  <c r="O55" i="37"/>
  <c r="H56" i="37"/>
  <c r="M56" i="37" s="1"/>
  <c r="L56" i="37"/>
  <c r="N56" i="37"/>
  <c r="O56" i="37"/>
  <c r="H20" i="37"/>
  <c r="H19" i="37"/>
  <c r="K19" i="37" s="1"/>
  <c r="H18" i="37"/>
  <c r="H17" i="37"/>
  <c r="K17" i="37" s="1"/>
  <c r="H16" i="37"/>
  <c r="K16" i="37" s="1"/>
  <c r="O15" i="37"/>
  <c r="N15" i="37"/>
  <c r="L15" i="37"/>
  <c r="H15" i="37"/>
  <c r="M15" i="37" s="1"/>
  <c r="H14" i="48"/>
  <c r="K14" i="48" s="1"/>
  <c r="L14" i="48"/>
  <c r="N14" i="48"/>
  <c r="O14" i="48"/>
  <c r="H15" i="48"/>
  <c r="K15" i="48" s="1"/>
  <c r="L15" i="48"/>
  <c r="N15" i="48"/>
  <c r="O15" i="48"/>
  <c r="A15" i="48"/>
  <c r="A14" i="48"/>
  <c r="M27" i="42" l="1"/>
  <c r="P27" i="42" s="1"/>
  <c r="M37" i="37"/>
  <c r="M35" i="42"/>
  <c r="P22" i="42"/>
  <c r="M23" i="42"/>
  <c r="M24" i="37"/>
  <c r="P24" i="37" s="1"/>
  <c r="M42" i="42"/>
  <c r="P42" i="42" s="1"/>
  <c r="M53" i="37"/>
  <c r="P53" i="37" s="1"/>
  <c r="M47" i="37"/>
  <c r="P47" i="37" s="1"/>
  <c r="M32" i="37"/>
  <c r="P32" i="37" s="1"/>
  <c r="M27" i="37"/>
  <c r="K45" i="42"/>
  <c r="M57" i="48"/>
  <c r="O17" i="50"/>
  <c r="O27" i="50"/>
  <c r="J18" i="50"/>
  <c r="L58" i="48"/>
  <c r="N59" i="48"/>
  <c r="N58" i="48"/>
  <c r="O59" i="48"/>
  <c r="P54" i="48"/>
  <c r="M59" i="48"/>
  <c r="O58" i="48"/>
  <c r="P55" i="48"/>
  <c r="O57" i="48"/>
  <c r="N57" i="48"/>
  <c r="N51" i="48"/>
  <c r="M51" i="48"/>
  <c r="O51" i="48"/>
  <c r="L51" i="48"/>
  <c r="N27" i="46"/>
  <c r="L27" i="46"/>
  <c r="O27" i="46"/>
  <c r="L33" i="46"/>
  <c r="M33" i="46"/>
  <c r="O33" i="46"/>
  <c r="N33" i="46"/>
  <c r="J31" i="50"/>
  <c r="O30" i="50"/>
  <c r="O26" i="50"/>
  <c r="O46" i="42"/>
  <c r="H23" i="2" s="1"/>
  <c r="P34" i="42"/>
  <c r="M39" i="42"/>
  <c r="P39" i="42" s="1"/>
  <c r="O15" i="50"/>
  <c r="O25" i="50"/>
  <c r="O32" i="50"/>
  <c r="E20" i="47"/>
  <c r="N19" i="47"/>
  <c r="L19" i="47"/>
  <c r="E21" i="47"/>
  <c r="M19" i="47"/>
  <c r="O19" i="47"/>
  <c r="P56" i="37"/>
  <c r="M16" i="42"/>
  <c r="P16" i="42" s="1"/>
  <c r="M26" i="42"/>
  <c r="N46" i="42"/>
  <c r="G23" i="2" s="1"/>
  <c r="O28" i="50"/>
  <c r="M14" i="49"/>
  <c r="M23" i="49"/>
  <c r="P23" i="49" s="1"/>
  <c r="K18" i="49"/>
  <c r="P35" i="49"/>
  <c r="P37" i="49"/>
  <c r="P43" i="49"/>
  <c r="M27" i="49"/>
  <c r="P27" i="49" s="1"/>
  <c r="K16" i="49"/>
  <c r="P45" i="48"/>
  <c r="P17" i="48"/>
  <c r="P100" i="48"/>
  <c r="P31" i="48"/>
  <c r="P28" i="48"/>
  <c r="P43" i="48"/>
  <c r="O22" i="47"/>
  <c r="M22" i="47"/>
  <c r="N22" i="47"/>
  <c r="L22" i="47"/>
  <c r="E23" i="47"/>
  <c r="E24" i="47"/>
  <c r="P35" i="42"/>
  <c r="K32" i="42"/>
  <c r="K22" i="42"/>
  <c r="K33" i="49"/>
  <c r="O33" i="50"/>
  <c r="J27" i="50"/>
  <c r="P37" i="42"/>
  <c r="P92" i="48"/>
  <c r="P30" i="42"/>
  <c r="P23" i="48"/>
  <c r="P40" i="42"/>
  <c r="M31" i="42"/>
  <c r="P31" i="42" s="1"/>
  <c r="P17" i="49"/>
  <c r="M33" i="37"/>
  <c r="P33" i="37" s="1"/>
  <c r="M24" i="42"/>
  <c r="P18" i="42"/>
  <c r="M41" i="42"/>
  <c r="P41" i="42" s="1"/>
  <c r="K34" i="42"/>
  <c r="O29" i="50"/>
  <c r="E15" i="47"/>
  <c r="P77" i="48"/>
  <c r="P37" i="48"/>
  <c r="P75" i="48"/>
  <c r="P84" i="48"/>
  <c r="P85" i="48"/>
  <c r="P78" i="48"/>
  <c r="A69" i="44"/>
  <c r="P83" i="48"/>
  <c r="O32" i="48"/>
  <c r="L32" i="48"/>
  <c r="N32" i="48"/>
  <c r="M32" i="48"/>
  <c r="P47" i="48"/>
  <c r="P98" i="48"/>
  <c r="P99" i="48"/>
  <c r="L29" i="48"/>
  <c r="N29" i="48"/>
  <c r="O29" i="48"/>
  <c r="M29" i="48"/>
  <c r="P26" i="48"/>
  <c r="N90" i="48"/>
  <c r="L90" i="48"/>
  <c r="O90" i="48"/>
  <c r="M90" i="48"/>
  <c r="L30" i="48"/>
  <c r="N30" i="48"/>
  <c r="O30" i="48"/>
  <c r="M30" i="48"/>
  <c r="P18" i="48"/>
  <c r="L33" i="48"/>
  <c r="N33" i="48"/>
  <c r="O33" i="48"/>
  <c r="M33" i="48"/>
  <c r="P89" i="48"/>
  <c r="O48" i="48"/>
  <c r="L48" i="48"/>
  <c r="N48" i="48"/>
  <c r="M48" i="48"/>
  <c r="L49" i="48"/>
  <c r="M49" i="48"/>
  <c r="N49" i="48"/>
  <c r="O49" i="48"/>
  <c r="P91" i="48"/>
  <c r="P93" i="48"/>
  <c r="M14" i="48"/>
  <c r="P14" i="48" s="1"/>
  <c r="P15" i="37"/>
  <c r="K15" i="37"/>
  <c r="M25" i="37"/>
  <c r="P25" i="37" s="1"/>
  <c r="M48" i="37"/>
  <c r="P48" i="37" s="1"/>
  <c r="P43" i="37"/>
  <c r="M28" i="37"/>
  <c r="P28" i="37" s="1"/>
  <c r="K31" i="37"/>
  <c r="M44" i="37"/>
  <c r="P44" i="37" s="1"/>
  <c r="P31" i="37"/>
  <c r="K56" i="37"/>
  <c r="E39" i="44"/>
  <c r="E24" i="44"/>
  <c r="A34" i="44"/>
  <c r="E45" i="44"/>
  <c r="E48" i="44"/>
  <c r="E47" i="44"/>
  <c r="E46" i="44"/>
  <c r="A33" i="44"/>
  <c r="K22" i="49"/>
  <c r="M29" i="49"/>
  <c r="P29" i="49" s="1"/>
  <c r="K31" i="49"/>
  <c r="P14" i="49"/>
  <c r="P21" i="49"/>
  <c r="M26" i="49"/>
  <c r="P26" i="49" s="1"/>
  <c r="M19" i="49"/>
  <c r="P19" i="49" s="1"/>
  <c r="P30" i="49"/>
  <c r="P16" i="49"/>
  <c r="P25" i="49"/>
  <c r="J33" i="50"/>
  <c r="J17" i="50"/>
  <c r="J29" i="50"/>
  <c r="K34" i="50"/>
  <c r="E20" i="2" s="1"/>
  <c r="O16" i="50"/>
  <c r="J16" i="50"/>
  <c r="J28" i="50"/>
  <c r="J26" i="50"/>
  <c r="M34" i="50"/>
  <c r="G20" i="2" s="1"/>
  <c r="N34" i="50"/>
  <c r="H20" i="2" s="1"/>
  <c r="O18" i="50"/>
  <c r="O31" i="50"/>
  <c r="O14" i="50"/>
  <c r="L34" i="50"/>
  <c r="F20" i="2" s="1"/>
  <c r="J25" i="50"/>
  <c r="J32" i="50"/>
  <c r="J14" i="50"/>
  <c r="J15" i="50"/>
  <c r="J30" i="50"/>
  <c r="M15" i="49"/>
  <c r="P15" i="49" s="1"/>
  <c r="K21" i="49"/>
  <c r="K25" i="49"/>
  <c r="N45" i="49"/>
  <c r="G24" i="2" s="1"/>
  <c r="M28" i="49"/>
  <c r="P28" i="49" s="1"/>
  <c r="K20" i="49"/>
  <c r="K24" i="49"/>
  <c r="K30" i="49"/>
  <c r="P32" i="49"/>
  <c r="K32" i="49"/>
  <c r="P34" i="49"/>
  <c r="P36" i="49"/>
  <c r="P42" i="49"/>
  <c r="O45" i="49"/>
  <c r="H24" i="2" s="1"/>
  <c r="P20" i="49"/>
  <c r="P24" i="49"/>
  <c r="P44" i="49"/>
  <c r="P31" i="49"/>
  <c r="L45" i="49"/>
  <c r="E24" i="2" s="1"/>
  <c r="P18" i="49"/>
  <c r="P22" i="49"/>
  <c r="P33" i="49"/>
  <c r="K17" i="49"/>
  <c r="K42" i="49"/>
  <c r="K43" i="49"/>
  <c r="K44" i="49"/>
  <c r="K34" i="49"/>
  <c r="K35" i="49"/>
  <c r="K36" i="49"/>
  <c r="K37" i="49"/>
  <c r="K40" i="42"/>
  <c r="K37" i="42"/>
  <c r="K18" i="42"/>
  <c r="P32" i="42"/>
  <c r="P23" i="42"/>
  <c r="K38" i="42"/>
  <c r="P38" i="42"/>
  <c r="P24" i="42"/>
  <c r="M20" i="42"/>
  <c r="P20" i="42" s="1"/>
  <c r="P45" i="42"/>
  <c r="M43" i="42"/>
  <c r="P43" i="42" s="1"/>
  <c r="M33" i="42"/>
  <c r="P33" i="42" s="1"/>
  <c r="M17" i="42"/>
  <c r="P17" i="42" s="1"/>
  <c r="P19" i="42"/>
  <c r="K30" i="42"/>
  <c r="P26" i="42"/>
  <c r="M25" i="42"/>
  <c r="P25" i="42" s="1"/>
  <c r="M44" i="42"/>
  <c r="P44" i="42" s="1"/>
  <c r="M36" i="42"/>
  <c r="P36" i="42" s="1"/>
  <c r="M28" i="42"/>
  <c r="P28" i="42" s="1"/>
  <c r="M29" i="42"/>
  <c r="P29" i="42" s="1"/>
  <c r="M21" i="42"/>
  <c r="P21" i="42" s="1"/>
  <c r="M15" i="42"/>
  <c r="K19" i="42"/>
  <c r="M55" i="37"/>
  <c r="P55" i="37" s="1"/>
  <c r="P37" i="37"/>
  <c r="M52" i="37"/>
  <c r="P52" i="37" s="1"/>
  <c r="M46" i="37"/>
  <c r="P46" i="37" s="1"/>
  <c r="M38" i="37"/>
  <c r="P38" i="37" s="1"/>
  <c r="M34" i="37"/>
  <c r="P34" i="37" s="1"/>
  <c r="M26" i="37"/>
  <c r="P26" i="37" s="1"/>
  <c r="K43" i="37"/>
  <c r="P27" i="37"/>
  <c r="M21" i="37"/>
  <c r="P21" i="37" s="1"/>
  <c r="M49" i="37"/>
  <c r="P49" i="37" s="1"/>
  <c r="M50" i="37"/>
  <c r="P50" i="37" s="1"/>
  <c r="M42" i="37"/>
  <c r="P42" i="37" s="1"/>
  <c r="K20" i="37"/>
  <c r="K18" i="37"/>
  <c r="M15" i="48"/>
  <c r="P15" i="48" s="1"/>
  <c r="P33" i="46" l="1"/>
  <c r="P58" i="48"/>
  <c r="P59" i="48"/>
  <c r="P57" i="48"/>
  <c r="P51" i="48"/>
  <c r="O21" i="47"/>
  <c r="M21" i="47"/>
  <c r="L21" i="47"/>
  <c r="N21" i="47"/>
  <c r="L20" i="47"/>
  <c r="O20" i="47"/>
  <c r="N20" i="47"/>
  <c r="M20" i="47"/>
  <c r="P19" i="47"/>
  <c r="M24" i="47"/>
  <c r="N24" i="47"/>
  <c r="L24" i="47"/>
  <c r="O24" i="47"/>
  <c r="N23" i="47"/>
  <c r="O23" i="47"/>
  <c r="L23" i="47"/>
  <c r="M23" i="47"/>
  <c r="P23" i="47" s="1"/>
  <c r="P22" i="47"/>
  <c r="P30" i="48"/>
  <c r="P32" i="48"/>
  <c r="P15" i="42"/>
  <c r="P46" i="42" s="1"/>
  <c r="M46" i="42"/>
  <c r="F23" i="2" s="1"/>
  <c r="P48" i="48"/>
  <c r="P49" i="48"/>
  <c r="P29" i="48"/>
  <c r="P33" i="48"/>
  <c r="P90" i="48"/>
  <c r="E35" i="44"/>
  <c r="E73" i="44"/>
  <c r="E74" i="44" s="1"/>
  <c r="O34" i="50"/>
  <c r="P45" i="49"/>
  <c r="M45" i="49"/>
  <c r="F24" i="2" s="1"/>
  <c r="P21" i="47" l="1"/>
  <c r="P20" i="47"/>
  <c r="M156" i="48"/>
  <c r="O156" i="48"/>
  <c r="N156" i="48"/>
  <c r="L156" i="48"/>
  <c r="P24" i="47"/>
  <c r="M9" i="50"/>
  <c r="I20" i="2"/>
  <c r="N9" i="42"/>
  <c r="I23" i="2"/>
  <c r="N9" i="49"/>
  <c r="I24" i="2"/>
  <c r="H18" i="47"/>
  <c r="K18" i="47" s="1"/>
  <c r="O17" i="47"/>
  <c r="N17" i="47"/>
  <c r="L17" i="47"/>
  <c r="H17" i="47"/>
  <c r="K17" i="47" s="1"/>
  <c r="H16" i="47"/>
  <c r="K16" i="47" s="1"/>
  <c r="O15" i="47"/>
  <c r="N15" i="47"/>
  <c r="L15" i="47"/>
  <c r="H15" i="47"/>
  <c r="K15" i="47" s="1"/>
  <c r="O14" i="47"/>
  <c r="N14" i="47"/>
  <c r="L14" i="47"/>
  <c r="H14" i="47"/>
  <c r="M14" i="47" s="1"/>
  <c r="C19" i="2"/>
  <c r="C18" i="2"/>
  <c r="C17" i="2"/>
  <c r="C16" i="2"/>
  <c r="C15" i="2"/>
  <c r="A18" i="47"/>
  <c r="A17" i="47"/>
  <c r="E16" i="47"/>
  <c r="O16" i="47" s="1"/>
  <c r="A16" i="47"/>
  <c r="A15" i="47"/>
  <c r="A14" i="47"/>
  <c r="H19" i="46"/>
  <c r="K19" i="46" s="1"/>
  <c r="L19" i="46"/>
  <c r="N19" i="46"/>
  <c r="O19" i="46"/>
  <c r="H20" i="46"/>
  <c r="K20" i="46" s="1"/>
  <c r="H21" i="46"/>
  <c r="K21" i="46" s="1"/>
  <c r="H22" i="46"/>
  <c r="K22" i="46" s="1"/>
  <c r="H23" i="46"/>
  <c r="K23" i="46" s="1"/>
  <c r="H24" i="46"/>
  <c r="K24" i="46" s="1"/>
  <c r="H25" i="46"/>
  <c r="K25" i="46" s="1"/>
  <c r="H26" i="46"/>
  <c r="K26" i="46" s="1"/>
  <c r="H27" i="46"/>
  <c r="H28" i="46"/>
  <c r="K28" i="46" s="1"/>
  <c r="H29" i="46"/>
  <c r="K29" i="46" s="1"/>
  <c r="H51" i="46"/>
  <c r="M51" i="46" s="1"/>
  <c r="L51" i="46"/>
  <c r="N51" i="46"/>
  <c r="O51" i="46"/>
  <c r="H53" i="46"/>
  <c r="K53" i="46" s="1"/>
  <c r="L53" i="46"/>
  <c r="O18" i="46"/>
  <c r="H18" i="46"/>
  <c r="K18" i="46" s="1"/>
  <c r="O17" i="46"/>
  <c r="N17" i="46"/>
  <c r="L17" i="46"/>
  <c r="H17" i="46"/>
  <c r="M17" i="46" s="1"/>
  <c r="O16" i="46"/>
  <c r="N16" i="46"/>
  <c r="L16" i="46"/>
  <c r="H16" i="46"/>
  <c r="K16" i="46" s="1"/>
  <c r="H15" i="46"/>
  <c r="K15" i="46" s="1"/>
  <c r="O14" i="46"/>
  <c r="N14" i="46"/>
  <c r="L14" i="46"/>
  <c r="H14" i="46"/>
  <c r="M14" i="46" s="1"/>
  <c r="N53" i="46"/>
  <c r="E46" i="46"/>
  <c r="A44" i="46"/>
  <c r="E43" i="46"/>
  <c r="A41" i="46"/>
  <c r="A40" i="46"/>
  <c r="A37" i="46"/>
  <c r="A36" i="46"/>
  <c r="A35" i="46"/>
  <c r="E34" i="46"/>
  <c r="A34" i="46"/>
  <c r="A33" i="46"/>
  <c r="E32" i="46"/>
  <c r="A32" i="46"/>
  <c r="E31" i="46"/>
  <c r="A31" i="46"/>
  <c r="A30" i="46"/>
  <c r="A29" i="46"/>
  <c r="E28" i="46"/>
  <c r="A28" i="46"/>
  <c r="E30" i="46"/>
  <c r="A27" i="46"/>
  <c r="A26" i="46"/>
  <c r="A25" i="46"/>
  <c r="A24" i="46"/>
  <c r="E23" i="46"/>
  <c r="A23" i="46"/>
  <c r="A22" i="46"/>
  <c r="A21" i="46"/>
  <c r="E20" i="46"/>
  <c r="L20" i="46" s="1"/>
  <c r="A20" i="46"/>
  <c r="A19" i="46"/>
  <c r="N18" i="46"/>
  <c r="A18" i="46"/>
  <c r="A17" i="46"/>
  <c r="A16" i="46"/>
  <c r="E15" i="46"/>
  <c r="O15" i="46" s="1"/>
  <c r="A14" i="46"/>
  <c r="P14" i="47" l="1"/>
  <c r="L32" i="46"/>
  <c r="M32" i="46"/>
  <c r="N32" i="46"/>
  <c r="O32" i="46"/>
  <c r="O28" i="46"/>
  <c r="L28" i="46"/>
  <c r="M28" i="46"/>
  <c r="N28" i="46"/>
  <c r="L23" i="46"/>
  <c r="M23" i="46"/>
  <c r="O23" i="46"/>
  <c r="N23" i="46"/>
  <c r="N34" i="46"/>
  <c r="O34" i="46"/>
  <c r="L34" i="46"/>
  <c r="M34" i="46"/>
  <c r="K27" i="46"/>
  <c r="M27" i="46"/>
  <c r="P27" i="46" s="1"/>
  <c r="O31" i="46"/>
  <c r="M31" i="46"/>
  <c r="N31" i="46"/>
  <c r="L31" i="46"/>
  <c r="L30" i="46"/>
  <c r="M30" i="46"/>
  <c r="N30" i="46"/>
  <c r="O30" i="46"/>
  <c r="M43" i="46"/>
  <c r="N43" i="46"/>
  <c r="O43" i="46"/>
  <c r="L43" i="46"/>
  <c r="P156" i="48"/>
  <c r="M15" i="47"/>
  <c r="P15" i="47" s="1"/>
  <c r="M17" i="47"/>
  <c r="P17" i="47" s="1"/>
  <c r="O46" i="46"/>
  <c r="L46" i="46"/>
  <c r="N46" i="46"/>
  <c r="M46" i="46"/>
  <c r="L16" i="47"/>
  <c r="M16" i="47"/>
  <c r="N16" i="47"/>
  <c r="K14" i="46"/>
  <c r="M16" i="46"/>
  <c r="P16" i="46" s="1"/>
  <c r="P51" i="46"/>
  <c r="K17" i="46"/>
  <c r="M53" i="46"/>
  <c r="P14" i="46"/>
  <c r="O20" i="46"/>
  <c r="N20" i="46"/>
  <c r="O53" i="46"/>
  <c r="K51" i="46"/>
  <c r="L15" i="46"/>
  <c r="M20" i="46"/>
  <c r="L18" i="46"/>
  <c r="M18" i="46"/>
  <c r="P18" i="46" s="1"/>
  <c r="P17" i="46"/>
  <c r="M15" i="46"/>
  <c r="N15" i="46"/>
  <c r="K14" i="47"/>
  <c r="E18" i="47"/>
  <c r="M19" i="46"/>
  <c r="P19" i="46" s="1"/>
  <c r="E25" i="46"/>
  <c r="E24" i="46"/>
  <c r="E35" i="46"/>
  <c r="E42" i="46"/>
  <c r="E26" i="46"/>
  <c r="E21" i="46"/>
  <c r="E29" i="46"/>
  <c r="P34" i="46" l="1"/>
  <c r="P28" i="46"/>
  <c r="P30" i="46"/>
  <c r="P31" i="46"/>
  <c r="O25" i="46"/>
  <c r="L25" i="46"/>
  <c r="M25" i="46"/>
  <c r="N25" i="46"/>
  <c r="O45" i="46"/>
  <c r="M45" i="46"/>
  <c r="L45" i="46"/>
  <c r="N45" i="46"/>
  <c r="O35" i="46"/>
  <c r="N35" i="46"/>
  <c r="L35" i="46"/>
  <c r="M35" i="46"/>
  <c r="M24" i="46"/>
  <c r="N24" i="46"/>
  <c r="L24" i="46"/>
  <c r="O24" i="46"/>
  <c r="O29" i="46"/>
  <c r="M29" i="46"/>
  <c r="L29" i="46"/>
  <c r="N29" i="46"/>
  <c r="O26" i="46"/>
  <c r="L26" i="46"/>
  <c r="N26" i="46"/>
  <c r="M26" i="46"/>
  <c r="P23" i="46"/>
  <c r="P32" i="46"/>
  <c r="E22" i="46"/>
  <c r="M21" i="46"/>
  <c r="N21" i="46"/>
  <c r="O21" i="46"/>
  <c r="L21" i="46"/>
  <c r="P43" i="46"/>
  <c r="L42" i="46"/>
  <c r="M42" i="46"/>
  <c r="N42" i="46"/>
  <c r="O42" i="46"/>
  <c r="P46" i="46"/>
  <c r="O18" i="47"/>
  <c r="N18" i="47"/>
  <c r="L18" i="47"/>
  <c r="M18" i="47"/>
  <c r="P16" i="47"/>
  <c r="P53" i="46"/>
  <c r="P20" i="46"/>
  <c r="P15" i="46"/>
  <c r="E19" i="2"/>
  <c r="G19" i="2"/>
  <c r="H19" i="44"/>
  <c r="K19" i="44" s="1"/>
  <c r="L19" i="44"/>
  <c r="N19" i="44"/>
  <c r="O19" i="44"/>
  <c r="H20" i="44"/>
  <c r="K20" i="44" s="1"/>
  <c r="L20" i="44"/>
  <c r="N20" i="44"/>
  <c r="O20" i="44"/>
  <c r="H21" i="44"/>
  <c r="M21" i="44" s="1"/>
  <c r="L21" i="44"/>
  <c r="N21" i="44"/>
  <c r="O21" i="44"/>
  <c r="H22" i="44"/>
  <c r="K22" i="44" s="1"/>
  <c r="L22" i="44"/>
  <c r="N22" i="44"/>
  <c r="O22" i="44"/>
  <c r="H23" i="44"/>
  <c r="K23" i="44" s="1"/>
  <c r="L23" i="44"/>
  <c r="N23" i="44"/>
  <c r="O23" i="44"/>
  <c r="H24" i="44"/>
  <c r="K24" i="44" s="1"/>
  <c r="H25" i="44"/>
  <c r="K25" i="44" s="1"/>
  <c r="H26" i="44"/>
  <c r="K26" i="44" s="1"/>
  <c r="H28" i="44"/>
  <c r="K28" i="44" s="1"/>
  <c r="H29" i="44"/>
  <c r="K29" i="44" s="1"/>
  <c r="H30" i="44"/>
  <c r="K30" i="44" s="1"/>
  <c r="H31" i="44"/>
  <c r="K31" i="44" s="1"/>
  <c r="H32" i="44"/>
  <c r="K32" i="44" s="1"/>
  <c r="H35" i="44"/>
  <c r="K35" i="44" s="1"/>
  <c r="H36" i="44"/>
  <c r="K36" i="44" s="1"/>
  <c r="H37" i="44"/>
  <c r="K37" i="44" s="1"/>
  <c r="H38" i="44"/>
  <c r="K38" i="44" s="1"/>
  <c r="H40" i="44"/>
  <c r="K40" i="44" s="1"/>
  <c r="H62" i="44"/>
  <c r="H64" i="44"/>
  <c r="K64" i="44" s="1"/>
  <c r="H65" i="44"/>
  <c r="K65" i="44" s="1"/>
  <c r="H66" i="44"/>
  <c r="K66" i="44" s="1"/>
  <c r="H67" i="44"/>
  <c r="K67" i="44" s="1"/>
  <c r="H68" i="44"/>
  <c r="K68" i="44" s="1"/>
  <c r="H70" i="44"/>
  <c r="K70" i="44" s="1"/>
  <c r="H71" i="44"/>
  <c r="H72" i="44"/>
  <c r="M72" i="44" s="1"/>
  <c r="L72" i="44"/>
  <c r="N72" i="44"/>
  <c r="O72" i="44"/>
  <c r="H73" i="44"/>
  <c r="K73" i="44" s="1"/>
  <c r="L73" i="44"/>
  <c r="N73" i="44"/>
  <c r="O73" i="44"/>
  <c r="H74" i="44"/>
  <c r="K74" i="44" s="1"/>
  <c r="H18" i="44"/>
  <c r="O17" i="44"/>
  <c r="N17" i="44"/>
  <c r="L17" i="44"/>
  <c r="H17" i="44"/>
  <c r="K17" i="44" s="1"/>
  <c r="H16" i="44"/>
  <c r="H15" i="44"/>
  <c r="K15" i="44" s="1"/>
  <c r="H14" i="44"/>
  <c r="K14" i="44" s="1"/>
  <c r="H22" i="6"/>
  <c r="M22" i="6" s="1"/>
  <c r="L22" i="6"/>
  <c r="N22" i="6"/>
  <c r="O22" i="6"/>
  <c r="H23" i="6"/>
  <c r="K23" i="6" s="1"/>
  <c r="H24" i="6"/>
  <c r="K24" i="6" s="1"/>
  <c r="H25" i="6"/>
  <c r="K25" i="6" s="1"/>
  <c r="H26" i="6"/>
  <c r="K26" i="6" s="1"/>
  <c r="H27" i="6"/>
  <c r="K27" i="6" s="1"/>
  <c r="H46" i="6"/>
  <c r="K46" i="6" s="1"/>
  <c r="H47" i="6"/>
  <c r="K47" i="6" s="1"/>
  <c r="H48" i="6"/>
  <c r="K48" i="6" s="1"/>
  <c r="H49" i="6"/>
  <c r="K49" i="6" s="1"/>
  <c r="H50" i="6"/>
  <c r="K50" i="6" s="1"/>
  <c r="H51" i="6"/>
  <c r="K51" i="6" s="1"/>
  <c r="H52" i="6"/>
  <c r="K52" i="6" s="1"/>
  <c r="H53" i="6"/>
  <c r="K53" i="6" s="1"/>
  <c r="H54" i="6"/>
  <c r="K54" i="6" s="1"/>
  <c r="H65" i="6"/>
  <c r="K65" i="6" s="1"/>
  <c r="H66" i="6"/>
  <c r="K66" i="6" s="1"/>
  <c r="H67" i="6"/>
  <c r="K67" i="6" s="1"/>
  <c r="H68" i="6"/>
  <c r="K68" i="6" s="1"/>
  <c r="H69" i="6"/>
  <c r="K69" i="6" s="1"/>
  <c r="H70" i="6"/>
  <c r="K70" i="6" s="1"/>
  <c r="H71" i="6"/>
  <c r="H72" i="6"/>
  <c r="H73" i="6"/>
  <c r="H74" i="6"/>
  <c r="K74" i="6" s="1"/>
  <c r="H75" i="6"/>
  <c r="K75" i="6" s="1"/>
  <c r="H76" i="6"/>
  <c r="K76" i="6" s="1"/>
  <c r="H77" i="6"/>
  <c r="K77" i="6" s="1"/>
  <c r="H78" i="6"/>
  <c r="K78" i="6" s="1"/>
  <c r="H79" i="6"/>
  <c r="K79" i="6" s="1"/>
  <c r="H14" i="6"/>
  <c r="P29" i="46" l="1"/>
  <c r="P26" i="46"/>
  <c r="P45" i="46"/>
  <c r="P21" i="46"/>
  <c r="P35" i="46"/>
  <c r="P25" i="46"/>
  <c r="M22" i="46"/>
  <c r="L22" i="46"/>
  <c r="L54" i="46" s="1"/>
  <c r="E17" i="2" s="1"/>
  <c r="N22" i="46"/>
  <c r="N54" i="46" s="1"/>
  <c r="G17" i="2" s="1"/>
  <c r="O22" i="46"/>
  <c r="O54" i="46" s="1"/>
  <c r="H17" i="2" s="1"/>
  <c r="P24" i="46"/>
  <c r="P42" i="46"/>
  <c r="P18" i="47"/>
  <c r="O25" i="47"/>
  <c r="H18" i="2" s="1"/>
  <c r="K73" i="6"/>
  <c r="K71" i="6"/>
  <c r="K22" i="6"/>
  <c r="P22" i="6"/>
  <c r="K72" i="6"/>
  <c r="K62" i="44"/>
  <c r="K21" i="44"/>
  <c r="P21" i="44"/>
  <c r="M22" i="44"/>
  <c r="P22" i="44" s="1"/>
  <c r="K72" i="44"/>
  <c r="M17" i="44"/>
  <c r="P17" i="44" s="1"/>
  <c r="M23" i="44"/>
  <c r="P23" i="44" s="1"/>
  <c r="P72" i="44"/>
  <c r="K71" i="44"/>
  <c r="H19" i="2"/>
  <c r="F19" i="2"/>
  <c r="M73" i="44"/>
  <c r="P73" i="44" s="1"/>
  <c r="M19" i="44"/>
  <c r="P19" i="44" s="1"/>
  <c r="M20" i="44"/>
  <c r="P20" i="44" s="1"/>
  <c r="K18" i="44"/>
  <c r="K16" i="44"/>
  <c r="K14" i="6"/>
  <c r="P22" i="46" l="1"/>
  <c r="P54" i="46" s="1"/>
  <c r="L25" i="47"/>
  <c r="E18" i="2" s="1"/>
  <c r="N9" i="48"/>
  <c r="I19" i="2"/>
  <c r="P25" i="47"/>
  <c r="N9" i="47" s="1"/>
  <c r="N25" i="47"/>
  <c r="G18" i="2" s="1"/>
  <c r="M25" i="47"/>
  <c r="F18" i="2" s="1"/>
  <c r="M54" i="46"/>
  <c r="F17" i="2" s="1"/>
  <c r="E54" i="37"/>
  <c r="E51" i="37"/>
  <c r="E45" i="37"/>
  <c r="A43" i="37"/>
  <c r="A44" i="37" s="1"/>
  <c r="A45" i="37" s="1"/>
  <c r="A46" i="37" s="1"/>
  <c r="A47" i="37" s="1"/>
  <c r="A48" i="37" s="1"/>
  <c r="A49" i="37" s="1"/>
  <c r="A50" i="37" s="1"/>
  <c r="A51" i="37" s="1"/>
  <c r="A52" i="37" s="1"/>
  <c r="A53" i="37" s="1"/>
  <c r="A54" i="37" s="1"/>
  <c r="A55" i="37" s="1"/>
  <c r="A56" i="37" s="1"/>
  <c r="A41" i="37"/>
  <c r="A38" i="37"/>
  <c r="A39" i="37" s="1"/>
  <c r="A36" i="37"/>
  <c r="A30" i="37"/>
  <c r="A31" i="37" s="1"/>
  <c r="A32" i="37" s="1"/>
  <c r="A33" i="37" s="1"/>
  <c r="A34" i="37" s="1"/>
  <c r="A16" i="37"/>
  <c r="A17" i="37" s="1"/>
  <c r="A18" i="37" s="1"/>
  <c r="A19" i="37" s="1"/>
  <c r="A20" i="37" s="1"/>
  <c r="A21" i="37" s="1"/>
  <c r="A22" i="37" s="1"/>
  <c r="A23" i="37" s="1"/>
  <c r="A24" i="37" s="1"/>
  <c r="A25" i="37" s="1"/>
  <c r="A26" i="37" s="1"/>
  <c r="A27" i="37" s="1"/>
  <c r="A28" i="37" s="1"/>
  <c r="H21" i="2"/>
  <c r="G21" i="2"/>
  <c r="E21" i="2"/>
  <c r="U37" i="33"/>
  <c r="S37" i="33"/>
  <c r="T37" i="33" s="1"/>
  <c r="P37" i="33"/>
  <c r="L37" i="33"/>
  <c r="I37" i="33"/>
  <c r="K37" i="33" s="1"/>
  <c r="U35" i="33"/>
  <c r="S35" i="33"/>
  <c r="T35" i="33" s="1"/>
  <c r="P35" i="33"/>
  <c r="L35" i="33"/>
  <c r="I35" i="33"/>
  <c r="K35" i="33" s="1"/>
  <c r="F34" i="33"/>
  <c r="N33" i="33"/>
  <c r="P33" i="33" s="1"/>
  <c r="I33" i="33"/>
  <c r="K33" i="33" s="1"/>
  <c r="F33" i="33"/>
  <c r="L33" i="33" s="1"/>
  <c r="N32" i="33"/>
  <c r="P32" i="33" s="1"/>
  <c r="I32" i="33"/>
  <c r="K32" i="33" s="1"/>
  <c r="F32" i="33"/>
  <c r="I30" i="33"/>
  <c r="K30" i="33" s="1"/>
  <c r="F30" i="33"/>
  <c r="L30" i="33" s="1"/>
  <c r="I29" i="33"/>
  <c r="K29" i="33" s="1"/>
  <c r="F29" i="33"/>
  <c r="L29" i="33" s="1"/>
  <c r="I28" i="33"/>
  <c r="J28" i="33" s="1"/>
  <c r="F28" i="33"/>
  <c r="U28" i="33" s="1"/>
  <c r="V28" i="33" s="1"/>
  <c r="I27" i="33"/>
  <c r="K27" i="33" s="1"/>
  <c r="F27" i="33"/>
  <c r="I26" i="33"/>
  <c r="K26" i="33" s="1"/>
  <c r="F26" i="33"/>
  <c r="L26" i="33" s="1"/>
  <c r="I25" i="33"/>
  <c r="E25" i="33"/>
  <c r="D25" i="33"/>
  <c r="R24" i="33"/>
  <c r="N24" i="33"/>
  <c r="P24" i="33" s="1"/>
  <c r="I24" i="33"/>
  <c r="K24" i="33" s="1"/>
  <c r="F24" i="33"/>
  <c r="L24" i="33" s="1"/>
  <c r="I23" i="33"/>
  <c r="E23" i="33"/>
  <c r="D23" i="33"/>
  <c r="I22" i="33"/>
  <c r="K22" i="33" s="1"/>
  <c r="F22" i="33"/>
  <c r="R21" i="33"/>
  <c r="N21" i="33"/>
  <c r="P21" i="33" s="1"/>
  <c r="I21" i="33"/>
  <c r="K21" i="33" s="1"/>
  <c r="F21" i="33"/>
  <c r="U21" i="33" s="1"/>
  <c r="V21" i="33" s="1"/>
  <c r="R20" i="33"/>
  <c r="N20" i="33"/>
  <c r="P20" i="33" s="1"/>
  <c r="I20" i="33"/>
  <c r="J20" i="33" s="1"/>
  <c r="F20" i="33"/>
  <c r="L20" i="33" s="1"/>
  <c r="I19" i="33"/>
  <c r="E19" i="33"/>
  <c r="D19" i="33"/>
  <c r="I18" i="33"/>
  <c r="J18" i="33" s="1"/>
  <c r="F18" i="33"/>
  <c r="I17" i="33"/>
  <c r="E17" i="33"/>
  <c r="D17" i="33"/>
  <c r="E32" i="6" s="1"/>
  <c r="I16" i="33"/>
  <c r="J16" i="33" s="1"/>
  <c r="F16" i="33"/>
  <c r="I15" i="33"/>
  <c r="K15" i="33" s="1"/>
  <c r="E15" i="33"/>
  <c r="F15" i="33" s="1"/>
  <c r="I14" i="33"/>
  <c r="K14" i="33" s="1"/>
  <c r="F14" i="33"/>
  <c r="I13" i="33"/>
  <c r="E13" i="33"/>
  <c r="D13" i="33"/>
  <c r="I12" i="33"/>
  <c r="K12" i="33" s="1"/>
  <c r="F12" i="33"/>
  <c r="I11" i="33"/>
  <c r="E11" i="33"/>
  <c r="D11" i="33"/>
  <c r="I10" i="33"/>
  <c r="K10" i="33" s="1"/>
  <c r="F10" i="33"/>
  <c r="E9" i="33"/>
  <c r="D9" i="33"/>
  <c r="I8" i="33"/>
  <c r="K8" i="33" s="1"/>
  <c r="F8" i="33"/>
  <c r="R7" i="33"/>
  <c r="N7" i="33"/>
  <c r="P7" i="33" s="1"/>
  <c r="I7" i="33"/>
  <c r="K7" i="33" s="1"/>
  <c r="F7" i="33"/>
  <c r="L7" i="33" s="1"/>
  <c r="R6" i="33"/>
  <c r="N6" i="33"/>
  <c r="P6" i="33" s="1"/>
  <c r="I6" i="33"/>
  <c r="K6" i="33" s="1"/>
  <c r="F6" i="33"/>
  <c r="R5" i="33"/>
  <c r="N5" i="33"/>
  <c r="P5" i="33" s="1"/>
  <c r="I5" i="33"/>
  <c r="J5" i="33" s="1"/>
  <c r="F5" i="33"/>
  <c r="L5" i="33" s="1"/>
  <c r="R4" i="33"/>
  <c r="N4" i="33"/>
  <c r="P4" i="33" s="1"/>
  <c r="I4" i="33"/>
  <c r="K4" i="33" s="1"/>
  <c r="K3" i="33"/>
  <c r="J3" i="33"/>
  <c r="A79" i="6"/>
  <c r="A78" i="6"/>
  <c r="A77" i="6"/>
  <c r="A76" i="6"/>
  <c r="A75" i="6"/>
  <c r="A74" i="6"/>
  <c r="A73" i="6"/>
  <c r="A72" i="6"/>
  <c r="A71" i="6"/>
  <c r="A70" i="6"/>
  <c r="E54" i="6"/>
  <c r="C54" i="6"/>
  <c r="A54" i="6"/>
  <c r="E53" i="6"/>
  <c r="C53" i="6"/>
  <c r="A53" i="6"/>
  <c r="A52" i="6"/>
  <c r="A51" i="6"/>
  <c r="A50" i="6"/>
  <c r="A49" i="6"/>
  <c r="A48" i="6"/>
  <c r="A47" i="6"/>
  <c r="A46" i="6"/>
  <c r="A27" i="6"/>
  <c r="A26" i="6"/>
  <c r="A25" i="6"/>
  <c r="A24" i="6"/>
  <c r="E23" i="6"/>
  <c r="C23" i="6"/>
  <c r="A23" i="6"/>
  <c r="A22" i="6"/>
  <c r="A14" i="6"/>
  <c r="C83" i="44"/>
  <c r="A61" i="44"/>
  <c r="A60" i="44"/>
  <c r="A57" i="44"/>
  <c r="A56" i="44"/>
  <c r="A54" i="44"/>
  <c r="A52" i="44"/>
  <c r="A51" i="44"/>
  <c r="A50" i="44"/>
  <c r="A42" i="44"/>
  <c r="A41" i="44"/>
  <c r="A40" i="44"/>
  <c r="A38" i="44"/>
  <c r="A37" i="44"/>
  <c r="A35" i="44"/>
  <c r="A26" i="44"/>
  <c r="A25" i="44"/>
  <c r="A24" i="44"/>
  <c r="A23" i="44"/>
  <c r="A22" i="44"/>
  <c r="A21" i="44"/>
  <c r="A20" i="44"/>
  <c r="A19" i="44"/>
  <c r="E18" i="44"/>
  <c r="A18" i="44"/>
  <c r="A17" i="44"/>
  <c r="A16" i="44"/>
  <c r="A15" i="44"/>
  <c r="A14" i="44"/>
  <c r="C43" i="2"/>
  <c r="A38" i="2"/>
  <c r="C35" i="2"/>
  <c r="C21" i="2"/>
  <c r="A16" i="2"/>
  <c r="A17" i="2" s="1"/>
  <c r="B15" i="2"/>
  <c r="D7" i="2"/>
  <c r="D6" i="2"/>
  <c r="Q18" i="33" l="1"/>
  <c r="S18" i="33"/>
  <c r="T18" i="33" s="1"/>
  <c r="L18" i="33"/>
  <c r="M18" i="33" s="1"/>
  <c r="O18" i="33" s="1"/>
  <c r="V18" i="33"/>
  <c r="V8" i="33"/>
  <c r="S8" i="33"/>
  <c r="Q8" i="33"/>
  <c r="L8" i="33"/>
  <c r="M8" i="33" s="1"/>
  <c r="O8" i="33" s="1"/>
  <c r="V22" i="33"/>
  <c r="S22" i="33"/>
  <c r="T22" i="33" s="1"/>
  <c r="Q22" i="33"/>
  <c r="L22" i="33"/>
  <c r="M22" i="33" s="1"/>
  <c r="O22" i="33" s="1"/>
  <c r="D31" i="33"/>
  <c r="D40" i="33" s="1"/>
  <c r="V14" i="33"/>
  <c r="L14" i="33"/>
  <c r="M14" i="33" s="1"/>
  <c r="O14" i="33" s="1"/>
  <c r="S14" i="33"/>
  <c r="T14" i="33" s="1"/>
  <c r="Q14" i="33"/>
  <c r="J19" i="33"/>
  <c r="L10" i="33"/>
  <c r="M10" i="33" s="1"/>
  <c r="O10" i="33" s="1"/>
  <c r="V10" i="33"/>
  <c r="S10" i="33"/>
  <c r="T10" i="33" s="1"/>
  <c r="Q10" i="33"/>
  <c r="L16" i="33"/>
  <c r="M16" i="33" s="1"/>
  <c r="O16" i="33" s="1"/>
  <c r="Q16" i="33"/>
  <c r="V16" i="33"/>
  <c r="S16" i="33"/>
  <c r="T16" i="33" s="1"/>
  <c r="L12" i="33"/>
  <c r="M12" i="33" s="1"/>
  <c r="O12" i="33" s="1"/>
  <c r="Q12" i="33"/>
  <c r="V12" i="33"/>
  <c r="S12" i="33"/>
  <c r="T12" i="33" s="1"/>
  <c r="S32" i="33"/>
  <c r="T32" i="33" s="1"/>
  <c r="U32" i="33"/>
  <c r="E31" i="33"/>
  <c r="Q30" i="33"/>
  <c r="J25" i="33"/>
  <c r="U30" i="33"/>
  <c r="V30" i="33" s="1"/>
  <c r="J23" i="33"/>
  <c r="I18" i="2"/>
  <c r="L21" i="33"/>
  <c r="J17" i="33"/>
  <c r="E34" i="6"/>
  <c r="N25" i="33"/>
  <c r="P25" i="33" s="1"/>
  <c r="E40" i="6"/>
  <c r="E28" i="6"/>
  <c r="E46" i="6" s="1"/>
  <c r="M5" i="33"/>
  <c r="O5" i="33" s="1"/>
  <c r="E38" i="6"/>
  <c r="K16" i="33"/>
  <c r="A50" i="51"/>
  <c r="P10" i="51" s="1"/>
  <c r="A63" i="37"/>
  <c r="A31" i="47"/>
  <c r="P10" i="47" s="1"/>
  <c r="A52" i="49"/>
  <c r="P10" i="49" s="1"/>
  <c r="A162" i="48"/>
  <c r="P10" i="48" s="1"/>
  <c r="A81" i="44"/>
  <c r="P10" i="44" s="1"/>
  <c r="A41" i="34"/>
  <c r="P10" i="34" s="1"/>
  <c r="A60" i="46"/>
  <c r="P10" i="46" s="1"/>
  <c r="A40" i="50"/>
  <c r="O10" i="50" s="1"/>
  <c r="A53" i="42"/>
  <c r="P10" i="42" s="1"/>
  <c r="A86" i="6"/>
  <c r="P10" i="6" s="1"/>
  <c r="D6" i="37"/>
  <c r="D6" i="51"/>
  <c r="D5" i="37"/>
  <c r="D5" i="51"/>
  <c r="C55" i="51"/>
  <c r="C86" i="44"/>
  <c r="C45" i="50"/>
  <c r="C91" i="6"/>
  <c r="C36" i="47"/>
  <c r="C65" i="46"/>
  <c r="C46" i="34"/>
  <c r="C58" i="42"/>
  <c r="C68" i="37"/>
  <c r="C57" i="49"/>
  <c r="C167" i="48"/>
  <c r="N9" i="46"/>
  <c r="I17" i="2"/>
  <c r="Q4" i="33"/>
  <c r="L4" i="33"/>
  <c r="J4" i="33"/>
  <c r="E40" i="33"/>
  <c r="U20" i="33"/>
  <c r="V20" i="33" s="1"/>
  <c r="F25" i="33"/>
  <c r="U25" i="33" s="1"/>
  <c r="V25" i="33" s="1"/>
  <c r="L28" i="33"/>
  <c r="U5" i="33"/>
  <c r="V5" i="33" s="1"/>
  <c r="M24" i="33"/>
  <c r="O24" i="33" s="1"/>
  <c r="U26" i="33"/>
  <c r="V26" i="33" s="1"/>
  <c r="U7" i="33"/>
  <c r="V7" i="33" s="1"/>
  <c r="Q24" i="33"/>
  <c r="K17" i="33"/>
  <c r="K20" i="33"/>
  <c r="S24" i="33"/>
  <c r="T24" i="33" s="1"/>
  <c r="S28" i="33"/>
  <c r="T28" i="33" s="1"/>
  <c r="E65" i="6"/>
  <c r="E69" i="6" s="1"/>
  <c r="L70" i="44"/>
  <c r="O70" i="44"/>
  <c r="M70" i="44"/>
  <c r="N70" i="44"/>
  <c r="L71" i="44"/>
  <c r="N71" i="44"/>
  <c r="O71" i="44"/>
  <c r="M71" i="44"/>
  <c r="L74" i="44"/>
  <c r="N74" i="44"/>
  <c r="O74" i="44"/>
  <c r="M74" i="44"/>
  <c r="K13" i="33"/>
  <c r="S5" i="33"/>
  <c r="T5" i="33" s="1"/>
  <c r="J15" i="33"/>
  <c r="Q20" i="33"/>
  <c r="U24" i="33"/>
  <c r="V24" i="33" s="1"/>
  <c r="J27" i="33"/>
  <c r="J29" i="33"/>
  <c r="K11" i="33"/>
  <c r="K5" i="33"/>
  <c r="M7" i="33"/>
  <c r="O7" i="33" s="1"/>
  <c r="J8" i="33"/>
  <c r="J10" i="33"/>
  <c r="J12" i="33"/>
  <c r="J14" i="33"/>
  <c r="S20" i="33"/>
  <c r="T20" i="33" s="1"/>
  <c r="M33" i="33"/>
  <c r="J6" i="33"/>
  <c r="Q7" i="33"/>
  <c r="K18" i="33"/>
  <c r="M20" i="33"/>
  <c r="O20" i="33" s="1"/>
  <c r="K25" i="33"/>
  <c r="S26" i="33"/>
  <c r="T26" i="33" s="1"/>
  <c r="S30" i="33"/>
  <c r="T30" i="33" s="1"/>
  <c r="F23" i="33"/>
  <c r="Q5" i="33"/>
  <c r="S7" i="33"/>
  <c r="T7" i="33" s="1"/>
  <c r="J21" i="33"/>
  <c r="K23" i="33"/>
  <c r="K28" i="33"/>
  <c r="J32" i="33"/>
  <c r="L23" i="6"/>
  <c r="N23" i="6"/>
  <c r="M23" i="6"/>
  <c r="O23" i="6"/>
  <c r="L6" i="33"/>
  <c r="N26" i="6"/>
  <c r="O26" i="6"/>
  <c r="L26" i="6"/>
  <c r="M26" i="6"/>
  <c r="L54" i="6"/>
  <c r="N54" i="6"/>
  <c r="M54" i="6"/>
  <c r="O54" i="6"/>
  <c r="S4" i="33"/>
  <c r="M6" i="33"/>
  <c r="O6" i="33" s="1"/>
  <c r="U6" i="33"/>
  <c r="V6" i="33" s="1"/>
  <c r="Q21" i="33"/>
  <c r="J22" i="33"/>
  <c r="J24" i="33"/>
  <c r="Q25" i="33"/>
  <c r="J26" i="33"/>
  <c r="S27" i="33"/>
  <c r="T27" i="33" s="1"/>
  <c r="U29" i="33"/>
  <c r="V29" i="33" s="1"/>
  <c r="J35" i="33"/>
  <c r="J37" i="33"/>
  <c r="O27" i="6"/>
  <c r="L27" i="6"/>
  <c r="N27" i="6"/>
  <c r="M27" i="6"/>
  <c r="F17" i="33"/>
  <c r="F19" i="33"/>
  <c r="R25" i="33"/>
  <c r="L27" i="33"/>
  <c r="N24" i="6"/>
  <c r="L24" i="6"/>
  <c r="O24" i="6"/>
  <c r="M24" i="6"/>
  <c r="M4" i="33"/>
  <c r="U4" i="33"/>
  <c r="F9" i="33"/>
  <c r="F11" i="33"/>
  <c r="F13" i="33"/>
  <c r="S21" i="33"/>
  <c r="T21" i="33" s="1"/>
  <c r="U27" i="33"/>
  <c r="V27" i="33" s="1"/>
  <c r="S33" i="33"/>
  <c r="T33" i="33" s="1"/>
  <c r="L32" i="33"/>
  <c r="L34" i="33" s="1"/>
  <c r="Q6" i="33"/>
  <c r="J7" i="33"/>
  <c r="T8" i="33"/>
  <c r="J11" i="33"/>
  <c r="J13" i="33"/>
  <c r="K19" i="33"/>
  <c r="M21" i="33"/>
  <c r="O21" i="33" s="1"/>
  <c r="J30" i="33"/>
  <c r="M32" i="33"/>
  <c r="J33" i="33"/>
  <c r="U33" i="33"/>
  <c r="L53" i="6"/>
  <c r="N53" i="6"/>
  <c r="O53" i="6"/>
  <c r="M53" i="6"/>
  <c r="L25" i="6"/>
  <c r="N25" i="6"/>
  <c r="O25" i="6"/>
  <c r="M25" i="6"/>
  <c r="S6" i="33"/>
  <c r="T6" i="33" s="1"/>
  <c r="S29" i="33"/>
  <c r="T29" i="33" s="1"/>
  <c r="L18" i="44"/>
  <c r="O18" i="44"/>
  <c r="N18" i="44"/>
  <c r="M18" i="44"/>
  <c r="B16" i="2"/>
  <c r="B17" i="2"/>
  <c r="A18" i="2"/>
  <c r="D6" i="42"/>
  <c r="D5" i="6"/>
  <c r="D6" i="6"/>
  <c r="D5" i="34"/>
  <c r="D6" i="34"/>
  <c r="D5" i="49"/>
  <c r="D5" i="50"/>
  <c r="D6" i="49"/>
  <c r="D6" i="50"/>
  <c r="P10" i="37"/>
  <c r="D5" i="42"/>
  <c r="F21" i="2"/>
  <c r="I21" i="2"/>
  <c r="C40" i="2"/>
  <c r="L51" i="37"/>
  <c r="N51" i="37"/>
  <c r="O51" i="37"/>
  <c r="M51" i="37"/>
  <c r="L54" i="37"/>
  <c r="N54" i="37"/>
  <c r="M54" i="37"/>
  <c r="O54" i="37"/>
  <c r="N39" i="37"/>
  <c r="O39" i="37"/>
  <c r="L39" i="37"/>
  <c r="M39" i="37"/>
  <c r="N16" i="37"/>
  <c r="M16" i="37"/>
  <c r="L16" i="37"/>
  <c r="O16" i="37"/>
  <c r="O17" i="37"/>
  <c r="N17" i="37"/>
  <c r="M17" i="37"/>
  <c r="L17" i="37"/>
  <c r="L18" i="37"/>
  <c r="O18" i="37"/>
  <c r="N18" i="37"/>
  <c r="M18" i="37"/>
  <c r="L45" i="37"/>
  <c r="M45" i="37"/>
  <c r="N45" i="37"/>
  <c r="O45" i="37"/>
  <c r="O28" i="44"/>
  <c r="L28" i="44"/>
  <c r="N28" i="44"/>
  <c r="M28" i="44"/>
  <c r="N64" i="44"/>
  <c r="O64" i="44"/>
  <c r="L64" i="44"/>
  <c r="M64" i="44"/>
  <c r="L65" i="44"/>
  <c r="N65" i="44"/>
  <c r="O65" i="44"/>
  <c r="M65" i="44"/>
  <c r="L31" i="44"/>
  <c r="N31" i="44"/>
  <c r="O31" i="44"/>
  <c r="M31" i="44"/>
  <c r="N66" i="44"/>
  <c r="O66" i="44"/>
  <c r="L66" i="44"/>
  <c r="M66" i="44"/>
  <c r="N14" i="44"/>
  <c r="O14" i="44"/>
  <c r="M14" i="44"/>
  <c r="L14" i="44"/>
  <c r="O30" i="44"/>
  <c r="L30" i="44"/>
  <c r="M30" i="44"/>
  <c r="N30" i="44"/>
  <c r="L67" i="44"/>
  <c r="M67" i="44"/>
  <c r="N67" i="44"/>
  <c r="O67" i="44"/>
  <c r="A72" i="44"/>
  <c r="O32" i="44"/>
  <c r="L32" i="44"/>
  <c r="M32" i="44"/>
  <c r="N32" i="44"/>
  <c r="N29" i="44"/>
  <c r="L29" i="44"/>
  <c r="O29" i="44"/>
  <c r="M29" i="44"/>
  <c r="M68" i="44"/>
  <c r="O68" i="44"/>
  <c r="L68" i="44"/>
  <c r="N68" i="44"/>
  <c r="A66" i="44"/>
  <c r="A29" i="44"/>
  <c r="A43" i="44"/>
  <c r="A68" i="44"/>
  <c r="A58" i="44"/>
  <c r="A49" i="44"/>
  <c r="A65" i="44"/>
  <c r="A55" i="44"/>
  <c r="A28" i="44"/>
  <c r="A64" i="44"/>
  <c r="A62" i="44"/>
  <c r="A71" i="44"/>
  <c r="A36" i="44"/>
  <c r="A67" i="44"/>
  <c r="A70" i="44"/>
  <c r="A59" i="44"/>
  <c r="A30" i="44"/>
  <c r="A32" i="44"/>
  <c r="E15" i="44"/>
  <c r="A31" i="44"/>
  <c r="A73" i="44"/>
  <c r="L25" i="33" l="1"/>
  <c r="P18" i="37"/>
  <c r="E52" i="6"/>
  <c r="F31" i="33"/>
  <c r="F40" i="33" s="1"/>
  <c r="M25" i="33"/>
  <c r="O25" i="33" s="1"/>
  <c r="S25" i="33"/>
  <c r="T25" i="33" s="1"/>
  <c r="F1" i="33"/>
  <c r="R40" i="33"/>
  <c r="E74" i="6" s="1"/>
  <c r="K40" i="33"/>
  <c r="P45" i="37"/>
  <c r="P17" i="37"/>
  <c r="P39" i="37"/>
  <c r="P51" i="37"/>
  <c r="E66" i="6"/>
  <c r="L66" i="6" s="1"/>
  <c r="N65" i="6"/>
  <c r="O65" i="6"/>
  <c r="M65" i="6"/>
  <c r="J40" i="33"/>
  <c r="L65" i="6"/>
  <c r="E70" i="6"/>
  <c r="L70" i="6" s="1"/>
  <c r="N40" i="33"/>
  <c r="E72" i="6" s="1"/>
  <c r="P40" i="33"/>
  <c r="E75" i="6" s="1"/>
  <c r="L75" i="6" s="1"/>
  <c r="P70" i="44"/>
  <c r="P74" i="44"/>
  <c r="P71" i="44"/>
  <c r="P18" i="44"/>
  <c r="P64" i="44"/>
  <c r="P31" i="44"/>
  <c r="P54" i="6"/>
  <c r="P53" i="6"/>
  <c r="O4" i="33"/>
  <c r="P24" i="6"/>
  <c r="P26" i="6"/>
  <c r="P23" i="6"/>
  <c r="L69" i="6"/>
  <c r="M69" i="6"/>
  <c r="N69" i="6"/>
  <c r="O69" i="6"/>
  <c r="P25" i="6"/>
  <c r="T4" i="33"/>
  <c r="V4" i="33"/>
  <c r="P27" i="6"/>
  <c r="P14" i="44"/>
  <c r="B18" i="2"/>
  <c r="A19" i="2"/>
  <c r="D1" i="6"/>
  <c r="N9" i="34"/>
  <c r="P54" i="37"/>
  <c r="N23" i="37"/>
  <c r="O23" i="37"/>
  <c r="L23" i="37"/>
  <c r="M23" i="37"/>
  <c r="L22" i="37"/>
  <c r="N22" i="37"/>
  <c r="O22" i="37"/>
  <c r="M22" i="37"/>
  <c r="O19" i="37"/>
  <c r="N19" i="37"/>
  <c r="L19" i="37"/>
  <c r="M19" i="37"/>
  <c r="P16" i="37"/>
  <c r="N30" i="37"/>
  <c r="L30" i="37"/>
  <c r="O30" i="37"/>
  <c r="M30" i="37"/>
  <c r="L35" i="37"/>
  <c r="N35" i="37"/>
  <c r="O35" i="37"/>
  <c r="M35" i="37"/>
  <c r="L41" i="37"/>
  <c r="N41" i="37"/>
  <c r="O41" i="37"/>
  <c r="M41" i="37"/>
  <c r="O29" i="37"/>
  <c r="L29" i="37"/>
  <c r="N29" i="37"/>
  <c r="M29" i="37"/>
  <c r="N40" i="37"/>
  <c r="L40" i="37"/>
  <c r="M40" i="37"/>
  <c r="O40" i="37"/>
  <c r="P65" i="44"/>
  <c r="P67" i="44"/>
  <c r="P30" i="44"/>
  <c r="P28" i="44"/>
  <c r="P68" i="44"/>
  <c r="L15" i="44"/>
  <c r="O15" i="44"/>
  <c r="N15" i="44"/>
  <c r="M15" i="44"/>
  <c r="O24" i="44"/>
  <c r="L24" i="44"/>
  <c r="N24" i="44"/>
  <c r="M24" i="44"/>
  <c r="L35" i="44"/>
  <c r="N35" i="44"/>
  <c r="M35" i="44"/>
  <c r="O35" i="44"/>
  <c r="P29" i="44"/>
  <c r="P32" i="44"/>
  <c r="P66" i="44"/>
  <c r="E26" i="44"/>
  <c r="E25" i="44"/>
  <c r="E36" i="44"/>
  <c r="E16" i="44"/>
  <c r="E69" i="44" l="1"/>
  <c r="E21" i="6"/>
  <c r="P41" i="37"/>
  <c r="M46" i="6"/>
  <c r="E47" i="6"/>
  <c r="N47" i="6" s="1"/>
  <c r="O46" i="6"/>
  <c r="E51" i="6"/>
  <c r="M51" i="6" s="1"/>
  <c r="E50" i="6"/>
  <c r="M50" i="6" s="1"/>
  <c r="N46" i="6"/>
  <c r="L46" i="6"/>
  <c r="V40" i="33"/>
  <c r="P30" i="37"/>
  <c r="L72" i="6"/>
  <c r="O72" i="6"/>
  <c r="N72" i="6"/>
  <c r="M72" i="6"/>
  <c r="P29" i="37"/>
  <c r="P35" i="37"/>
  <c r="Q40" i="33"/>
  <c r="E73" i="6" s="1"/>
  <c r="L74" i="6"/>
  <c r="N74" i="6"/>
  <c r="O74" i="6"/>
  <c r="M74" i="6"/>
  <c r="E59" i="44"/>
  <c r="E61" i="44" s="1"/>
  <c r="E68" i="6"/>
  <c r="L68" i="6" s="1"/>
  <c r="N66" i="6"/>
  <c r="P65" i="6"/>
  <c r="O66" i="6"/>
  <c r="E67" i="6"/>
  <c r="L67" i="6" s="1"/>
  <c r="M66" i="6"/>
  <c r="P19" i="37"/>
  <c r="P23" i="37"/>
  <c r="P69" i="6"/>
  <c r="O70" i="6"/>
  <c r="N70" i="6"/>
  <c r="M70" i="6"/>
  <c r="O75" i="6"/>
  <c r="S40" i="33"/>
  <c r="M40" i="33"/>
  <c r="E71" i="6" s="1"/>
  <c r="O40" i="33"/>
  <c r="E49" i="44" s="1"/>
  <c r="E50" i="44" s="1"/>
  <c r="T40" i="33"/>
  <c r="U40" i="33"/>
  <c r="N79" i="6"/>
  <c r="L76" i="6"/>
  <c r="L77" i="6"/>
  <c r="M75" i="6"/>
  <c r="N75" i="6"/>
  <c r="L78" i="6"/>
  <c r="M79" i="6"/>
  <c r="O52" i="6"/>
  <c r="L52" i="6"/>
  <c r="N52" i="6"/>
  <c r="M52" i="6"/>
  <c r="L14" i="6"/>
  <c r="O14" i="6"/>
  <c r="N14" i="6"/>
  <c r="M14" i="6"/>
  <c r="L31" i="33"/>
  <c r="L40" i="33" s="1"/>
  <c r="E62" i="44" s="1"/>
  <c r="A20" i="2"/>
  <c r="B19" i="2"/>
  <c r="O20" i="37"/>
  <c r="N20" i="37"/>
  <c r="L20" i="37"/>
  <c r="M20" i="37"/>
  <c r="L36" i="37"/>
  <c r="N36" i="37"/>
  <c r="O36" i="37"/>
  <c r="M36" i="37"/>
  <c r="P40" i="37"/>
  <c r="P22" i="37"/>
  <c r="P24" i="44"/>
  <c r="P15" i="44"/>
  <c r="L25" i="44"/>
  <c r="M25" i="44"/>
  <c r="N25" i="44"/>
  <c r="O25" i="44"/>
  <c r="L26" i="44"/>
  <c r="N26" i="44"/>
  <c r="M26" i="44"/>
  <c r="O26" i="44"/>
  <c r="P35" i="44"/>
  <c r="N16" i="44"/>
  <c r="L16" i="44"/>
  <c r="O16" i="44"/>
  <c r="M16" i="44"/>
  <c r="L36" i="44"/>
  <c r="N36" i="44"/>
  <c r="O36" i="44"/>
  <c r="M36" i="44"/>
  <c r="E42" i="44"/>
  <c r="E38" i="44"/>
  <c r="E37" i="44"/>
  <c r="E41" i="44"/>
  <c r="E40" i="44"/>
  <c r="L47" i="6" l="1"/>
  <c r="N21" i="6"/>
  <c r="O21" i="6"/>
  <c r="L21" i="6"/>
  <c r="M21" i="6"/>
  <c r="P21" i="6" s="1"/>
  <c r="E48" i="6"/>
  <c r="O48" i="6" s="1"/>
  <c r="E49" i="6"/>
  <c r="M47" i="6"/>
  <c r="L51" i="6"/>
  <c r="N51" i="6"/>
  <c r="O47" i="6"/>
  <c r="P47" i="6" s="1"/>
  <c r="P36" i="37"/>
  <c r="N50" i="6"/>
  <c r="P46" i="6"/>
  <c r="O51" i="6"/>
  <c r="O50" i="6"/>
  <c r="L50" i="6"/>
  <c r="P74" i="6"/>
  <c r="P72" i="6"/>
  <c r="L71" i="6"/>
  <c r="N71" i="6"/>
  <c r="O71" i="6"/>
  <c r="M71" i="6"/>
  <c r="L73" i="6"/>
  <c r="N73" i="6"/>
  <c r="O73" i="6"/>
  <c r="M73" i="6"/>
  <c r="N68" i="6"/>
  <c r="O68" i="6"/>
  <c r="M68" i="6"/>
  <c r="O67" i="6"/>
  <c r="P66" i="6"/>
  <c r="M67" i="6"/>
  <c r="N67" i="6"/>
  <c r="P20" i="37"/>
  <c r="L79" i="6"/>
  <c r="O79" i="6"/>
  <c r="P79" i="6" s="1"/>
  <c r="P70" i="6"/>
  <c r="L62" i="44"/>
  <c r="N62" i="44"/>
  <c r="O62" i="44"/>
  <c r="M62" i="44"/>
  <c r="O77" i="6"/>
  <c r="N77" i="6"/>
  <c r="O78" i="6"/>
  <c r="M77" i="6"/>
  <c r="M78" i="6"/>
  <c r="N78" i="6"/>
  <c r="M76" i="6"/>
  <c r="N76" i="6"/>
  <c r="P75" i="6"/>
  <c r="O76" i="6"/>
  <c r="E52" i="44"/>
  <c r="E55" i="44"/>
  <c r="E58" i="44" s="1"/>
  <c r="E53" i="44"/>
  <c r="E54" i="44"/>
  <c r="E51" i="44"/>
  <c r="P51" i="6"/>
  <c r="P14" i="6"/>
  <c r="L48" i="6"/>
  <c r="N48" i="6"/>
  <c r="M48" i="6"/>
  <c r="P52" i="6"/>
  <c r="N49" i="6"/>
  <c r="O49" i="6"/>
  <c r="L49" i="6"/>
  <c r="M49" i="6"/>
  <c r="B20" i="2"/>
  <c r="E1" i="50" s="1"/>
  <c r="A21" i="2"/>
  <c r="O57" i="37"/>
  <c r="H22" i="2" s="1"/>
  <c r="L57" i="37"/>
  <c r="E22" i="2" s="1"/>
  <c r="N57" i="37"/>
  <c r="G22" i="2" s="1"/>
  <c r="N37" i="44"/>
  <c r="O37" i="44"/>
  <c r="L37" i="44"/>
  <c r="M37" i="44"/>
  <c r="M38" i="44"/>
  <c r="O38" i="44"/>
  <c r="N38" i="44"/>
  <c r="L38" i="44"/>
  <c r="P26" i="44"/>
  <c r="P16" i="44"/>
  <c r="P36" i="44"/>
  <c r="P25" i="44"/>
  <c r="P50" i="6" l="1"/>
  <c r="P71" i="6"/>
  <c r="P73" i="6"/>
  <c r="P62" i="44"/>
  <c r="P67" i="6"/>
  <c r="P68" i="6"/>
  <c r="O80" i="6"/>
  <c r="H16" i="2" s="1"/>
  <c r="M80" i="6"/>
  <c r="F16" i="2" s="1"/>
  <c r="L80" i="6"/>
  <c r="E16" i="2" s="1"/>
  <c r="P57" i="37"/>
  <c r="M57" i="37"/>
  <c r="F22" i="2" s="1"/>
  <c r="N80" i="6"/>
  <c r="G16" i="2" s="1"/>
  <c r="P77" i="6"/>
  <c r="P78" i="6"/>
  <c r="P76" i="6"/>
  <c r="P49" i="6"/>
  <c r="E57" i="44"/>
  <c r="E56" i="44"/>
  <c r="E60" i="44"/>
  <c r="P48" i="6"/>
  <c r="B21" i="2"/>
  <c r="D1" i="34"/>
  <c r="A22" i="2"/>
  <c r="P38" i="44"/>
  <c r="P37" i="44"/>
  <c r="N9" i="37" l="1"/>
  <c r="I22" i="2"/>
  <c r="P80" i="6"/>
  <c r="I16" i="2" s="1"/>
  <c r="O75" i="44"/>
  <c r="H15" i="2" s="1"/>
  <c r="H26" i="2" s="1"/>
  <c r="B22" i="2"/>
  <c r="D1" i="37" s="1"/>
  <c r="A23" i="2"/>
  <c r="N9" i="6" l="1"/>
  <c r="L75" i="44"/>
  <c r="E15" i="2" s="1"/>
  <c r="N75" i="44"/>
  <c r="G15" i="2" s="1"/>
  <c r="G26" i="2" s="1"/>
  <c r="M75" i="44"/>
  <c r="F15" i="2" s="1"/>
  <c r="F26" i="2" s="1"/>
  <c r="A24" i="2"/>
  <c r="B23" i="2"/>
  <c r="D1" i="42" s="1"/>
  <c r="B24" i="2" l="1"/>
  <c r="D1" i="49" s="1"/>
  <c r="A25" i="2"/>
  <c r="B25" i="2" s="1"/>
  <c r="D1" i="51" s="1"/>
  <c r="E26" i="2"/>
  <c r="D11" i="2" s="1"/>
  <c r="P75" i="44"/>
  <c r="N9" i="44" s="1"/>
  <c r="I15" i="2" l="1"/>
  <c r="I26" i="2" l="1"/>
  <c r="I29" i="2" s="1"/>
  <c r="I27" i="2" l="1"/>
  <c r="I28" i="2" s="1"/>
  <c r="I30" i="2" l="1"/>
  <c r="D10" i="2" s="1"/>
  <c r="C20" i="1" l="1"/>
  <c r="C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1000000}">
      <text>
        <r>
          <rPr>
            <b/>
            <sz val="9"/>
            <color rgb="FF000000"/>
            <rFont val="Tahoma"/>
            <family val="2"/>
            <charset val="186"/>
          </rPr>
          <t xml:space="preserve">ALTUM Kompetentces centrs:
</t>
        </r>
        <r>
          <rPr>
            <sz val="9"/>
            <color rgb="FF000000"/>
            <rFont val="Tahoma"/>
            <family val="2"/>
            <charset val="186"/>
          </rPr>
          <t>Excel šūnu krāsas:
Zaļa- aizpildāmas šūnas
Dzeltena- šūnas automātiski aizpildās
Liekos excel sheet, darba grāmatas, izdēts.
Liekās excel rindas izdzēst
Ar detalizēta informācija, par tāmju aizpildīšanu var iepazīties altum.lv
ALTUM Forma 2 sistēma atpazīst un darbojas tikai ar altum.lv publicētajām tāmju sagatavēm.
Tel. 67774064</t>
        </r>
      </text>
    </comment>
  </commentList>
</comments>
</file>

<file path=xl/sharedStrings.xml><?xml version="1.0" encoding="utf-8"?>
<sst xmlns="http://schemas.openxmlformats.org/spreadsheetml/2006/main" count="1612" uniqueCount="566">
  <si>
    <t>APSTIPRINU</t>
  </si>
  <si>
    <t>(pasūtītāja paraksts un tā atsifrējums)</t>
  </si>
  <si>
    <t>Z.v.</t>
  </si>
  <si>
    <t>Būvniecības koptāme</t>
  </si>
  <si>
    <t>Attiecināmās izmaksas</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</si>
  <si>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</si>
  <si>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</si>
  <si>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</si>
  <si>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</si>
  <si>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</si>
  <si>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</si>
  <si>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</si>
  <si>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</si>
  <si>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</si>
  <si>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</si>
  <si>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</si>
  <si>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Sertifikāta Nr.</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</si>
  <si>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</si>
  <si>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</si>
  <si>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</si>
  <si>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</si>
  <si>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</si>
  <si>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</si>
  <si>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</si>
  <si>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</si>
  <si>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</si>
  <si>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</si>
  <si>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</si>
  <si>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</si>
  <si>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</si>
  <si>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</si>
  <si>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</si>
  <si>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</si>
  <si>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</si>
  <si>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</si>
  <si>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</si>
  <si>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</si>
  <si>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</si>
  <si>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</si>
  <si>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 xml:space="preserve">Lokālā tāme Nr. </t>
  </si>
  <si>
    <t>Tāmes  izmaksas  EUR</t>
  </si>
  <si>
    <t>Kods</t>
  </si>
  <si>
    <t>Darba nosaukums</t>
  </si>
  <si>
    <t>Mērvienība</t>
  </si>
  <si>
    <t>Daudzums</t>
  </si>
  <si>
    <t>Vienības izmaksas</t>
  </si>
  <si>
    <t>Kopā uz visu apjomu</t>
  </si>
  <si>
    <t>Laika norma (c/h)</t>
  </si>
  <si>
    <t>Darba samaksas likme (EUR/h)</t>
  </si>
  <si>
    <t>Darba alga (EUR)</t>
  </si>
  <si>
    <t>Būvizstrādājumi (EUR)</t>
  </si>
  <si>
    <t>Mehānismi (EUR)</t>
  </si>
  <si>
    <t>Kopā (EUR)</t>
  </si>
  <si>
    <t>Sertifikāta Nr</t>
  </si>
  <si>
    <t>Daudzīvokļu dzīvojamā māja</t>
  </si>
  <si>
    <t>fasādes vienkāršotā atjaunošana</t>
  </si>
  <si>
    <t>m²</t>
  </si>
  <si>
    <t>gb.</t>
  </si>
  <si>
    <t>SILTINĀJUMS</t>
  </si>
  <si>
    <t>difūzijas</t>
  </si>
  <si>
    <t>hidroizolācijas</t>
  </si>
  <si>
    <t xml:space="preserve">1.gb. </t>
  </si>
  <si>
    <t>h</t>
  </si>
  <si>
    <t xml:space="preserve">L </t>
  </si>
  <si>
    <t>kopā</t>
  </si>
  <si>
    <t>esošie PVC</t>
  </si>
  <si>
    <t>ārējās</t>
  </si>
  <si>
    <t>iekšējās</t>
  </si>
  <si>
    <t xml:space="preserve">ārējās </t>
  </si>
  <si>
    <t>Logu platība m²</t>
  </si>
  <si>
    <t>Loga izmērs, m</t>
  </si>
  <si>
    <t>skaits</t>
  </si>
  <si>
    <t>tips</t>
  </si>
  <si>
    <t>Profili, m</t>
  </si>
  <si>
    <t>palodzes, m</t>
  </si>
  <si>
    <t>aiļu platums apdares m²</t>
  </si>
  <si>
    <t>Perimetrs lentei, m</t>
  </si>
  <si>
    <t>gb</t>
  </si>
  <si>
    <t>m³</t>
  </si>
  <si>
    <t>līg.c.</t>
  </si>
  <si>
    <t>m</t>
  </si>
  <si>
    <t>kg</t>
  </si>
  <si>
    <t>l</t>
  </si>
  <si>
    <t>Jaunu iekštelpu MDF palodžu montēšana, b=300mm.</t>
  </si>
  <si>
    <t>krāsa</t>
  </si>
  <si>
    <t>Jaunu krāsotu ārējo skārda palodžu montāža visiem logiem, biezumā: 0,4mm, plata=350mm* ņemot vērā pārkares lāseni 50mm</t>
  </si>
  <si>
    <t>Hidroizolācijas lentas montēšana logos</t>
  </si>
  <si>
    <t>hermētiķis SILIKON vai ekvivalents</t>
  </si>
  <si>
    <t>skrūves</t>
  </si>
  <si>
    <t>dibeļi</t>
  </si>
  <si>
    <t>montāžas skavas</t>
  </si>
  <si>
    <t>kmpl.</t>
  </si>
  <si>
    <t>palodzes profils</t>
  </si>
  <si>
    <t>Esošo skārda āra palodžu demontāža, b=0,25.</t>
  </si>
  <si>
    <t xml:space="preserve">Esošo koka logu, tsk. ārdurvju demontāža </t>
  </si>
  <si>
    <t>Tērauda caurules antikorozijas apstrāde un krāsošana ar eļļas krāsu</t>
  </si>
  <si>
    <t>Signālvads S=2×2,5 mm², ar vara dzīslām un izolāciju 
(Ar izvadu)</t>
  </si>
  <si>
    <t>Mitruma izturīga līmlenta signālkabeļa stiprināšanai</t>
  </si>
  <si>
    <t>Marķējuma lenta ar uzrakstu "Gāze"</t>
  </si>
  <si>
    <t>Smilšu seguma pabērums zem un virs gāzes vada B=100 mm</t>
  </si>
  <si>
    <t>vietas</t>
  </si>
  <si>
    <t>Metināto šuvju pārbaude 100%</t>
  </si>
  <si>
    <t>Gāzes vada digitālā uzmērīšana un nodošana ekspluatācijā</t>
  </si>
  <si>
    <t>Īscaurule Dn15 ar noslēgtapu kontrolmonometra pielēgšanai (uz gāzes vada Dn50)</t>
  </si>
  <si>
    <t>kmpl</t>
  </si>
  <si>
    <t>maināmie</t>
  </si>
  <si>
    <t>briestošā lenta</t>
  </si>
  <si>
    <t>Logu montāžas palīgmateriāli uz  apjomu</t>
  </si>
  <si>
    <t>montāžas puta</t>
  </si>
  <si>
    <t>Durvju montāžas palīgmateriāli uz  apjomu</t>
  </si>
  <si>
    <t>Difūzujas lentas montēšana nomaināmajos logos</t>
  </si>
  <si>
    <t>Apmetuma atjaunošana pēc logu nomaiņas telpu iekšpusē, remonts ap logu ailu.</t>
  </si>
  <si>
    <t>Logu nomaiņa</t>
  </si>
  <si>
    <t>Ieeju atjaunošana</t>
  </si>
  <si>
    <t>k-ts</t>
  </si>
  <si>
    <t>WS-61-17</t>
  </si>
  <si>
    <t>Dzīvojamā ēka Nr.17000310131 001 
Zvejnieku alejā 7, Liepājā.</t>
  </si>
  <si>
    <t>Dzīvojamās ēkas Nr.17000310131 001 
fasādes vienkāršota atjaunošana Zvejnieku alejā 7, Liepājā.</t>
  </si>
  <si>
    <t>L1 1,2×1,47m</t>
  </si>
  <si>
    <t>L2 0,8×1,47m</t>
  </si>
  <si>
    <t>L3 logs 1,52×0,52m</t>
  </si>
  <si>
    <t>L3* logs 1,42×0,52m</t>
  </si>
  <si>
    <t>L4 logs 1,6×1,47m</t>
  </si>
  <si>
    <t>L4 durvis 0,8×2,2m</t>
  </si>
  <si>
    <t>L4a logs 1,8×1,47m</t>
  </si>
  <si>
    <t>L4a durvis 0,8×2,2m</t>
  </si>
  <si>
    <t>L5 logs 0,9×1,46m</t>
  </si>
  <si>
    <t>L5 durvis 0,8×2,2m</t>
  </si>
  <si>
    <t>L5a logs 0,9×1,46m</t>
  </si>
  <si>
    <t>L5a durvis 0,8×2,2m</t>
  </si>
  <si>
    <t>L6 logs 1,2×1,47m</t>
  </si>
  <si>
    <t>L6 durvis 0,8×2,2m</t>
  </si>
  <si>
    <t>L6a logs 1,2×1,47m</t>
  </si>
  <si>
    <t>L6a durvis 0,8×2,2m</t>
  </si>
  <si>
    <t>L7  1,8×1,47</t>
  </si>
  <si>
    <t>L8 0,9×1,47</t>
  </si>
  <si>
    <t>L9 logs 1,175×1,47m</t>
  </si>
  <si>
    <t>L9 durvis 0,8×2,2m</t>
  </si>
  <si>
    <t>L10 logs 1,2×1,47m</t>
  </si>
  <si>
    <t>L10 durvis 0,8×2,2m</t>
  </si>
  <si>
    <t>Alumīnija konstrukcijas durvju bloks. Ar rokturi un enģēm, ar pašaizvēršanās mehānismu, ar speciālām blīvgumijām un piedurlīstēm, vienpunktu slēdzeni, kodatslēgu. Stikla paketes siltumcaurlaidības koef.:1.0w/m²*K.  Uw=1,6w/m²*K 
Krāsa - pēc krāsu pases,  D1 1,36×2,1</t>
  </si>
  <si>
    <t>Projektētas cinkotas tērauda (ar karsto cinkošanu 80mm)  metāla ārdurvis ar siltinājumu, rokturi, eņģēm, atslēgu, speciālām  blīvgumijām un piedurlīstēm, žalūziju augšējā daļā. Krāsojums ar pulverkrāsojumu.
Tonis: skatīt krāsu pasē  D2 0,97×2,1</t>
  </si>
  <si>
    <t>Marka</t>
  </si>
  <si>
    <t>Sastāvs</t>
  </si>
  <si>
    <t>Vienība</t>
  </si>
  <si>
    <t>AS-1</t>
  </si>
  <si>
    <t>AS-2</t>
  </si>
  <si>
    <t>zem zemes</t>
  </si>
  <si>
    <t>L15 pagrabstāva logs  1,1×1,1</t>
  </si>
  <si>
    <t>R-2 Ø100 ventilācijas vārsts</t>
  </si>
  <si>
    <t>R-1 210×210 cokola daļā</t>
  </si>
  <si>
    <t>R3 0,35×1,1m reste uz L15 logiem</t>
  </si>
  <si>
    <t>V2 Logu ventilācijas vārsts 20×20×350</t>
  </si>
  <si>
    <t xml:space="preserve">Termosarūkošā materiāla uzmava l=700mm;  caurulei, Dn50 (RAYCHEM vai ekviv.) </t>
  </si>
  <si>
    <t>Ievadmezglu pārbūve</t>
  </si>
  <si>
    <t>Uzmavu krāns gāzei PN1 bar (gali piemetināmi), Dn50 (NAVAL vai ekviv.)</t>
  </si>
  <si>
    <t>Izolējošais izjaucams, savienojums Pn10, Dn50, (NUOVAGIUNGAS  vai ekviv.)</t>
  </si>
  <si>
    <t>Atloku savienojumssavienojums Pn10, Dn50</t>
  </si>
  <si>
    <t>Tērauda ievadlīkums PN10, EN10208-1, Dn50, (FUCH  vai ekviv.)</t>
  </si>
  <si>
    <t xml:space="preserve"> ar trīskāršo PE pretkarozijas pārklājumu EN10285, Dn50 (FUCH  vai ekviv.)</t>
  </si>
  <si>
    <t>Tērauda caurule ar polimēra izolāciju EN10285, Ø60,3×3.6 (FUCH  vai ekviv.)</t>
  </si>
  <si>
    <t>Tērauda caurules ar polimēra izolāciju līkums 3D-90° EN10253-1,
Ø60,3×3.6  (FUCH  vai ekviv.)</t>
  </si>
  <si>
    <t>Tērauda caurules pāreja   Pn=4 bar; LVS EN 10208-2, Dn50&gt;Dn40  (FUCH  vai ekviv.)</t>
  </si>
  <si>
    <t>Tērauda caurule gar ēkas fasādi;   Pn=4 bar;  LVS EN 10208-2, Dn40</t>
  </si>
  <si>
    <t>Tērauda caurule līkums;   Pn=4 bar;  LVS EN 10208-2, Dn40-90°</t>
  </si>
  <si>
    <t>Tērauda caurule trejgabals;   Pn=4 bar;  LVS EN 10208-2, Dn40/40/4090°</t>
  </si>
  <si>
    <t>Gāzes vadu un iekārtu sazemēšana pēc RD34.12.122-87</t>
  </si>
  <si>
    <t>zālāj seguma atjaunošana</t>
  </si>
  <si>
    <t>Indikācijas kabeļu savienojuma nozaruzmava DRYCONN (vai ekviv.)</t>
  </si>
  <si>
    <t>Zālāja seguma atjaunošana</t>
  </si>
  <si>
    <t>Tērauda aizsargcaurule, l=0,4*m, DN80</t>
  </si>
  <si>
    <t>Gāzes pievojuma veidgabals. Ravetti vai ekvivalents</t>
  </si>
  <si>
    <t>SGRP pārbūve</t>
  </si>
  <si>
    <t>SGRP skapja atvirzīšana no ēkas plaknes par 0,2m</t>
  </si>
  <si>
    <t>SGRP nostiprināšanas kronšeteini</t>
  </si>
  <si>
    <t>Ievadmezglu pārbūve.SGRP pārbūve.</t>
  </si>
  <si>
    <t>PE aizsargčaula Dn100 (PE125) ar polipropilēnu un silikonu uz izvada no zemes pie ievada ēkā.</t>
  </si>
  <si>
    <t>Specifikācija dota vienam dzīvoklim, pavisam 7 šādi dzīvokļi</t>
  </si>
  <si>
    <t>Esošā dūmgāzu-gaisa vada Ø80/120 demontāža,  L=0,5M</t>
  </si>
  <si>
    <t>Dūmgāzu-gaisa vada Ø80/120 savienošana ar esošo vadu un montāža</t>
  </si>
  <si>
    <t>Gaisa vada Ø80/120 izolācija un uguns aizsardzība izejai caur sienu</t>
  </si>
  <si>
    <t>Dzīvoklis Nr. 4</t>
  </si>
  <si>
    <t>Specifikācija dota vienam dzīvoklim, pavisam 1 šāds dzīvoklis</t>
  </si>
  <si>
    <t>Esošā dūmgāzu-gaisa vada Ø80/120 demontāža</t>
  </si>
  <si>
    <t>Dūmgāzu-gaisa vada Ø80/120 savienošana ar esošo vadu un montāža. Pagarinot skursteni izvilkumu ievietot tērauda aizsargcaurulē.</t>
  </si>
  <si>
    <t>Dzīvoklis Nr. 1,2,13</t>
  </si>
  <si>
    <t>Specifikācija dota vienam dzīvoklim, pavisam 3 šādi dzīvokļi</t>
  </si>
  <si>
    <t>Esošā dūmgāzu vada Ø150 un apkures ierīces demontāža</t>
  </si>
  <si>
    <t xml:space="preserve"> Uzstādāmi elektriskie konvektori.</t>
  </si>
  <si>
    <t>Sadzīves kanalizācija.</t>
  </si>
  <si>
    <t>Iekšējā sadzīves kanalizācija</t>
  </si>
  <si>
    <t>Mitrumizturīga, elastīga un blīvējoša mastika starp kanalizācijas un aizsargcauruli</t>
  </si>
  <si>
    <t>Kanalizācijas caurules pāreja PVCØ110-d100</t>
  </si>
  <si>
    <t>Kanalizācijas izvada pieslēgšana esišajam kanalizācijas vadam d100</t>
  </si>
  <si>
    <t>Sistēmas pārbaude</t>
  </si>
  <si>
    <t>Ugundrošās manžetes uzstādīšana - Mezgls "G"</t>
  </si>
  <si>
    <t>Fasādes atjaunošanas darbi</t>
  </si>
  <si>
    <t>Metāla nožogojuma montāža, h=2,0 m</t>
  </si>
  <si>
    <t>Žogs 3,5×2m</t>
  </si>
  <si>
    <t>Pēda</t>
  </si>
  <si>
    <t xml:space="preserve">Sastatņu montēšana </t>
  </si>
  <si>
    <t>Sastatnes</t>
  </si>
  <si>
    <t>Moduļu tualetes uzstādīšana un noņemšana</t>
  </si>
  <si>
    <t>Tualetes izvešana</t>
  </si>
  <si>
    <t>Atkritumu konteineru izvietošana.</t>
  </si>
  <si>
    <t>Būvtāfeles uzstādīšana un noņemšana</t>
  </si>
  <si>
    <t>Grunts Cerasit CT 17 vai ekvivalents</t>
  </si>
  <si>
    <t>Līmjava Ceresit CT 190  vai ekvivalents</t>
  </si>
  <si>
    <t>Līmjava Ceresit CT vai ekvivalents 190</t>
  </si>
  <si>
    <t>Siets stikla šķiedra</t>
  </si>
  <si>
    <t>Grunts Ceresit CT 16 vai ekvivalents</t>
  </si>
  <si>
    <t>Līmjava Ceresit CT 190 vai ekvivalents</t>
  </si>
  <si>
    <t>Siliktā -silikona homogēnais apmetums Ceresit CT174 vai ekvivalents, 2mm graudu lielums</t>
  </si>
  <si>
    <t>Paligmateriāli</t>
  </si>
  <si>
    <t>komp</t>
  </si>
  <si>
    <t>erlīts</t>
  </si>
  <si>
    <t>gab</t>
  </si>
  <si>
    <t>Līmjava Ceresit CT180 vai ekvivalents</t>
  </si>
  <si>
    <t>Papildus armējums apkārt  loga un durvju  ailām ar sietu , platums=0,15m, b=3mm</t>
  </si>
  <si>
    <t>Blīvējošās lentas montēšana ap logu ailām u.c. vietām.</t>
  </si>
  <si>
    <t>Iekšējo stūru armējums visā ēkas augstumā</t>
  </si>
  <si>
    <t>Metāla karoga kāta turētāja montāža</t>
  </si>
  <si>
    <t>Būvgružu savākšana un aizvešana</t>
  </si>
  <si>
    <t>Gružu konteiners</t>
  </si>
  <si>
    <t>Cokola atjaunošanas darbi</t>
  </si>
  <si>
    <t>Betona apmales demontāža</t>
  </si>
  <si>
    <t>demontējamais betons</t>
  </si>
  <si>
    <t>Savienojuma vietu šuvju hermatizācija</t>
  </si>
  <si>
    <t>Jaunas šķidrās hidroizolācijas uzklāšana  visā siltinājuma augstumā</t>
  </si>
  <si>
    <t xml:space="preserve"> Siltumizolācija Tenapor Neo EPS 100 vai ekvivalents</t>
  </si>
  <si>
    <t>Līmjava CERESIT ZS vai ekvivalents</t>
  </si>
  <si>
    <t>Atrakto vietu aizbēršana ar esošo minerālgrunti</t>
  </si>
  <si>
    <t>Armējošā līmjava CERESIT ZU vai ekvivalents</t>
  </si>
  <si>
    <t>Apmetuma apakšējās daļas izolācija (apmetuma norāvums)</t>
  </si>
  <si>
    <t>Jaunu bruģakmens lietusūdens novadīšanas apmaļu ierīkošana:</t>
  </si>
  <si>
    <t xml:space="preserve"> Ģeotekstila plēves ieklāšana</t>
  </si>
  <si>
    <t xml:space="preserve"> Šķembas (fr.40-70mm) kārtas ieklāšana 100mm </t>
  </si>
  <si>
    <t>šķembas</t>
  </si>
  <si>
    <t>Bortakmens 80×200×1000</t>
  </si>
  <si>
    <t>*bortakmens   80×200×1000</t>
  </si>
  <si>
    <t>*betons B7,5</t>
  </si>
  <si>
    <t>Oļu pabērums zem lodžijām</t>
  </si>
  <si>
    <t>Ģeotekstila plēves iesegums 3mm</t>
  </si>
  <si>
    <t>Pagraba siltināšana</t>
  </si>
  <si>
    <t>Koka šķunīšu demontāža</t>
  </si>
  <si>
    <t>Virsmas notīrīšana</t>
  </si>
  <si>
    <t>Grunts Ceresit CT17 vai ekvivalents</t>
  </si>
  <si>
    <t xml:space="preserve"> Siltumizolācija</t>
  </si>
  <si>
    <t>Jumta siltināšana</t>
  </si>
  <si>
    <t>Parapetu paaugstināšana, parapetu detaļas pa jumta perimetru:</t>
  </si>
  <si>
    <t xml:space="preserve">Java </t>
  </si>
  <si>
    <t xml:space="preserve">Bloki </t>
  </si>
  <si>
    <t>kpl</t>
  </si>
  <si>
    <t>Ķieģeļi</t>
  </si>
  <si>
    <t xml:space="preserve">Cementa java </t>
  </si>
  <si>
    <t xml:space="preserve">  kokmateriāli</t>
  </si>
  <si>
    <t xml:space="preserve">   * ķīļenkuri Ø12x125, 2 gb. uz latu</t>
  </si>
  <si>
    <t xml:space="preserve">   * uz ķieģeļu mūra sienu parapeta enkurota antiseptizēta koka lata 50x70, l=700, s=600; 75 gb.</t>
  </si>
  <si>
    <t xml:space="preserve">   * 18 mm bieza mitruma izturīgā OSB plātne , b=500, uz paneļu s. parapeta, stiprināta pie latām</t>
  </si>
  <si>
    <t>OSB</t>
  </si>
  <si>
    <t xml:space="preserve">   * jumta skārds parapetu apšūšanai pēc sienu siltināšanas (0,9x122 m +1,2x44 m)</t>
  </si>
  <si>
    <t xml:space="preserve">Skārds </t>
  </si>
  <si>
    <t xml:space="preserve">    * 5 augšējo mūra kārtu noņemšana no vēdināšanas izvadiem un jaunu kārtu uzmūrēšana</t>
  </si>
  <si>
    <t xml:space="preserve">    * mūra izdrupumu remonts skursteņu sānu virsmām</t>
  </si>
  <si>
    <t>Java</t>
  </si>
  <si>
    <t xml:space="preserve">    * mūra virsmas krāsošana uz gruntējuma (krāsu tonis AR daļā) </t>
  </si>
  <si>
    <t xml:space="preserve">  grunts</t>
  </si>
  <si>
    <t>Jumta seguma atjaunošana visā jumta platībā, atsevišķi jumta elementi:</t>
  </si>
  <si>
    <t xml:space="preserve">    * esošā vairākkārtu ruberoīda seguma noņemšana, virmas negludumu nofrēzēšana </t>
  </si>
  <si>
    <t xml:space="preserve">    * jumta virsmas izlīdzināšana ar cementa javu, biezums pēc vietas, vidēji pieņemts b=2 cm</t>
  </si>
  <si>
    <t xml:space="preserve">    * papildus ruberoīds 2 kārtās jumta pieslēgumiem pie parapeta, vēdin. izvadiem un lūkām</t>
  </si>
  <si>
    <t>Ruberoids apakš.</t>
  </si>
  <si>
    <t>Ruberoids  virsk.</t>
  </si>
  <si>
    <t>Gāze</t>
  </si>
  <si>
    <t>bal.</t>
  </si>
  <si>
    <t xml:space="preserve">    * frēzēta grope, 3 cm dziļi, mūra izvados cinkotā jumta skārda pielēgšanai</t>
  </si>
  <si>
    <t xml:space="preserve">    * cinkots jumta skārds izvadu pieslēgumiem pie jumta seguma, b=30 cm</t>
  </si>
  <si>
    <t xml:space="preserve">    * šuvju hermetizēšana vēdināšanas izvadiem gar cinkotā skārda pielslēgumu </t>
  </si>
  <si>
    <t xml:space="preserve">   * esošo koka lūku demontāža</t>
  </si>
  <si>
    <t xml:space="preserve">   * lūku atvērumu virsmas remonts : virsmas attīrīšana, cementa javas izlīdzinošā kārta</t>
  </si>
  <si>
    <t>Ūdensapgāde</t>
  </si>
  <si>
    <t>Ēkas aukstā ūdensapgādes tīkli</t>
  </si>
  <si>
    <t>Jaunizbūvējamu ūdensvadu ievadu pievienošana pie esošajiem dzīvokļu ūdensapgādes tīkliem /precizēt izbūves gaitā/</t>
  </si>
  <si>
    <t>Izbūvētās ūdensvada sistēmas pārbaude un nodošana</t>
  </si>
  <si>
    <t>Pārseguma šķērsošana ar PPR cauruli - Mezgls "F"</t>
  </si>
  <si>
    <t>maisi</t>
  </si>
  <si>
    <t>Apkures risinājumi</t>
  </si>
  <si>
    <t xml:space="preserve">Ārsienu  siltināšana ar SILTUMIZOLĀCIJU atkarībā no piedāvātā tipa līmējot un piestiprinot to pie ārsienas ar mehāniskajiem stiprinājumiem </t>
  </si>
  <si>
    <t>SILTUMIZOLĀCIJAS iestrāde</t>
  </si>
  <si>
    <t>Siets stikla šķiedra 1k</t>
  </si>
  <si>
    <t>Siets stikla šķiedra 2k</t>
  </si>
  <si>
    <t>Dībeli EJOT H4 Eco vai ekvivalents 115-235mm</t>
  </si>
  <si>
    <t>Zemapmetuma PVC  peilaiduma profili: vai ekvivalents</t>
  </si>
  <si>
    <t>Ārējo stūru armējums visā ēkas augstumā</t>
  </si>
  <si>
    <r>
      <t xml:space="preserve">PVC loga  bloks ar  stikla paketi krāsa - balta
Stikla paketes 2k2+4LowE-Arg.Siltuma caurlaidības koef.: Dziļums: &gt;80 mm Siltuma caurlaidības koef.: 
 Uw = 1,1 W / m² K Logu vēja noturības klase- ne zemāka par C4 (pēc LVS EN 12210) Logu gaisa caurlaidības klase - ne zemāka par 3 (pēc LVS EN 12207) ūdensnecaurlaidības klase -  8A  (pēc LVS EN 12208) </t>
    </r>
    <r>
      <rPr>
        <b/>
        <sz val="8"/>
        <rFont val="Arial"/>
        <family val="2"/>
        <charset val="186"/>
      </rPr>
      <t>ar sekojošu logu tipu, kas ietver to montāžu</t>
    </r>
  </si>
  <si>
    <t>Grunts hidroizolācijai uzklāšana Denbit-R (aptuveni 0,7kg/m² vienam slānim) vai ekvivalents</t>
  </si>
  <si>
    <t>hidroizolācija klājama 2k  Denbit-D ( patēriņš aptuveni 0,8kg/m² vienai kārtai) vai ekvivalents</t>
  </si>
  <si>
    <t>Cokola apmešana ar apmetumu uz minerālšķiedru sieta (b=7mm) iestrāde</t>
  </si>
  <si>
    <t>1500×600mm</t>
  </si>
  <si>
    <t xml:space="preserve">   * ārsienu parapeta betona nosegapmales demotāža ar augšējās virsmas attīrīšana mūra darbu veikšanai-parapetu paaugstināšanai</t>
  </si>
  <si>
    <t xml:space="preserve">   * paneļu ārsienu paaugstināšana par 40 cm ar gāzbetona bloku mūri </t>
  </si>
  <si>
    <t xml:space="preserve">   * metāla enkuri Ø12, l= 300 mm,  s=600, 15cm ieurbti esošā sienā un iemūrēti jaunajā</t>
  </si>
  <si>
    <t xml:space="preserve">   * uz paneļu sienu parapeta enkurota antiseptizēta koka lata 50x50÷70(h), l=500, s=600</t>
  </si>
  <si>
    <t xml:space="preserve">   * liekti metāla enkuri -4x40, l=1 m, s=600, parapeta skārda aplocīšanai, kop.l=1,1</t>
  </si>
  <si>
    <t>Ķieģeļu mūra vēdināšanas izvadu atjaunošana</t>
  </si>
  <si>
    <t xml:space="preserve">    * betona plātņu jumtiņu demontāža vēdināšanas izvadiem</t>
  </si>
  <si>
    <t xml:space="preserve">    * mūra virsmas apmešana ar jaukto javu, </t>
  </si>
  <si>
    <t xml:space="preserve">Krāsa silikona </t>
  </si>
  <si>
    <t xml:space="preserve">    * virsmas slīpināšana teknēs ar cem.javu 20÷50 mm, uz sateces vietām, </t>
  </si>
  <si>
    <t>Bēniņu lūku 900×900* mm atjaunošana esošos atvērumos:</t>
  </si>
  <si>
    <t xml:space="preserve">   * ķieģeļu mūra ārsienu paaugstināšana par 40 cm ar ķieģeļu mūri, tsk. aizmūrējumu vietas esošajā parapētā</t>
  </si>
  <si>
    <t xml:space="preserve">   * esošo metāla kāpņu krāsojuma atjaunošana (2 kāpnes uz bēniņu lūkām)</t>
  </si>
  <si>
    <t xml:space="preserve">   * metāla skavu , b=600,   enkurošana pie gāzbetona bloku mūra, 3 gb. uz lūku</t>
  </si>
  <si>
    <t>Notekreņu 98×85mm uzstādīšana t.sk. visi stiprinājumi un pieslēgumdetaļas</t>
  </si>
  <si>
    <t>Tekņu uzstādīšana t.sk. visi stiprinājumi un pieslēgumdetaļas</t>
  </si>
  <si>
    <t>Elektrības ienākošo un izejošo kābeļus ievietot dalītā tipa aizsargcaurulē Ø110 750N l=1,2*m no ēkas pamatu sienas. kopā 3 ievadu vietas</t>
  </si>
  <si>
    <t>Parapetu ķieģeļu mūrējums uz augšu, enkurojams esošajā ķieģeļa sienā ar iedziļinājumu min100 esošā mūrī ķīmiskā masā ar enkuru Ø12, l=300 un stiegrojams katrā 2 šuvē ar BI tipa armatūras lenti. Doto joslu papildus enkurot arī esošajā vertikālajās plaknē ar Ø12, l=300. Ķīm. masai izmantojot ķīmisko enkurmasu ekv. WIT-VM 250</t>
  </si>
  <si>
    <t xml:space="preserve">1. Skursteņa Nr., 1 izmēri: a=1000*, b=500*, h=600* līdz h=800* ņemot vērā parapeta augstumu. </t>
  </si>
  <si>
    <t xml:space="preserve">2. Skursteņa Nr., 2 izmēri: a=500*, b=500*, h=600*. </t>
  </si>
  <si>
    <t xml:space="preserve">3. Skursteņa Nr., 3 izmēri: a=2360*, b=500*, h=600*. </t>
  </si>
  <si>
    <t xml:space="preserve">4. Skursteņa Nr., 4 izmēri: a=1660*, b=500*, h=600* līdz h=800* ņemot vērā parapeta augstumu. </t>
  </si>
  <si>
    <t>Ventilācijas jumtiņu cinkotā skārda 0,6mm montāža tsk. stiprinājumu mezgli un rāmis veidojams no 16×2mm kvadrātcaurules</t>
  </si>
  <si>
    <t>enkurot ar 70mm Ø10 dībeļiem mūra vertikālajās šuvēs</t>
  </si>
  <si>
    <t>Lokšņveida tēraudu (70x4), l=0,6m</t>
  </si>
  <si>
    <t>ap enkurdetaļu -4x40, l=370, s=500mm</t>
  </si>
  <si>
    <t>ķīļenkuri M10x60</t>
  </si>
  <si>
    <t>Lodžiju apdare</t>
  </si>
  <si>
    <t>Lodžiju pārseguma paneļa plaknes apdare ar gludo skārdu 0,6mm biezumā krāsu pases tonī</t>
  </si>
  <si>
    <t>Montāžas plaknes perimetra hermatizācija</t>
  </si>
  <si>
    <t>Leņķprofils L110x70x6,5 PVC konstrukcijas iestrāde iekšājā sadurvietas grīdas līmenī nosegšanai</t>
  </si>
  <si>
    <t>Lodžiju konstrukciju stiprības ribu iestrāde</t>
  </si>
  <si>
    <t>2 ķīļenkuri M12x80  sienā</t>
  </si>
  <si>
    <t>Tērauda Cauruļveida metāla stats   60×100×5mm, 
gruntēta un krāsota baltā metāla krāsā</t>
  </si>
  <si>
    <t>Enkurplātne -6(h)×250×70, 
gruntēta un krāsota baltā metāla krāsā</t>
  </si>
  <si>
    <t>kīmiskie enkuri</t>
  </si>
  <si>
    <t>Dzegas iestrādes elementa izbūve</t>
  </si>
  <si>
    <t>Antisetizēta koka detaļa 50×150 s=500 enkura -4x40 stiprināšanai</t>
  </si>
  <si>
    <t>Antisetizēta koka gala dzegas nosegdēlis 32×150</t>
  </si>
  <si>
    <t>tērauda plakndzelža -4×40mm iestrāde nostiprināšānai</t>
  </si>
  <si>
    <t>gala nosegskārda 0,6mm iestrāde l=500mm, tonis atbilstoši krāsu pasei</t>
  </si>
  <si>
    <t>Malas dēlis, axb=32(h)x100mm, l=0,6</t>
  </si>
  <si>
    <t>Mitruma izturīga OSB plātne -18</t>
  </si>
  <si>
    <t>2 ķīļenkuri Ø12x125, s=500</t>
  </si>
  <si>
    <t>Brusa-latojums, a×h=50×75mm, 0,5m</t>
  </si>
  <si>
    <t>koka skrūves</t>
  </si>
  <si>
    <t>bitumena hidroizolācijas iesegums zem brusām</t>
  </si>
  <si>
    <t>javas izlīdzinošā kārta 30mm</t>
  </si>
  <si>
    <t>Āra apgaismojuma ierīkošana:</t>
  </si>
  <si>
    <t>Esošo āra apgaismojuma lampu demontāža</t>
  </si>
  <si>
    <t>Vienpola slēdža montēšana.</t>
  </si>
  <si>
    <t>Kustību sensoru ar krēslas slēdža f-ju montēšana.</t>
  </si>
  <si>
    <t>Elektrības kabelis 3x1,5mm² ar kopējo garumu 10m.</t>
  </si>
  <si>
    <t>Ieejas jumtiņu atjaunošana:</t>
  </si>
  <si>
    <t xml:space="preserve">     Jumtiņa skārda loksnes pieslēguma pie ārsienas demontāža, b=0,3m</t>
  </si>
  <si>
    <t xml:space="preserve">      Esošās jumtiņa skārda apmales demontāža, b=0,3m</t>
  </si>
  <si>
    <t xml:space="preserve">      Esošās jumtiņa plātnes virsmas notīrīšana</t>
  </si>
  <si>
    <t xml:space="preserve">     Cementa javas izlīdzinošās kārtas uzklāšana, b=20÷30 mm</t>
  </si>
  <si>
    <t>java</t>
  </si>
  <si>
    <t>Divas kārtas bitumena mastikas uz cementa javas</t>
  </si>
  <si>
    <t>Dēļu 32(h)x100 latojums,enkurots pie plātnes</t>
  </si>
  <si>
    <t>kokmateriāli</t>
  </si>
  <si>
    <t>metāla stiprinājumi</t>
  </si>
  <si>
    <t>Koka brusas piestiprināšana pie plātnes malas, a×b=50×50mm</t>
  </si>
  <si>
    <t>Dēļu apstrāde ar antiseptizējošu sastāvu</t>
  </si>
  <si>
    <t>Jumtiņu seguma ieklāšana ar gludo jumta skārdu</t>
  </si>
  <si>
    <t>skārds</t>
  </si>
  <si>
    <t>Skrūves</t>
  </si>
  <si>
    <t>Parapeta gludā jumta skārda iesegšana jumta seguma tonī, b=0,25m</t>
  </si>
  <si>
    <t>Metāla kabu montāža, plakandzelzs b-5mm, 20 gab</t>
  </si>
  <si>
    <t>Skārda loksnes montāža plātnes malas nosegšanai, b=0,15m</t>
  </si>
  <si>
    <t>Jumtiņa skārda pieslēguma vietas pie ārsienas izveidošana, b=150mm un hermetizēšana</t>
  </si>
  <si>
    <t>Jaunu rūpnieciski krāsotu skārda tekņu ar izsargpārklājumu montēšana, dn 80</t>
  </si>
  <si>
    <t>Jaunu rūpnieciski krāsotu skārda noteku ar aizsargpārklājumu
 montēšana, dn 80. l=3m, 4 gab</t>
  </si>
  <si>
    <t xml:space="preserve">Skārda karnīzes elementa montēšana </t>
  </si>
  <si>
    <t>Betona aizsargkārtas nokalšana no plātnes sāniem un apakšas</t>
  </si>
  <si>
    <t>Plātnes apakšas un sānu fragmentu aizsargkārtas atjaunošana ar remontjavu SikaMonotop-612 vai ekvivalentu 15 mm biezumā</t>
  </si>
  <si>
    <t>Plātnes virsmas špaktelēšana pirms krāsošanas ar SikaMono Top-620 vai ekvivalentu</t>
  </si>
  <si>
    <t>Zibensaizsardzība</t>
  </si>
  <si>
    <t>Pasīvs zibens uztvērējs Al vai St/Zn, l-2000 mm, ø 16 mm, montāža, uzstādīšana</t>
  </si>
  <si>
    <t>Zibens uztvērēja pamatne ar adapteri, uzstādīšana</t>
  </si>
  <si>
    <t xml:space="preserve">Stieple St/Zn, ø 8 mm, </t>
  </si>
  <si>
    <t>Stieple Al ø10mm, ievilkšana spec. PE ø12 mm caurulē</t>
  </si>
  <si>
    <t xml:space="preserve">Lenta St/Zn, 3,5×30 mm, </t>
  </si>
  <si>
    <t>Pretkorozijas lente 50mm 10m/rullis</t>
  </si>
  <si>
    <t>gab.</t>
  </si>
  <si>
    <t>Stieples turētājs ar dībeli, c. tērauda, iznest ārpus siltinājuma plaknes</t>
  </si>
  <si>
    <t xml:space="preserve"> Zemēšanas elektrods ø 20 mm, l-1,5 m, apaļdzelzs</t>
  </si>
  <si>
    <t xml:space="preserve">Klemme stieple/40mm lente pie Ø20mm </t>
  </si>
  <si>
    <t xml:space="preserve"> Elektrodu uzmava</t>
  </si>
  <si>
    <t xml:space="preserve"> Kontūra mērklemme ar kasti</t>
  </si>
  <si>
    <t>Multiklemme stieples/stieple savienošanai</t>
  </si>
  <si>
    <t xml:space="preserve">Savienotāj klemme ar lietus noteku </t>
  </si>
  <si>
    <t>Klemme dūmvadu zaremēšanai/ pievienošanai</t>
  </si>
  <si>
    <t>Klemme 1-5mm metāla konstrukcijām, c. tērauda</t>
  </si>
  <si>
    <t>Diagonalā klemme 30mm lentes</t>
  </si>
  <si>
    <t>Kompensators Ø8mm 600mm, alumīnija</t>
  </si>
  <si>
    <t>PE lenta iezīmēšanai</t>
  </si>
  <si>
    <t>Tranšejas rakšana un aizbēršana, ar rokām,  zemējuma kontūram</t>
  </si>
  <si>
    <t>Elektrodu ø 20 mm, l= 1,5 m iedzīšana zemē</t>
  </si>
  <si>
    <t>Zemāšanas kon. guldīšana tranšejā, montāža pie elektrodiem</t>
  </si>
  <si>
    <t xml:space="preserve"> Zemējuma kontūra ierīkošana, mērījumi</t>
  </si>
  <si>
    <t xml:space="preserve"> Šķērsojums ar inženiertehniskajiem tīkliem</t>
  </si>
  <si>
    <t>Grunts blietēšana, virskārtas atjaunošana</t>
  </si>
  <si>
    <t>Sistēmas montāža, palaišana</t>
  </si>
  <si>
    <t>Sistēmas nodošana ekspluatācijā</t>
  </si>
  <si>
    <t>Palīgmateriāli</t>
  </si>
  <si>
    <t>kompl.</t>
  </si>
  <si>
    <t>Betona ieejas mezglu demontāža</t>
  </si>
  <si>
    <t>demontējamais betons ar pakāpieniem un esošo atbalstsienu</t>
  </si>
  <si>
    <t xml:space="preserve">Grunts rakšanas darbi 1,2m dziļumā </t>
  </si>
  <si>
    <t xml:space="preserve">Betona C30/37 F50 </t>
  </si>
  <si>
    <t>*Stiegrojums - siets Ø6, 100×100</t>
  </si>
  <si>
    <t>*Blietētas šķembas sablīvēt līdz Kcom=0.95, b=100mm
*Blietēta vidēji rupja smilts sablīvēt līdz Kcom=0.95</t>
  </si>
  <si>
    <t>Atbalstsienu izbūve ar betonēto pamatni</t>
  </si>
  <si>
    <t>sausā tipa betona pakāpienu montāža h=140mm*</t>
  </si>
  <si>
    <t>Betona nosegcepuru montāža , b=450*</t>
  </si>
  <si>
    <t>stiprinšana ar ķim dībeļiem</t>
  </si>
  <si>
    <t>Nerūsējošā tērauda marga atbilstoši rasējuma vizuālajam skatam, skrūvēta pie atbalstsienas, h=1100mm</t>
  </si>
  <si>
    <t xml:space="preserve">melnzemes iestrāde 0,3mm biezumā </t>
  </si>
  <si>
    <t>sēklas</t>
  </si>
  <si>
    <t>Pa perimetru enkurots leņķis L25×5</t>
  </si>
  <si>
    <t>Komunikāciju šahtas vāku un apšuvumu atjaunošana un izveidošana</t>
  </si>
  <si>
    <t>Komunikāciju šahtas priekšējā paneļa un cauruļvadu apšuvuma demontāža</t>
  </si>
  <si>
    <t>Metāla revīzijas lūka kanalizācijas revīzijas apkalpošanai. 200×200mm</t>
  </si>
  <si>
    <t>Demontējamas ūdensvada caurule (t.sk.- cauruļvadi,  stiprinājumi, izolācija) /apjomi doti attiecīgi izbūvējamiem apjomiem un var nesakrist ar reālo apjomu daudzumu. Dn20÷50</t>
  </si>
  <si>
    <t>Ø50×4,6mm PPR caurules un veidgabali no polipropilēna random kopolimēra paredzēta aukstā ūdens  apgādei, PN10</t>
  </si>
  <si>
    <t>Ø40×3,7mm PPR caurules un veidgabali no polipropilēna random kopolimēra paredzēta aukstā ūdens  apgādei, PN10</t>
  </si>
  <si>
    <t>Ø25×2,3mm PPR caurules un veidgabali no polipropilēna random kopolimēra paredzēta aukstā ūdens  apgādei, PN10</t>
  </si>
  <si>
    <t>Ø20×2,3mm PPR caurules un veidgabali no polipropilēna random kopolimēra paredzēta aukstā ūdens  apgādei, PN10</t>
  </si>
  <si>
    <t>Dn 50 Cauruļvadu stiprinājumi ar izolāciju cauruļvadu nostiprināšanai</t>
  </si>
  <si>
    <t>Dn 40 Cauruļvadu stiprinājumi ar izolāciju cauruļvadu nostiprināšanai</t>
  </si>
  <si>
    <t>Dn 25 Cauruļvadu stiprinājumi ar izolāciju cauruļvadu nostiprināšanai</t>
  </si>
  <si>
    <t>Dn 20 Cauruļvadu stiprinājumi ar izolāciju cauruļvadu nostiprināšanai</t>
  </si>
  <si>
    <t>D50 PPR ventilis aukstajam ūdenim</t>
  </si>
  <si>
    <t>D20 PPR ventilis aukstajam ūdenim</t>
  </si>
  <si>
    <t>Dn 50 Tērauda aizsargcaurule</t>
  </si>
  <si>
    <t>M6 Vītņstienis cauruļvadu stiprinājumiem</t>
  </si>
  <si>
    <t xml:space="preserve">M6 Iesitamais enkurs stiprinājumiem </t>
  </si>
  <si>
    <t>D20 × ½" × D20 PPR trejgabals ar iekšējo vītni tukšošanas krānu pievienošanai</t>
  </si>
  <si>
    <t>½" Lodveida ventilis - tukšošanas krāns</t>
  </si>
  <si>
    <t>Dn100 Demontējamā kanalizācija (t.sk.- cauruļvadi,  stiprinājumi) /apjomi doti attiecīgi izbūvējamiem apjomiem un var nesakrist ar reālo apjomu daudzumu/</t>
  </si>
  <si>
    <t>Ø168×4,5mm Tērauda aizsargcaurule</t>
  </si>
  <si>
    <t>Ø110 Iekšdarbu kanalizācijas caurule</t>
  </si>
  <si>
    <t>Ø75 Iekšdarbu kanalizācijas caurule</t>
  </si>
  <si>
    <t>Ø110-45° Kanalizācijas sistēmas iekšdarbu trejgabals</t>
  </si>
  <si>
    <t>Ø110/50-88° Kanalizācijas sistēmas iekšdarbu trejgabals</t>
  </si>
  <si>
    <t>Ø75/50-88° Kanalizācijas sistēmas iekšdarbu trejgabals</t>
  </si>
  <si>
    <t>Ø110-45° Kanalizācijas sistēmas iekšdarbu līkums</t>
  </si>
  <si>
    <t>Ø110-22° Kanalizācijas sistēmas iekšdarbu līkums</t>
  </si>
  <si>
    <t>Ø75-45° Kanalizācijas sistēmas iekšdarbu līkums</t>
  </si>
  <si>
    <t>Ø110-67° Kanalizācijas sistēmas iekšdarbu krustgabals</t>
  </si>
  <si>
    <t>Ø110-Ø75 Kanalizācijas sistēmas iekšdarbu pāreja</t>
  </si>
  <si>
    <t>Ø110 Kanalizācijas sistēmas iekšdarbu revīzija</t>
  </si>
  <si>
    <t>Ø75 Kanalizācijas sistēmas iekšdarbu revīzija</t>
  </si>
  <si>
    <t>Ø110 Aizbāznis ar uzskrūvējamu vāku</t>
  </si>
  <si>
    <t>Dn 110 Cauruļvadu stiprinājumi ar izolāciju cauruļvadu nostiprināšanai</t>
  </si>
  <si>
    <t>Dn 75 Cauruļvadu stiprinājumi ar izolāciju cauruļvadu nostiprināšanai</t>
  </si>
  <si>
    <t>M6 Iesitamais enkurs stiprinājumiem</t>
  </si>
  <si>
    <t>d100  &gt; Ø111 Dzīvokļu kanalizācijas tīklu pievienojums pie jaunizbūvētā stāvvada</t>
  </si>
  <si>
    <t>d50 &gt; Ø51 Dzīvokļu kanalizācijas tīklu pievienojums pie jaunizbūvētā stāvvada</t>
  </si>
  <si>
    <t xml:space="preserve">Betona bruģakmens biezums 60mm </t>
  </si>
  <si>
    <t>Grants izsija slāņa biezums 50mm</t>
  </si>
  <si>
    <t>Šķembas fr.40-70mm biezums 100mm</t>
  </si>
  <si>
    <t>Šķembas fr.20-60mm biezums 150mm</t>
  </si>
  <si>
    <t>Nosegskārda RR23 iestrāde 0,6mm biezumā ar malu pārlaidumiem krāsu pases tonī</t>
  </si>
  <si>
    <t>dībeļi</t>
  </si>
  <si>
    <t xml:space="preserve">JL1 jumta lūka 900×900, Uw=1,6w/m²*K </t>
  </si>
  <si>
    <t>Moduļu mājas uzstādīšana.</t>
  </si>
  <si>
    <t xml:space="preserve">
</t>
  </si>
  <si>
    <t>S4 Lodžiju ārsienas plakņu apdare. Homogēnā struktūrapmetuma uzklāšana graudu lielums b=2mm;Gruntējums;Esošā ārsiena b=510mm</t>
  </si>
  <si>
    <t>S2 Gala ārsienas siltinājums, kāpņu telpu sienas. Apmetuma sistēma virs siltinājuma (AS-1 vai AS-2), b=7mm: Siltinājums - akmensvate (PAROC Linio 10 vai ekvivalents λ=0,036W/mK) b=150mm; Līmjava;Gruntējums
Esošā siena - ķieģeļu mūris b=510mm</t>
  </si>
  <si>
    <t xml:space="preserve">Tiešās izmaksas kopā, t. sk. darba devēja sociālais nodoklis 23,59% </t>
  </si>
  <si>
    <t xml:space="preserve">Tiešās izmaksas kopā, t. sk. darba devēja sociālais nodoklis 23,59 % </t>
  </si>
  <si>
    <t xml:space="preserve">Tiešās izmaksas kopā, t. sk. darba devēja sociālais nodoklis 23,59 %  </t>
  </si>
  <si>
    <t xml:space="preserve">S6 Siltinājums pie ieejas durvīm. Apmetuma sistēma virs siltinājuma (AS-1)    
SPU materiāls (Kooltherm K5 vai ekvivalents); λ=0,021W/mK b=50mm
Līmjava;Gruntējums;Esošā siena - ķieģeļu mūris b=510mm
 </t>
  </si>
  <si>
    <t xml:space="preserve">S7 Lodžijas starpsienu galu siltinājuma mezgls un jumta dzegas horizontālās daļa. Apmetuma sistēma virs siltinājuma (AS-1)    
SPU materiāls (Kooltherm K5 vai ekvivalents); λ=0,021W/mK b=50mm
Līmjava;Gruntējums;Esošā siena - ķieģeļu mūris b=510mm </t>
  </si>
  <si>
    <t>P6 Lodžijas pārseguma siltinājums(pamatu līmenī). Esošais dz-betona pārsegums b=220mm
Līmjava;Siltinājums Tenapors  Neo EPS 100 vai ekvivalents λ=0,031W/mK b=100mm                        
Līmjava uz stiklšķiedras sieta b=10mm
Ārējā apdare(krāsots struktūrapmetums)AS-1</t>
  </si>
  <si>
    <t xml:space="preserve">Āra hermētiķis </t>
  </si>
  <si>
    <t>Kvarca apmetumu CERESIT CT77 vai ekvivalents</t>
  </si>
  <si>
    <t xml:space="preserve">Melnzemes iestrāde 0,3mm biezumā </t>
  </si>
  <si>
    <t>Sēklas</t>
  </si>
  <si>
    <t>Ģeotekstila plēves ieklāšana</t>
  </si>
  <si>
    <t>Esošo ventilācijas skursteņu tīrīšana iekļauj iekšā visus ventakanālus, ts.k veicot pārbaudes un sastādot nepieciešamos aktus</t>
  </si>
  <si>
    <t>L12 2,915×0,900</t>
  </si>
  <si>
    <t>L11 2,915×1,148</t>
  </si>
  <si>
    <t>L13 2,915×1,141</t>
  </si>
  <si>
    <t>L14 PVC pildiņš 2,915×1,0m</t>
  </si>
  <si>
    <t>Siltumizolācija sienām  λ=0,037W/mK</t>
  </si>
  <si>
    <t>Dzīvokļi Nr. 9,5,10,14,15,16,17</t>
  </si>
  <si>
    <t>Pēc gaisa izvada Ø80/120 izbūves veikt hermetizāciju jumta plaknē</t>
  </si>
  <si>
    <t>Dzīvokļi Nr. 18</t>
  </si>
  <si>
    <t>Gaisa vada Ø80/120 izolācija un uguns aizsardzība izejai caur jumtu</t>
  </si>
  <si>
    <t xml:space="preserve">   * ugunsdrošu lūku EI30, 900×900* mm, montāža esošos atvērumos , Uw=1,6w/m²*K</t>
  </si>
  <si>
    <t>Jaunizbūvējamā aukstā ūdensvada pievienošanās pie esošā ūdensvada ievada aiz ūdens patēriņa uzskaites mezgla /precizēt izbūves gaitā/</t>
  </si>
  <si>
    <t xml:space="preserve">Demontējami koka lodžiju bloki 5,83*×0,9*m, </t>
  </si>
  <si>
    <t xml:space="preserve">Demontējamas esošās lodžiju margas 5,85*×1,0*m, </t>
  </si>
  <si>
    <t xml:space="preserve">Demontējamas esošās lodžiju margas 2,91*×1,0*m, </t>
  </si>
  <si>
    <t>Esošie PVC lodžiju bloki 5,85×0,9m, 
kas noņemami un atliekami atpakaļ, tsk. Palīgmateriāli</t>
  </si>
  <si>
    <t>Esošie PVC lodžiju bloki 2,91×0,9m, 
kas noņemami un atliekami atpakaļ, tsk. Palīgmateriāli</t>
  </si>
  <si>
    <t>S5 Lodžiju starpsienu siltinājums. Apmetuma sistēma virs siltinājuma (AS-2)   
Siltinājums - akmensvate (Paroc Linio 15 
vai ekvivalents) λ=0,037W/mK b=50mm
Līmjava;Gruntējums; Līmjava Gruntējums; Esoša ķieģeļa mūra starpsiena b=380mm;</t>
  </si>
  <si>
    <t xml:space="preserve">Demontējami koka lodžiju bloki 2,91*×0,9*m, </t>
  </si>
  <si>
    <t>Cokola sienas sagatavošana siltināšanai - virsmu notīrīšana un gruntēšana, apkšzemes un virszemes daļās</t>
  </si>
  <si>
    <t>S3 Cokola - pamatu sienu siltinājums.  
Putupolistirola plāksne,(Tenapors Extra EPS 150 vai ekvivalents) λ=0,034W/mK) b=100mm 
Līmjava;Vertikālā hidroizolācija;Gruntējums
Esošā  betona bloku siena b=435mm</t>
  </si>
  <si>
    <t>P3 Pagraba pārseguma siltinājums. Esošs grīdas sastāvs~b=60mm
Esošais dz-betona pārsegums~b=220mm
Līmjava;Siltinājums - akmensvate (Paroc CGL 20 CY 0,037 W/m²K vai ekvivalents) b=100mm</t>
  </si>
  <si>
    <t>Pagraba ārsienas vertikālās plaknes siltināšana 0,6m augstumā no pārseguma siltumizolācijas daļas
Līmjava;Siltinājums - akmensvate (Paroc CGL 20 CY 0,037 W/m²K vai ekvivalents) b=100mm</t>
  </si>
  <si>
    <t>Ķieģeļu mūra atjaunošanas daļas horizontālās parapetu plaknes lodžiju plakņu vietās seguma iestrāde</t>
  </si>
  <si>
    <t>mūrējuma enkurojums</t>
  </si>
  <si>
    <t>keramzītu bloku pamūrējums</t>
  </si>
  <si>
    <t>ekvivalents Paroc Linio 15 d=30mm λ&lt;=0,037W/mK</t>
  </si>
  <si>
    <t>Jumta deflektors ∅100, h=0,5m</t>
  </si>
  <si>
    <t>Palodzes sāna montāžas profils EW CS(01) vai ekvivalents</t>
  </si>
  <si>
    <t xml:space="preserve">AQUAFIN-1K izolācija vai ekvivalents </t>
  </si>
  <si>
    <t xml:space="preserve">AQUAFIN-2K/M hidroizolācija vai ekvivalents </t>
  </si>
  <si>
    <t>Gaismas aku stiklšķiedru restu montāža ar stiprinājuma elementiem</t>
  </si>
  <si>
    <t>PAROC ROB 60, d=20mm λ&lt;=0,038W/mK vai ekvivalents</t>
  </si>
  <si>
    <t>PAROC ROS 50, d=200mm λ&lt;=0,038W/mK  vai ekvivalents</t>
  </si>
  <si>
    <t>Gaisa un tvaiku izolācijas plēve PAROC XMV 020 bas  vai ekvivalents</t>
  </si>
  <si>
    <t xml:space="preserve">Grunts rakšanas darbi 0,6m dziļumā,1000 mm platumā </t>
  </si>
  <si>
    <t>Signālvads S=2×2,5 mm², ar vara dzīslām un izolāciju, (ar izvadu)</t>
  </si>
  <si>
    <t>Tāme sastādīta 2021. gada</t>
  </si>
  <si>
    <t>2021.gada</t>
  </si>
  <si>
    <t xml:space="preserve">S1 Paneļu ārsienas siltinājums. Apmetuma sistēma virs siltinājuma (AS-1 vai AS-2), b= 7mm; Siltinājums - akmensvate (PAROC Linio 10 vai ekvivalents)  λ=0,036W/m²K, b=150mm; Līmjava; Grunts; Esošā siena - gāzbetona panelis, b=250  </t>
  </si>
  <si>
    <t xml:space="preserve">S3* Lodžiju cokola daļas pilastru virszemes 
siltinājums. Apmetuma sistēma virs siltinājuma (AS-1)   
Ekstrudētā putupolistirola plāksne (Tenapors NEO EPS100 vai ekvivalents;λ=0,031W/mK)                                                   b=30mm;Lîmjava;Vertikālā hidroizolācija
Gruntējums; Esošâ  ārsiena                        </t>
  </si>
  <si>
    <t>J1 Jumta,kāpņu jumta siltinājums.            1.Jumta segums:                                   Augšējais segums Bipol EKP vai ekvivalents 4,5 kg/m²     
Apakšējais segums Bipol EPP vai ekvivalents 3,5 kg/m²
2.PAROCPAROC ROB 60 vai ekvivalents, d=20mm λ&lt;=0,038W/mK
3.PAROC ROS 30 vai ekvivalents, d=200mm λ&lt;=0,036W/mK 
4.Gaisa un tvaiku izolācijas plēve PAROC XMV 020 bas vai ekvivalents
5.Izlīdzinošais slānis, d≥50mm
6.Slīpumu veidojošais slānis
7.Dz/b pārseguma panelis, d=220mm
8.Iekšējā apdare - apmetums, d≤10mm
9.Siltumizolācijas stiprinājuma elements</t>
  </si>
  <si>
    <t>1. meh. klases apmetuma izveidošana: 1 kārtas armējošās javas un armējošā stikla šķiedras sieta uzklāšana (Ceresit CT 190 vai ekvivalents), zemapmetuma grunts uzklāšana (Ceresit CT 16 vai ekvivalents), dekoratīvā gatavā silikona apmetuma ar tonējumu uznešana (Ceresit CT174 vai ekvivalents).</t>
  </si>
  <si>
    <t>Durvju un logu aiļu apdare ar akmensvates plātnēm (Paroc Linio 15 vai ekvivalents)  b=30mm, ailes platumā</t>
  </si>
  <si>
    <t>Logu un durvju aiļu ārējo stūru armēšana ar sietu papildus sietu 0,3m platumā no ailes un ailē (Valmieras E-stikls vai ekvivalents) stiepes izturība &gt;200N/5cm, Struktūras stabilitāte &gt;22%, Atbilst REACH , sieta acojuma lielums 4×4mm.</t>
  </si>
  <si>
    <t>Stūra profils  EC S vai ekvivalents</t>
  </si>
  <si>
    <t>Loga pielaiduma profils EW vai ekvivalents</t>
  </si>
  <si>
    <t>Stūra lāsenis ED CO2 vai ekvivalents</t>
  </si>
  <si>
    <t>Palodzes montāžas profils EW US01 vai ekvivalents</t>
  </si>
  <si>
    <t>Cokola profils EB PVC VARIO 220 vai ekvivalents</t>
  </si>
  <si>
    <t xml:space="preserve">   * parapetu vertikālās virsmas, h=0,6 mx166 m, un augšējās  + sānu virsmas siltinšāna SPU tipa materiāls Therma 24 vai ekvivalents 50mm ar bitumena pārklājumu vai ekvivalents λ=0,026W/mK </t>
  </si>
  <si>
    <t>Sietu izvēlas SIA KETS piedāvātajam MRF vai ekvivalents ar acu izmēru 62x20mm</t>
  </si>
  <si>
    <t xml:space="preserve">    * stūra elementi 100x100, SPU vai ekvivalents ieliktnis ar bitumena pārklājumu, gar parapetiem, izvadiem un lūkām</t>
  </si>
  <si>
    <t xml:space="preserve">    * apakšējās jumta seguma kārtas ieklāšana, Bipol EPP vai ekvivalents (3,5 kg/m²),  uz sagatav. virsmas</t>
  </si>
  <si>
    <t xml:space="preserve">    * augšējās jumta seguma kārtas ieklāšana, Bipol EKP vai ekvivalents (4,5 kg/m²),  uz sagatav. virsmas</t>
  </si>
  <si>
    <t>Ķīmiskais dībelis HILTI vai ekvivalents ķīmiskajā enkurmasā 
WURTH WIT-VM 250 vai ekvivalents 100mm dziļumā</t>
  </si>
  <si>
    <t xml:space="preserve">     * kanalizācijas izvadu nomaiņa uz Vilpes vai ekvivalents PVC  Ø100 caurulēm, jumta zonā siltināta, L= 1*m vai ekvivalents</t>
  </si>
  <si>
    <t>Āra apgaismojuma sienas lampas montēšana (SLV MERIDIAN 2 wall lamp vai ekvivalents)</t>
  </si>
  <si>
    <t>Stiegru apstrāde ar suspensiju SikaTop- Armatec110EpoCem vai ekvivalents, SikaTop-610 vai ekvivalentu</t>
  </si>
  <si>
    <t>Plātnes apakšējās virsmas krāsošana ar  krāsu Betonakrils vai ekvivalents uz Latakrils vai ekvivalents gruntējuma vai ekvivalenta</t>
  </si>
  <si>
    <t>Gāzes cauruļvada Dn40 stiprināšanas shēma pie mūra sienas atbilstoši HILTI vai ekvivalents sistēmas risinājumiem  HILTI HIT-HY 170 vai ekvivalents enkurmasa +vītņstienis AM12 8.8. +paplāknse A13/24, +uzgrieznis M12</t>
  </si>
  <si>
    <t>Ventilācijas izvadi, ar gofrētu pāreju, hermetizēti iestrādājami projektētajā jumta silitinājuma virskārtā "Vilpe" Alipai vai ekvivalents Ø110</t>
  </si>
  <si>
    <t>Elastīga hidroizolējoša mebrāna HL800/110 vai ekvivalents</t>
  </si>
  <si>
    <t>Ø75, vietas 8 Ugundrošā manžetes kanalizācijas caurulei pirms pārseguma šķērsošanas  - "PROMAT" PROMASTOP UniCollar R90 vai ekvivalents:Ø110 caurulei no viena komplekta iznāk 5 manžetes; Ø75 caurulei no viena komplekta iznāk 6 manžetes;</t>
  </si>
  <si>
    <t>Ø110, vietas 24 Ugundrošā manžetes kanalizācijas caurulei pirms pārseguma šķērsošanas  - "PROMAT" PROMASTOP UniCollar R90 vai ekvivalents:Ø110 caurulei no viena komplekta iznāk 5 manžetes; Ø75 caurulei no viena komplekta iznāk 6 manžetes;</t>
  </si>
  <si>
    <t>Dn54×9mm Pretkondensāta izolācijas čaula - "K-Flex" EC vai ekvivalents kaučuka izolācijas čaulām, Siltumvadības koeficients λ pie +40°С = 0,040 W/mK; difūzijas tvaika pretestība pēc DIN 52516 μ≥ 7 000</t>
  </si>
  <si>
    <t>Dn42×9mm Pretkondensāta izolācijas čaula - "K-Flex" EC vai ekvivalents kaučuka izolācijas čaulām, Siltumvadības koeficients λ pie +40°С = 0,040 W/mK; difūzijas tvaika pretestība pēc DIN 52516 μ≥ 7 000</t>
  </si>
  <si>
    <t>Dn28×9mm Pretkondensāta izolācijas čaula - "K-Flex" EC vai ekvivalents kaučuka izolācijas čaulām, Siltumvadības koeficients λ pie +40°С = 0,040 W/mK; difūzijas tvaika pretestība pēc DIN 52516 μ≥ 7 000</t>
  </si>
  <si>
    <t>Dn22×9mm Pretkondensāta izolācijas čaula - "K-Flex" EC vai ekvivalents kaučuka izolācijas čaulām, Siltumvadības koeficients λ pie +40°С = 0,040 W/mK; difūzijas tvaika pretestība pēc DIN 52516 μ≥ 7 000</t>
  </si>
  <si>
    <t>Komunikāciju šahtas priekšējā paneļa izbūve no dubulta pastiprinātas stiprības ģipškartona profilu konstrukcijā ar špaktelēšanu - "Knauf" Blue vai ekvivalents 2×12,5 mm</t>
  </si>
  <si>
    <t>"Promat" PROMASEAL-PL loksne vai ekvivalents - 24 pārsegumi. 100×200mm</t>
  </si>
  <si>
    <t>"Promat" PROMASTOP ugunsdrošā java MG III vai ekvivalents PROMASEAL vai ekvivalents blīves iestrādāšanai. 30kg</t>
  </si>
  <si>
    <t>Stieples turētājs līdzenam jumtam, pamatne betons H=60mm 1.2kg pstieples fiksācija skrtūvējama, turētājs nerūsējošā tērauda, PR-ÖKO 3 vai ekvivalents</t>
  </si>
  <si>
    <t>Tāme sastādīta  2021. gada tirgus cenās, pamatojoties uz AVK daļas rasējumiem</t>
  </si>
  <si>
    <t>Finanšu rezerve 2%</t>
  </si>
  <si>
    <t>Tāme sastādīta 2021. gada tirgus cenās, pamatojoties uz AR un BK daļas rasējumiem</t>
  </si>
  <si>
    <t>Tāme sastādīta 2021. gada tirgus cenās, pamatojoties uz GA daļas rasējumiem</t>
  </si>
  <si>
    <t>Tāme sastādīta 2021. gada tirgus cenās, pamatojoties uz UK daļas rasējumiem</t>
  </si>
  <si>
    <t>Tāme sastādīta 2021. gada tirgus cenās, pamatojoties uz ELT daļas rasējumiem</t>
  </si>
  <si>
    <t>Ievērībai!</t>
  </si>
  <si>
    <t>Pretendents ir tiesīgs izmantot tikai Pasūtītāja pievienoto būvizmaksu noteikšanas tāmes veidni.</t>
  </si>
  <si>
    <t>Piezīme:</t>
  </si>
  <si>
    <t xml:space="preserve">• Siltināšanas un apmešanas darbi veicami saskaņā ar ETAG 004 „Eiropas tehniskā apstiprinājuma pamatnostādne ārējās siltumizolācijas sistēmām un apmetumam” </t>
  </si>
  <si>
    <t>• Visiem būvmateriāliem jābūt marķētiem ar CE zīmi.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</si>
</sst>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
    <numFmt numFmtId="165" formatCode="0;;;"/>
    <numFmt numFmtId="166" formatCode="0.0%"/>
    <numFmt numFmtId="167" formatCode="_-* #,##0.00_-;\-* #,##0.00_-;_-* \-??_-;_-@_-"/>
    <numFmt numFmtId="168" formatCode="0.0"/>
    <numFmt numFmtId="169" formatCode="0;;"/>
    <numFmt numFmtId="170" formatCode="_-* #,##0.00_р_._-;\-* #,##0.00_р_._-;_-* &quot;-&quot;??_р_._-;_-@_-"/>
    <numFmt numFmtId="171" formatCode="0.00;;"/>
  </numFmts>
  <fonts count="48" x14ac:knownFonts="1">
    <font>
      <sz val="11"/>
      <color rgb="FF000000"/>
      <name val="Calibri"/>
      <family val="2"/>
      <charset val="186"/>
    </font>
    <font>
      <sz val="8"/>
      <color theme="1"/>
      <name val="Arial"/>
      <family val="2"/>
      <charset val="186"/>
    </font>
    <font>
      <sz val="8"/>
      <color theme="1"/>
      <name val="Arial"/>
      <family val="2"/>
      <charset val="186"/>
    </font>
    <font>
      <sz val="10"/>
      <name val="Arial"/>
      <family val="2"/>
      <charset val="204"/>
    </font>
    <font>
      <sz val="8"/>
      <name val="Arial"/>
      <family val="2"/>
      <charset val="186"/>
    </font>
    <font>
      <b/>
      <sz val="8"/>
      <name val="Arial"/>
      <family val="2"/>
      <charset val="186"/>
    </font>
    <font>
      <b/>
      <sz val="9"/>
      <color rgb="FF000000"/>
      <name val="Tahoma"/>
      <family val="2"/>
      <charset val="186"/>
    </font>
    <font>
      <sz val="9"/>
      <color rgb="FF000000"/>
      <name val="Tahoma"/>
      <family val="2"/>
      <charset val="186"/>
    </font>
    <font>
      <sz val="8"/>
      <color rgb="FFFF0000"/>
      <name val="Arial"/>
      <family val="2"/>
      <charset val="186"/>
    </font>
    <font>
      <b/>
      <sz val="8"/>
      <color rgb="FFFF0000"/>
      <name val="Arial"/>
      <family val="2"/>
      <charset val="186"/>
    </font>
    <font>
      <b/>
      <sz val="8"/>
      <color indexed="8"/>
      <name val="Arial"/>
      <family val="2"/>
      <charset val="186"/>
    </font>
    <font>
      <sz val="8"/>
      <color indexed="8"/>
      <name val="Arial"/>
      <family val="2"/>
      <charset val="186"/>
    </font>
    <font>
      <sz val="8"/>
      <color rgb="FF00B050"/>
      <name val="Arial"/>
      <family val="2"/>
      <charset val="186"/>
    </font>
    <font>
      <b/>
      <sz val="8"/>
      <color rgb="FF00B050"/>
      <name val="Arial"/>
      <family val="2"/>
      <charset val="186"/>
    </font>
    <font>
      <sz val="8"/>
      <color indexed="10"/>
      <name val="Arial"/>
      <family val="2"/>
      <charset val="186"/>
    </font>
    <font>
      <sz val="11"/>
      <color indexed="8"/>
      <name val="Calibri"/>
      <family val="2"/>
      <charset val="186"/>
    </font>
    <font>
      <sz val="12"/>
      <color theme="1"/>
      <name val="Calibri"/>
      <family val="2"/>
      <scheme val="minor"/>
    </font>
    <font>
      <sz val="8"/>
      <color rgb="FF000000"/>
      <name val="Arial"/>
      <family val="2"/>
      <charset val="186"/>
    </font>
    <font>
      <sz val="10"/>
      <name val="Helv"/>
    </font>
    <font>
      <sz val="11"/>
      <color indexed="8"/>
      <name val="Calibri"/>
      <family val="2"/>
      <charset val="204"/>
    </font>
    <font>
      <sz val="8"/>
      <name val="Arial"/>
      <family val="2"/>
      <charset val="204"/>
    </font>
    <font>
      <sz val="10"/>
      <name val="Arial"/>
      <family val="2"/>
      <charset val="186"/>
    </font>
    <font>
      <b/>
      <i/>
      <sz val="8"/>
      <name val="Arial"/>
      <family val="2"/>
      <charset val="186"/>
    </font>
    <font>
      <sz val="8"/>
      <name val="Calibri"/>
      <family val="2"/>
      <charset val="186"/>
    </font>
    <font>
      <b/>
      <sz val="8"/>
      <color rgb="FF0070C0"/>
      <name val="Arial"/>
      <family val="2"/>
      <charset val="186"/>
    </font>
    <font>
      <sz val="8"/>
      <color rgb="FF0070C0"/>
      <name val="Arial"/>
      <family val="2"/>
      <charset val="186"/>
    </font>
    <font>
      <sz val="10"/>
      <name val="Arial"/>
      <family val="2"/>
      <charset val="1"/>
    </font>
    <font>
      <i/>
      <sz val="8"/>
      <color indexed="23"/>
      <name val="Arial"/>
      <family val="2"/>
      <charset val="186"/>
    </font>
    <font>
      <sz val="8"/>
      <name val="Arial"/>
      <family val="2"/>
    </font>
    <font>
      <b/>
      <sz val="8"/>
      <name val="Arial"/>
      <family val="2"/>
    </font>
    <font>
      <b/>
      <i/>
      <sz val="8"/>
      <color indexed="8"/>
      <name val="Arial"/>
      <family val="2"/>
      <charset val="186"/>
    </font>
    <font>
      <b/>
      <i/>
      <sz val="8"/>
      <color rgb="FFFF0000"/>
      <name val="Arial"/>
      <family val="2"/>
      <charset val="186"/>
    </font>
    <font>
      <sz val="11"/>
      <color rgb="FF9C5700"/>
      <name val="Calibri"/>
      <family val="2"/>
      <charset val="186"/>
      <scheme val="minor"/>
    </font>
    <font>
      <i/>
      <sz val="8"/>
      <name val="Arial"/>
      <family val="2"/>
      <charset val="204"/>
    </font>
    <font>
      <sz val="8"/>
      <color indexed="8"/>
      <name val="Arial"/>
      <family val="2"/>
    </font>
    <font>
      <sz val="8"/>
      <color rgb="FFC00000"/>
      <name val="Arial"/>
      <family val="2"/>
    </font>
    <font>
      <b/>
      <i/>
      <sz val="8"/>
      <color theme="1"/>
      <name val="Arial"/>
      <family val="2"/>
      <charset val="186"/>
    </font>
    <font>
      <sz val="8"/>
      <color theme="1"/>
      <name val="Arial"/>
      <family val="2"/>
    </font>
    <font>
      <b/>
      <i/>
      <sz val="8"/>
      <color indexed="8"/>
      <name val="Arial"/>
      <family val="2"/>
    </font>
    <font>
      <b/>
      <i/>
      <u/>
      <sz val="9"/>
      <name val="Arial"/>
      <family val="2"/>
      <charset val="186"/>
    </font>
    <font>
      <sz val="11"/>
      <name val="Calibri"/>
      <family val="2"/>
      <charset val="186"/>
    </font>
    <font>
      <sz val="6"/>
      <name val="Arial"/>
      <family val="2"/>
      <charset val="186"/>
    </font>
    <font>
      <i/>
      <sz val="8"/>
      <name val="Arial"/>
      <family val="2"/>
      <charset val="186"/>
    </font>
    <font>
      <sz val="7"/>
      <name val="Arial"/>
      <family val="2"/>
      <charset val="186"/>
    </font>
    <font>
      <sz val="8"/>
      <name val="Calibri"/>
      <family val="2"/>
      <charset val="186"/>
      <scheme val="minor"/>
    </font>
    <font>
      <sz val="8"/>
      <color rgb="FFFF0000"/>
      <name val="Arial"/>
      <family val="2"/>
    </font>
    <font>
      <b/>
      <sz val="9"/>
      <name val="Arial Narrow"/>
      <family val="2"/>
      <charset val="186"/>
    </font>
    <font>
      <b/>
      <sz val="9"/>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EB9C"/>
      </patternFill>
    </fill>
    <fill>
      <patternFill patternType="solid">
        <fgColor theme="0" tint="-0.14999847407452621"/>
        <bgColor indexed="64"/>
      </patternFill>
    </fill>
  </fills>
  <borders count="131">
    <border>
      <left/>
      <right/>
      <top/>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auto="1"/>
      </left>
      <right style="thin">
        <color auto="1"/>
      </right>
      <top/>
      <bottom style="medium">
        <color auto="1"/>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thin">
        <color auto="1"/>
      </top>
      <bottom/>
      <diagonal/>
    </border>
  </borders>
  <cellStyleXfs count="24">
    <xf numFmtId="0" fontId="0" fillId="0" borderId="0"/>
    <xf numFmtId="0" fontId="3" fillId="0" borderId="0"/>
    <xf numFmtId="0" fontId="15" fillId="0" borderId="0"/>
    <xf numFmtId="0" fontId="16" fillId="0" borderId="0"/>
    <xf numFmtId="0" fontId="18" fillId="0" borderId="0"/>
    <xf numFmtId="0" fontId="18" fillId="0" borderId="0"/>
    <xf numFmtId="0" fontId="18" fillId="0" borderId="0"/>
    <xf numFmtId="0" fontId="18" fillId="0" borderId="0"/>
    <xf numFmtId="0" fontId="3" fillId="0" borderId="0"/>
    <xf numFmtId="0" fontId="15" fillId="0" borderId="0"/>
    <xf numFmtId="0" fontId="19" fillId="0" borderId="0"/>
    <xf numFmtId="0" fontId="21" fillId="0" borderId="0"/>
    <xf numFmtId="0" fontId="19" fillId="0" borderId="0"/>
    <xf numFmtId="0" fontId="21" fillId="0" borderId="0"/>
    <xf numFmtId="0" fontId="21" fillId="0" borderId="0"/>
    <xf numFmtId="0" fontId="26" fillId="0" borderId="0"/>
    <xf numFmtId="0" fontId="26" fillId="0" borderId="0"/>
    <xf numFmtId="170" fontId="3" fillId="0" borderId="0" applyFont="0" applyFill="0" applyBorder="0" applyAlignment="0" applyProtection="0"/>
    <xf numFmtId="0" fontId="26" fillId="0" borderId="0"/>
    <xf numFmtId="167" fontId="21" fillId="0" borderId="0" applyFill="0" applyBorder="0" applyAlignment="0" applyProtection="0"/>
    <xf numFmtId="0" fontId="27" fillId="0" borderId="0" applyNumberFormat="0" applyFill="0" applyBorder="0" applyAlignment="0" applyProtection="0"/>
    <xf numFmtId="0" fontId="18" fillId="0" borderId="0"/>
    <xf numFmtId="0" fontId="32" fillId="5" borderId="0" applyNumberFormat="0" applyBorder="0" applyAlignment="0" applyProtection="0"/>
    <xf numFmtId="0" fontId="18" fillId="0" borderId="0"/>
  </cellStyleXfs>
  <cellXfs count="582">
    <xf numFmtId="0" fontId="0" fillId="0" borderId="0" xfId="0"/>
    <xf numFmtId="0" fontId="9"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11" fillId="0" borderId="0" xfId="2" applyFont="1" applyAlignment="1">
      <alignment horizontal="center" vertical="center"/>
    </xf>
    <xf numFmtId="0" fontId="14" fillId="0" borderId="0" xfId="3" applyFont="1" applyAlignment="1">
      <alignment horizontal="center" vertical="center"/>
    </xf>
    <xf numFmtId="0" fontId="11" fillId="0" borderId="0" xfId="0" applyFont="1" applyAlignment="1">
      <alignment horizontal="center" vertical="center" wrapText="1"/>
    </xf>
    <xf numFmtId="0" fontId="10" fillId="0" borderId="0" xfId="0" applyFont="1" applyAlignment="1">
      <alignment horizontal="center" vertical="center" wrapText="1"/>
    </xf>
    <xf numFmtId="0" fontId="8" fillId="0" borderId="0" xfId="3" applyFont="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4" fillId="0" borderId="38" xfId="2" applyFont="1" applyBorder="1" applyAlignment="1">
      <alignment horizontal="center" vertical="center"/>
    </xf>
    <xf numFmtId="0" fontId="13" fillId="0" borderId="39" xfId="0" applyFont="1" applyBorder="1" applyAlignment="1">
      <alignment horizontal="center" vertical="center"/>
    </xf>
    <xf numFmtId="1" fontId="24" fillId="0" borderId="0" xfId="0" applyNumberFormat="1" applyFont="1" applyAlignment="1">
      <alignment horizontal="center" vertical="center"/>
    </xf>
    <xf numFmtId="1" fontId="25" fillId="0" borderId="0" xfId="0" applyNumberFormat="1" applyFont="1" applyAlignment="1">
      <alignment horizontal="center" vertical="center"/>
    </xf>
    <xf numFmtId="0" fontId="13" fillId="0" borderId="0" xfId="0" applyFont="1" applyBorder="1" applyAlignment="1">
      <alignment horizontal="center" vertical="center"/>
    </xf>
    <xf numFmtId="0" fontId="24" fillId="0" borderId="0" xfId="0" applyFont="1" applyBorder="1" applyAlignment="1">
      <alignment horizontal="center" vertical="center"/>
    </xf>
    <xf numFmtId="0" fontId="30" fillId="2" borderId="52" xfId="0" applyFont="1" applyFill="1" applyBorder="1" applyAlignment="1">
      <alignment horizontal="left" vertical="center"/>
    </xf>
    <xf numFmtId="0" fontId="30" fillId="0" borderId="52" xfId="0" applyFont="1" applyBorder="1" applyAlignment="1">
      <alignment horizontal="left" vertical="center"/>
    </xf>
    <xf numFmtId="0" fontId="11" fillId="2" borderId="53" xfId="0" applyFont="1" applyFill="1" applyBorder="1" applyAlignment="1">
      <alignment horizontal="center" vertical="center"/>
    </xf>
    <xf numFmtId="2" fontId="24" fillId="0" borderId="0" xfId="0" applyNumberFormat="1" applyFont="1" applyBorder="1" applyAlignment="1">
      <alignment horizontal="center" vertical="center"/>
    </xf>
    <xf numFmtId="2" fontId="12" fillId="0" borderId="0" xfId="0" applyNumberFormat="1" applyFont="1" applyAlignment="1">
      <alignment horizontal="center" vertical="center"/>
    </xf>
    <xf numFmtId="0" fontId="30" fillId="0" borderId="52" xfId="0" applyFont="1" applyBorder="1" applyAlignment="1">
      <alignment horizontal="center" vertical="center" wrapText="1"/>
    </xf>
    <xf numFmtId="0" fontId="8" fillId="3" borderId="53" xfId="0" applyFont="1" applyFill="1" applyBorder="1" applyAlignment="1">
      <alignment horizontal="center" vertical="center"/>
    </xf>
    <xf numFmtId="0" fontId="8" fillId="0" borderId="53" xfId="0" applyFont="1" applyBorder="1" applyAlignment="1">
      <alignment vertical="center"/>
    </xf>
    <xf numFmtId="0" fontId="8" fillId="0" borderId="53" xfId="0" applyFont="1" applyBorder="1" applyAlignment="1">
      <alignment horizontal="center" vertical="center"/>
    </xf>
    <xf numFmtId="0" fontId="31" fillId="0" borderId="53" xfId="0" applyFont="1" applyBorder="1" applyAlignment="1">
      <alignment horizontal="center" vertical="center"/>
    </xf>
    <xf numFmtId="0" fontId="8" fillId="4" borderId="53" xfId="0" applyFont="1" applyFill="1" applyBorder="1" applyAlignment="1">
      <alignment horizontal="center" vertical="center"/>
    </xf>
    <xf numFmtId="0" fontId="2" fillId="0" borderId="0" xfId="0" applyFont="1" applyAlignment="1">
      <alignment vertical="center"/>
    </xf>
    <xf numFmtId="0" fontId="34" fillId="0" borderId="0" xfId="0" applyFont="1" applyAlignment="1">
      <alignment vertical="center"/>
    </xf>
    <xf numFmtId="0" fontId="34" fillId="0" borderId="0" xfId="3" applyFont="1" applyAlignment="1">
      <alignment horizontal="right" vertical="center" wrapText="1"/>
    </xf>
    <xf numFmtId="0" fontId="34" fillId="0" borderId="0" xfId="3" applyFont="1" applyAlignment="1">
      <alignment horizontal="right" vertical="center"/>
    </xf>
    <xf numFmtId="0" fontId="36" fillId="0" borderId="0" xfId="0" applyFont="1" applyAlignment="1">
      <alignment vertical="center" wrapText="1"/>
    </xf>
    <xf numFmtId="0" fontId="37" fillId="0" borderId="0" xfId="0" applyFont="1" applyAlignment="1">
      <alignment vertical="center" wrapText="1"/>
    </xf>
    <xf numFmtId="0" fontId="30" fillId="2" borderId="52" xfId="0" applyFont="1" applyFill="1" applyBorder="1" applyAlignment="1">
      <alignment horizontal="left" vertical="center" wrapText="1"/>
    </xf>
    <xf numFmtId="0" fontId="38" fillId="2" borderId="52" xfId="0" applyFont="1" applyFill="1" applyBorder="1" applyAlignment="1">
      <alignment horizontal="left" vertical="center"/>
    </xf>
    <xf numFmtId="0" fontId="37" fillId="2" borderId="53" xfId="0" applyFont="1" applyFill="1" applyBorder="1" applyAlignment="1">
      <alignment vertical="center" wrapText="1"/>
    </xf>
    <xf numFmtId="0" fontId="4" fillId="2" borderId="53" xfId="0" applyFont="1" applyFill="1" applyBorder="1" applyAlignment="1">
      <alignment vertical="center" wrapText="1"/>
    </xf>
    <xf numFmtId="0" fontId="28" fillId="2" borderId="53" xfId="0" applyFont="1" applyFill="1" applyBorder="1" applyAlignment="1">
      <alignment vertical="center" wrapText="1"/>
    </xf>
    <xf numFmtId="0" fontId="4" fillId="2" borderId="53" xfId="0" applyFont="1" applyFill="1" applyBorder="1" applyAlignment="1">
      <alignment horizontal="left" vertical="center" wrapText="1"/>
    </xf>
    <xf numFmtId="0" fontId="28" fillId="2" borderId="53" xfId="0" applyFont="1" applyFill="1" applyBorder="1" applyAlignment="1">
      <alignment horizontal="left" vertical="center" wrapText="1"/>
    </xf>
    <xf numFmtId="0" fontId="2" fillId="0" borderId="0" xfId="0" applyFont="1" applyAlignment="1">
      <alignment horizontal="center" vertical="center"/>
    </xf>
    <xf numFmtId="0" fontId="37" fillId="0" borderId="0" xfId="0" applyFont="1" applyAlignment="1">
      <alignment vertical="center"/>
    </xf>
    <xf numFmtId="0" fontId="30" fillId="0" borderId="52" xfId="0" applyFont="1" applyBorder="1" applyAlignment="1">
      <alignment horizontal="center" vertical="center"/>
    </xf>
    <xf numFmtId="2" fontId="4" fillId="0" borderId="84" xfId="0" applyNumberFormat="1" applyFont="1" applyFill="1" applyBorder="1" applyAlignment="1">
      <alignment horizontal="center" vertical="center"/>
    </xf>
    <xf numFmtId="168" fontId="4" fillId="0" borderId="57" xfId="0" applyNumberFormat="1" applyFont="1" applyFill="1" applyBorder="1" applyAlignment="1">
      <alignment horizontal="center" vertical="center" wrapText="1"/>
    </xf>
    <xf numFmtId="2" fontId="4" fillId="0" borderId="57" xfId="5" applyNumberFormat="1" applyFont="1" applyFill="1" applyBorder="1" applyAlignment="1">
      <alignment horizontal="center" vertical="center" wrapText="1"/>
    </xf>
    <xf numFmtId="2" fontId="4" fillId="0" borderId="57" xfId="0" applyNumberFormat="1" applyFont="1" applyFill="1" applyBorder="1" applyAlignment="1">
      <alignment horizontal="center" vertical="center" wrapText="1"/>
    </xf>
    <xf numFmtId="0" fontId="4" fillId="0" borderId="101" xfId="8" applyFont="1" applyFill="1" applyBorder="1" applyAlignment="1">
      <alignment vertical="center" wrapText="1"/>
    </xf>
    <xf numFmtId="0" fontId="4" fillId="0" borderId="101" xfId="8" applyNumberFormat="1" applyFont="1" applyFill="1" applyBorder="1" applyAlignment="1" applyProtection="1">
      <alignment horizontal="left" vertical="center" wrapText="1"/>
    </xf>
    <xf numFmtId="0" fontId="4" fillId="0" borderId="103" xfId="8" applyFont="1" applyFill="1" applyBorder="1" applyAlignment="1">
      <alignment horizontal="center" vertical="center" wrapText="1"/>
    </xf>
    <xf numFmtId="0" fontId="4" fillId="0" borderId="101" xfId="8" applyNumberFormat="1" applyFont="1" applyFill="1" applyBorder="1" applyAlignment="1" applyProtection="1">
      <alignment horizontal="center" vertical="center" wrapText="1"/>
    </xf>
    <xf numFmtId="168" fontId="20" fillId="0" borderId="101" xfId="8" applyNumberFormat="1" applyFont="1" applyFill="1" applyBorder="1" applyAlignment="1" applyProtection="1">
      <alignment horizontal="center" vertical="center"/>
    </xf>
    <xf numFmtId="168" fontId="4" fillId="0" borderId="101" xfId="8" applyNumberFormat="1" applyFont="1" applyFill="1" applyBorder="1" applyAlignment="1" applyProtection="1">
      <alignment horizontal="center" vertical="center"/>
    </xf>
    <xf numFmtId="0" fontId="20" fillId="0" borderId="101" xfId="8" applyNumberFormat="1" applyFont="1" applyFill="1" applyBorder="1" applyAlignment="1" applyProtection="1">
      <alignment horizontal="center" vertical="center"/>
    </xf>
    <xf numFmtId="0" fontId="4" fillId="0" borderId="101" xfId="8" applyNumberFormat="1" applyFont="1" applyFill="1" applyBorder="1" applyAlignment="1" applyProtection="1">
      <alignment horizontal="center" vertical="center"/>
    </xf>
    <xf numFmtId="0" fontId="4" fillId="0" borderId="0" xfId="0" applyFont="1" applyFill="1" applyAlignment="1">
      <alignment vertical="center" wrapText="1"/>
    </xf>
    <xf numFmtId="0" fontId="5" fillId="0" borderId="0" xfId="0" applyFont="1" applyFill="1" applyBorder="1" applyAlignment="1">
      <alignment horizontal="center" vertical="center" textRotation="90" wrapText="1"/>
    </xf>
    <xf numFmtId="0" fontId="4" fillId="0" borderId="0" xfId="0" applyFont="1" applyFill="1" applyAlignment="1">
      <alignment horizontal="left" vertical="center" wrapText="1"/>
    </xf>
    <xf numFmtId="0" fontId="1" fillId="2" borderId="53" xfId="0" applyFont="1" applyFill="1" applyBorder="1" applyAlignment="1">
      <alignment vertical="center" wrapText="1"/>
    </xf>
    <xf numFmtId="0" fontId="11" fillId="0" borderId="0" xfId="0" applyFont="1" applyAlignment="1">
      <alignment horizontal="center" vertical="center"/>
    </xf>
    <xf numFmtId="0" fontId="34" fillId="0" borderId="0" xfId="0" applyFont="1" applyAlignment="1">
      <alignment horizontal="right" vertical="center"/>
    </xf>
    <xf numFmtId="0" fontId="38" fillId="2" borderId="117" xfId="0" applyFont="1" applyFill="1" applyBorder="1" applyAlignment="1">
      <alignment horizontal="left" vertical="center"/>
    </xf>
    <xf numFmtId="0" fontId="37" fillId="2" borderId="119" xfId="0" applyFont="1" applyFill="1" applyBorder="1" applyAlignment="1">
      <alignment vertical="center" wrapText="1"/>
    </xf>
    <xf numFmtId="0" fontId="28" fillId="2" borderId="119" xfId="0" applyFont="1" applyFill="1" applyBorder="1" applyAlignment="1">
      <alignment horizontal="left" vertical="center" wrapText="1"/>
    </xf>
    <xf numFmtId="0" fontId="28" fillId="2" borderId="119" xfId="0" applyFont="1" applyFill="1" applyBorder="1" applyAlignment="1">
      <alignment vertical="center" wrapText="1"/>
    </xf>
    <xf numFmtId="0" fontId="11" fillId="0" borderId="51" xfId="0" applyFont="1" applyBorder="1" applyAlignment="1">
      <alignment vertical="center"/>
    </xf>
    <xf numFmtId="0" fontId="37" fillId="2" borderId="53" xfId="0" applyFont="1" applyFill="1" applyBorder="1" applyAlignment="1">
      <alignment horizontal="left" vertical="center" wrapText="1"/>
    </xf>
    <xf numFmtId="0" fontId="37" fillId="2" borderId="119" xfId="0" applyFont="1" applyFill="1" applyBorder="1" applyAlignment="1">
      <alignment horizontal="left" vertical="center" wrapText="1"/>
    </xf>
    <xf numFmtId="0" fontId="34" fillId="2" borderId="53"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6" borderId="0" xfId="0" applyFont="1" applyFill="1" applyAlignment="1">
      <alignment horizontal="right" vertical="center"/>
    </xf>
    <xf numFmtId="0" fontId="8" fillId="6" borderId="0" xfId="0" applyFont="1" applyFill="1" applyAlignment="1">
      <alignment horizontal="center" vertical="center"/>
    </xf>
    <xf numFmtId="0" fontId="12" fillId="6" borderId="0" xfId="0" applyFont="1" applyFill="1" applyAlignment="1">
      <alignment horizontal="center" vertical="center"/>
    </xf>
    <xf numFmtId="0" fontId="13" fillId="6" borderId="38" xfId="0" applyFont="1" applyFill="1" applyBorder="1" applyAlignment="1">
      <alignment horizontal="center" vertical="center"/>
    </xf>
    <xf numFmtId="0" fontId="13" fillId="6" borderId="0" xfId="0" applyFont="1" applyFill="1" applyBorder="1" applyAlignment="1">
      <alignment horizontal="center" vertical="center"/>
    </xf>
    <xf numFmtId="2" fontId="12" fillId="6" borderId="0" xfId="0" applyNumberFormat="1" applyFont="1" applyFill="1" applyAlignment="1">
      <alignment horizontal="center" vertical="center"/>
    </xf>
    <xf numFmtId="0" fontId="11" fillId="6" borderId="0" xfId="0" applyFont="1" applyFill="1" applyAlignment="1">
      <alignment horizontal="center" vertical="center" wrapText="1"/>
    </xf>
    <xf numFmtId="0" fontId="2" fillId="6" borderId="0" xfId="0" applyFont="1" applyFill="1" applyAlignment="1">
      <alignment vertical="center"/>
    </xf>
    <xf numFmtId="0" fontId="35" fillId="6"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165" fontId="4" fillId="0" borderId="0" xfId="0" applyNumberFormat="1" applyFont="1" applyFill="1" applyAlignment="1">
      <alignment vertical="center"/>
    </xf>
    <xf numFmtId="0" fontId="4"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Fill="1" applyAlignment="1">
      <alignment vertical="center"/>
    </xf>
    <xf numFmtId="14" fontId="4" fillId="0" borderId="0" xfId="0" applyNumberFormat="1" applyFont="1" applyFill="1" applyAlignment="1">
      <alignment horizontal="right" vertical="center"/>
    </xf>
    <xf numFmtId="9" fontId="4" fillId="0" borderId="0" xfId="0" applyNumberFormat="1" applyFont="1" applyFill="1" applyAlignment="1">
      <alignment horizontal="right" vertical="center"/>
    </xf>
    <xf numFmtId="0" fontId="5" fillId="0" borderId="0" xfId="0" applyFont="1" applyFill="1" applyAlignment="1">
      <alignment horizontal="right" vertical="center"/>
    </xf>
    <xf numFmtId="14" fontId="4" fillId="0" borderId="0" xfId="0" applyNumberFormat="1" applyFont="1" applyFill="1" applyAlignment="1">
      <alignment horizontal="left" vertical="center"/>
    </xf>
    <xf numFmtId="0" fontId="4" fillId="0" borderId="8" xfId="0" applyFont="1" applyFill="1" applyBorder="1" applyAlignment="1">
      <alignment horizontal="center" vertical="center" textRotation="90" wrapText="1"/>
    </xf>
    <xf numFmtId="0" fontId="4" fillId="0" borderId="25" xfId="0" applyFont="1" applyFill="1" applyBorder="1" applyAlignment="1">
      <alignment horizontal="center" vertical="center" textRotation="90" wrapText="1"/>
    </xf>
    <xf numFmtId="0" fontId="5" fillId="0" borderId="26" xfId="0" applyFont="1" applyFill="1" applyBorder="1" applyAlignment="1">
      <alignment horizontal="center" vertical="center" textRotation="90" wrapText="1"/>
    </xf>
    <xf numFmtId="0" fontId="42" fillId="0" borderId="72" xfId="5" applyFont="1" applyFill="1" applyBorder="1" applyAlignment="1">
      <alignment horizontal="center" vertical="center"/>
    </xf>
    <xf numFmtId="0" fontId="4" fillId="0" borderId="72" xfId="0" applyFont="1" applyFill="1" applyBorder="1" applyAlignment="1">
      <alignment horizontal="center" vertical="center"/>
    </xf>
    <xf numFmtId="0" fontId="39" fillId="0" borderId="73" xfId="6" applyFont="1" applyFill="1" applyBorder="1" applyAlignment="1">
      <alignment horizontal="left" vertical="center" wrapText="1"/>
    </xf>
    <xf numFmtId="0" fontId="5" fillId="0" borderId="73" xfId="6" applyFont="1" applyFill="1" applyBorder="1" applyAlignment="1">
      <alignment vertical="center"/>
    </xf>
    <xf numFmtId="0" fontId="4" fillId="0" borderId="0" xfId="0" applyFont="1" applyFill="1" applyBorder="1" applyAlignment="1">
      <alignment horizontal="center" vertical="center" textRotation="90" wrapText="1"/>
    </xf>
    <xf numFmtId="0" fontId="20" fillId="0" borderId="71" xfId="0"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0" fontId="4" fillId="0" borderId="72" xfId="0" applyFont="1" applyFill="1" applyBorder="1" applyAlignment="1">
      <alignment vertical="center" wrapText="1"/>
    </xf>
    <xf numFmtId="0" fontId="4" fillId="0" borderId="72" xfId="0" applyFont="1" applyFill="1" applyBorder="1" applyAlignment="1">
      <alignment horizontal="center" vertical="center" wrapText="1"/>
    </xf>
    <xf numFmtId="171" fontId="4" fillId="0" borderId="40" xfId="16" applyNumberFormat="1" applyFont="1" applyFill="1" applyBorder="1" applyAlignment="1">
      <alignment horizontal="center" vertical="center" wrapText="1"/>
    </xf>
    <xf numFmtId="171" fontId="4" fillId="0" borderId="40" xfId="12" applyNumberFormat="1" applyFont="1" applyFill="1" applyBorder="1" applyAlignment="1">
      <alignment horizontal="center" vertical="center" wrapText="1"/>
    </xf>
    <xf numFmtId="171" fontId="4" fillId="0" borderId="43" xfId="12" applyNumberFormat="1" applyFont="1" applyFill="1" applyBorder="1" applyAlignment="1">
      <alignment horizontal="center" vertical="center" wrapText="1"/>
    </xf>
    <xf numFmtId="171" fontId="4" fillId="0" borderId="44" xfId="5" applyNumberFormat="1" applyFont="1" applyFill="1" applyBorder="1" applyAlignment="1">
      <alignment horizontal="center" vertical="center" wrapText="1"/>
    </xf>
    <xf numFmtId="171" fontId="4" fillId="0" borderId="45" xfId="17" applyNumberFormat="1" applyFont="1" applyFill="1" applyBorder="1" applyAlignment="1">
      <alignment horizontal="center" vertical="center"/>
    </xf>
    <xf numFmtId="0" fontId="4" fillId="0" borderId="72" xfId="8" applyFont="1" applyFill="1" applyBorder="1" applyAlignment="1">
      <alignment horizontal="center" vertical="center" wrapText="1"/>
    </xf>
    <xf numFmtId="0" fontId="4" fillId="0" borderId="72" xfId="8" applyFont="1" applyFill="1" applyBorder="1" applyAlignment="1">
      <alignment vertical="center" wrapText="1"/>
    </xf>
    <xf numFmtId="0" fontId="4" fillId="0" borderId="72" xfId="8" applyFont="1" applyFill="1" applyBorder="1" applyAlignment="1">
      <alignment horizontal="center" vertical="center"/>
    </xf>
    <xf numFmtId="0" fontId="4" fillId="0" borderId="72" xfId="8" applyFont="1" applyFill="1" applyBorder="1" applyAlignment="1">
      <alignment horizontal="left" vertical="center" wrapText="1"/>
    </xf>
    <xf numFmtId="0" fontId="4" fillId="0" borderId="72" xfId="6" applyFont="1" applyFill="1" applyBorder="1" applyAlignment="1">
      <alignment horizontal="center" vertical="center" wrapText="1"/>
    </xf>
    <xf numFmtId="0" fontId="4" fillId="0" borderId="72" xfId="6" applyFont="1" applyFill="1" applyBorder="1" applyAlignment="1">
      <alignment horizontal="left" vertical="center" wrapText="1"/>
    </xf>
    <xf numFmtId="0" fontId="4" fillId="0" borderId="72" xfId="6" applyFont="1" applyFill="1" applyBorder="1" applyAlignment="1">
      <alignment horizontal="center" vertical="center"/>
    </xf>
    <xf numFmtId="0" fontId="20" fillId="0" borderId="39" xfId="21" applyFont="1" applyFill="1" applyBorder="1" applyAlignment="1">
      <alignment horizontal="left" vertical="center" wrapText="1"/>
    </xf>
    <xf numFmtId="0" fontId="20" fillId="0" borderId="72" xfId="21" applyFont="1" applyFill="1" applyBorder="1" applyAlignment="1">
      <alignment horizontal="left" vertical="center" wrapText="1"/>
    </xf>
    <xf numFmtId="0" fontId="5" fillId="0" borderId="73" xfId="6" applyFont="1" applyFill="1" applyBorder="1" applyAlignment="1">
      <alignment horizontal="center" vertical="center" wrapText="1"/>
    </xf>
    <xf numFmtId="164" fontId="5" fillId="0" borderId="10" xfId="1" applyNumberFormat="1" applyFont="1" applyFill="1" applyBorder="1" applyAlignment="1">
      <alignment horizontal="center" vertical="center"/>
    </xf>
    <xf numFmtId="0" fontId="5" fillId="0" borderId="0" xfId="1" applyFont="1" applyFill="1" applyBorder="1" applyAlignment="1">
      <alignment horizontal="right" vertical="center" wrapText="1"/>
    </xf>
    <xf numFmtId="9" fontId="4" fillId="0" borderId="30" xfId="0" applyNumberFormat="1" applyFont="1" applyFill="1" applyBorder="1" applyAlignment="1">
      <alignment vertical="center"/>
    </xf>
    <xf numFmtId="9" fontId="4" fillId="0" borderId="0" xfId="0" applyNumberFormat="1" applyFont="1" applyFill="1" applyAlignment="1">
      <alignment vertical="center"/>
    </xf>
    <xf numFmtId="43" fontId="4" fillId="0" borderId="1" xfId="0" applyNumberFormat="1" applyFont="1" applyFill="1" applyBorder="1" applyAlignment="1">
      <alignment vertical="center"/>
    </xf>
    <xf numFmtId="0" fontId="42" fillId="0" borderId="39" xfId="11" applyFont="1" applyFill="1" applyBorder="1" applyAlignment="1">
      <alignment horizontal="center" vertical="center"/>
    </xf>
    <xf numFmtId="0" fontId="4" fillId="0" borderId="87" xfId="0" applyFont="1" applyFill="1" applyBorder="1" applyAlignment="1">
      <alignment horizontal="center" vertical="center"/>
    </xf>
    <xf numFmtId="0" fontId="4" fillId="0" borderId="87" xfId="0" applyFont="1" applyFill="1" applyBorder="1" applyAlignment="1">
      <alignment horizontal="left" vertical="center" wrapText="1"/>
    </xf>
    <xf numFmtId="0" fontId="22" fillId="0" borderId="74" xfId="6" applyFont="1" applyFill="1" applyBorder="1" applyAlignment="1">
      <alignment horizontal="center" vertical="center"/>
    </xf>
    <xf numFmtId="0" fontId="39" fillId="0" borderId="74" xfId="6" applyFont="1" applyFill="1" applyBorder="1" applyAlignment="1">
      <alignment horizontal="left" vertical="center"/>
    </xf>
    <xf numFmtId="0" fontId="4" fillId="0" borderId="39" xfId="21" applyFont="1" applyFill="1" applyBorder="1" applyAlignment="1">
      <alignment horizontal="center" vertical="center" wrapText="1"/>
    </xf>
    <xf numFmtId="0" fontId="4" fillId="0" borderId="39" xfId="21" applyFont="1" applyFill="1" applyBorder="1" applyAlignment="1">
      <alignment vertical="center" wrapText="1"/>
    </xf>
    <xf numFmtId="0" fontId="4" fillId="0" borderId="39" xfId="6" applyFont="1" applyFill="1" applyBorder="1" applyAlignment="1">
      <alignment horizontal="center" vertical="center"/>
    </xf>
    <xf numFmtId="0" fontId="4" fillId="0" borderId="39" xfId="21" applyFont="1" applyFill="1" applyBorder="1" applyAlignment="1">
      <alignment horizontal="center" vertical="center"/>
    </xf>
    <xf numFmtId="0" fontId="4" fillId="0" borderId="72" xfId="21" applyFont="1" applyFill="1" applyBorder="1" applyAlignment="1">
      <alignment horizontal="center" vertical="center" wrapText="1"/>
    </xf>
    <xf numFmtId="0" fontId="4" fillId="0" borderId="72" xfId="21" applyFont="1" applyFill="1" applyBorder="1" applyAlignment="1">
      <alignment vertical="center" wrapText="1"/>
    </xf>
    <xf numFmtId="0" fontId="4" fillId="0" borderId="72" xfId="21" applyFont="1" applyFill="1" applyBorder="1" applyAlignment="1">
      <alignment horizontal="left" vertical="center" wrapText="1"/>
    </xf>
    <xf numFmtId="0" fontId="4" fillId="0" borderId="39" xfId="6" applyFont="1" applyFill="1" applyBorder="1" applyAlignment="1">
      <alignment horizontal="left" vertical="center" wrapText="1"/>
    </xf>
    <xf numFmtId="0" fontId="20" fillId="0" borderId="98" xfId="0" applyFont="1" applyFill="1" applyBorder="1" applyAlignment="1">
      <alignment horizontal="center" vertical="center" wrapText="1"/>
    </xf>
    <xf numFmtId="0" fontId="4" fillId="0" borderId="105" xfId="21" applyFont="1" applyFill="1" applyBorder="1" applyAlignment="1">
      <alignment horizontal="center" vertical="center" wrapText="1"/>
    </xf>
    <xf numFmtId="0" fontId="4" fillId="0" borderId="105" xfId="21" applyFont="1" applyFill="1" applyBorder="1" applyAlignment="1">
      <alignment vertical="center" wrapText="1"/>
    </xf>
    <xf numFmtId="0" fontId="4" fillId="0" borderId="105" xfId="6" applyFont="1" applyFill="1" applyBorder="1" applyAlignment="1">
      <alignment horizontal="center" vertical="center"/>
    </xf>
    <xf numFmtId="0" fontId="4" fillId="0" borderId="105" xfId="21" applyFont="1" applyFill="1" applyBorder="1" applyAlignment="1">
      <alignment horizontal="center" vertical="center"/>
    </xf>
    <xf numFmtId="0" fontId="20" fillId="0" borderId="101" xfId="0" applyFont="1" applyFill="1" applyBorder="1" applyAlignment="1">
      <alignment horizontal="center" vertical="center" wrapText="1"/>
    </xf>
    <xf numFmtId="0" fontId="39" fillId="0" borderId="102" xfId="6" applyFont="1" applyFill="1" applyBorder="1" applyAlignment="1">
      <alignment horizontal="left" vertical="center"/>
    </xf>
    <xf numFmtId="0" fontId="22" fillId="0" borderId="102" xfId="6" applyFont="1" applyFill="1" applyBorder="1" applyAlignment="1">
      <alignment horizontal="center" vertical="center" wrapText="1"/>
    </xf>
    <xf numFmtId="171" fontId="4" fillId="0" borderId="106" xfId="16" applyNumberFormat="1" applyFont="1" applyFill="1" applyBorder="1" applyAlignment="1">
      <alignment horizontal="center" vertical="center" wrapText="1"/>
    </xf>
    <xf numFmtId="171" fontId="4" fillId="0" borderId="98" xfId="12" applyNumberFormat="1" applyFont="1" applyFill="1" applyBorder="1" applyAlignment="1">
      <alignment horizontal="center" vertical="center" wrapText="1"/>
    </xf>
    <xf numFmtId="171" fontId="4" fillId="0" borderId="99" xfId="12" applyNumberFormat="1" applyFont="1" applyFill="1" applyBorder="1" applyAlignment="1">
      <alignment horizontal="center" vertical="center" wrapText="1"/>
    </xf>
    <xf numFmtId="171" fontId="4" fillId="0" borderId="100" xfId="5" applyNumberFormat="1" applyFont="1" applyFill="1" applyBorder="1" applyAlignment="1">
      <alignment horizontal="center" vertical="center" wrapText="1"/>
    </xf>
    <xf numFmtId="171" fontId="4" fillId="0" borderId="101" xfId="17" applyNumberFormat="1" applyFont="1" applyFill="1" applyBorder="1" applyAlignment="1">
      <alignment horizontal="center" vertical="center"/>
    </xf>
    <xf numFmtId="0" fontId="4" fillId="0" borderId="103" xfId="8" applyFont="1" applyFill="1" applyBorder="1" applyAlignment="1">
      <alignment vertical="center" wrapText="1"/>
    </xf>
    <xf numFmtId="168" fontId="20" fillId="0" borderId="103" xfId="8" applyNumberFormat="1" applyFont="1" applyFill="1" applyBorder="1" applyAlignment="1">
      <alignment horizontal="center" vertical="center" wrapText="1"/>
    </xf>
    <xf numFmtId="171" fontId="4" fillId="0" borderId="104" xfId="16" applyNumberFormat="1" applyFont="1" applyFill="1" applyBorder="1" applyAlignment="1">
      <alignment horizontal="center" vertical="center" wrapText="1"/>
    </xf>
    <xf numFmtId="0" fontId="42" fillId="0" borderId="103" xfId="5" applyFont="1" applyFill="1" applyBorder="1" applyAlignment="1">
      <alignment horizontal="center" vertical="center"/>
    </xf>
    <xf numFmtId="0" fontId="22" fillId="0" borderId="102" xfId="6" applyFont="1" applyFill="1" applyBorder="1" applyAlignment="1">
      <alignment horizontal="center" vertical="center"/>
    </xf>
    <xf numFmtId="0" fontId="4" fillId="0" borderId="72" xfId="6" applyFont="1" applyFill="1" applyBorder="1" applyAlignment="1">
      <alignment vertical="center" wrapText="1"/>
    </xf>
    <xf numFmtId="0" fontId="4" fillId="0" borderId="72" xfId="21" applyFont="1" applyFill="1" applyBorder="1" applyAlignment="1">
      <alignment horizontal="center" vertical="center"/>
    </xf>
    <xf numFmtId="0" fontId="4" fillId="0" borderId="20" xfId="0" applyFont="1" applyFill="1" applyBorder="1" applyAlignment="1">
      <alignment horizontal="center" vertical="center" textRotation="90" wrapText="1"/>
    </xf>
    <xf numFmtId="0" fontId="4" fillId="0" borderId="94" xfId="0" applyFont="1" applyFill="1" applyBorder="1" applyAlignment="1">
      <alignment horizontal="center" vertical="center" textRotation="90" wrapText="1"/>
    </xf>
    <xf numFmtId="0" fontId="5" fillId="0" borderId="95" xfId="0" applyFont="1" applyFill="1" applyBorder="1" applyAlignment="1">
      <alignment horizontal="center" vertical="center" textRotation="90" wrapText="1"/>
    </xf>
    <xf numFmtId="0" fontId="20" fillId="0" borderId="90" xfId="0" applyFont="1" applyFill="1" applyBorder="1" applyAlignment="1">
      <alignment horizontal="center" vertical="center" wrapText="1"/>
    </xf>
    <xf numFmtId="0" fontId="4" fillId="0" borderId="90" xfId="0" applyFont="1" applyFill="1" applyBorder="1" applyAlignment="1">
      <alignment horizontal="center" vertical="center"/>
    </xf>
    <xf numFmtId="0" fontId="5" fillId="0" borderId="90" xfId="0" applyFont="1" applyFill="1" applyBorder="1" applyAlignment="1">
      <alignment horizontal="left" vertical="center"/>
    </xf>
    <xf numFmtId="168" fontId="5" fillId="0" borderId="90" xfId="0" applyNumberFormat="1" applyFont="1" applyFill="1" applyBorder="1" applyAlignment="1">
      <alignment horizontal="center" vertical="center"/>
    </xf>
    <xf numFmtId="171" fontId="4" fillId="0" borderId="90" xfId="16" applyNumberFormat="1" applyFont="1" applyFill="1" applyBorder="1" applyAlignment="1">
      <alignment horizontal="center" vertical="center" wrapText="1"/>
    </xf>
    <xf numFmtId="171" fontId="4" fillId="0" borderId="90" xfId="12" applyNumberFormat="1" applyFont="1" applyFill="1" applyBorder="1" applyAlignment="1">
      <alignment horizontal="center" vertical="center" wrapText="1"/>
    </xf>
    <xf numFmtId="171" fontId="4" fillId="0" borderId="90" xfId="5" applyNumberFormat="1" applyFont="1" applyFill="1" applyBorder="1" applyAlignment="1">
      <alignment horizontal="center" vertical="center" wrapText="1"/>
    </xf>
    <xf numFmtId="171" fontId="4" fillId="0" borderId="90" xfId="17" applyNumberFormat="1" applyFont="1" applyFill="1" applyBorder="1" applyAlignment="1">
      <alignment horizontal="center" vertical="center"/>
    </xf>
    <xf numFmtId="49" fontId="4" fillId="0" borderId="90" xfId="5" applyNumberFormat="1" applyFont="1" applyFill="1" applyBorder="1" applyAlignment="1">
      <alignment horizontal="center" vertical="center" wrapText="1"/>
    </xf>
    <xf numFmtId="0" fontId="4" fillId="0" borderId="90" xfId="0" applyFont="1" applyFill="1" applyBorder="1" applyAlignment="1">
      <alignment vertical="center" wrapText="1"/>
    </xf>
    <xf numFmtId="0" fontId="4" fillId="0" borderId="90" xfId="0" applyFont="1" applyFill="1" applyBorder="1" applyAlignment="1">
      <alignment horizontal="center" vertical="center" wrapText="1"/>
    </xf>
    <xf numFmtId="168" fontId="4" fillId="0" borderId="90" xfId="0" applyNumberFormat="1" applyFont="1" applyFill="1" applyBorder="1" applyAlignment="1">
      <alignment horizontal="center" vertical="center" wrapText="1"/>
    </xf>
    <xf numFmtId="168" fontId="4" fillId="0" borderId="90" xfId="0" applyNumberFormat="1" applyFont="1" applyFill="1" applyBorder="1" applyAlignment="1">
      <alignment horizontal="center" vertical="center"/>
    </xf>
    <xf numFmtId="0" fontId="4" fillId="0" borderId="90" xfId="0" applyFont="1" applyFill="1" applyBorder="1" applyAlignment="1">
      <alignment horizontal="left" vertical="center" wrapText="1"/>
    </xf>
    <xf numFmtId="0" fontId="4" fillId="0" borderId="90" xfId="0" applyFont="1" applyFill="1" applyBorder="1" applyAlignment="1">
      <alignment horizontal="left" vertical="center"/>
    </xf>
    <xf numFmtId="0" fontId="4" fillId="0" borderId="63" xfId="0" applyFont="1" applyFill="1" applyBorder="1" applyAlignment="1">
      <alignment horizontal="center" vertical="center" wrapText="1"/>
    </xf>
    <xf numFmtId="0" fontId="4" fillId="0" borderId="63" xfId="5" applyFont="1" applyFill="1" applyBorder="1" applyAlignment="1">
      <alignment horizontal="center" vertical="center" wrapText="1"/>
    </xf>
    <xf numFmtId="0" fontId="5" fillId="0" borderId="65" xfId="0"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Fill="1" applyBorder="1" applyAlignment="1">
      <alignment vertical="center" wrapText="1"/>
    </xf>
    <xf numFmtId="49" fontId="4" fillId="0" borderId="63" xfId="5" applyNumberFormat="1" applyFont="1" applyFill="1" applyBorder="1" applyAlignment="1">
      <alignment horizontal="center" vertical="center" wrapText="1"/>
    </xf>
    <xf numFmtId="0" fontId="4" fillId="0" borderId="63" xfId="5" applyFont="1" applyFill="1" applyBorder="1" applyAlignment="1">
      <alignment vertical="center" wrapText="1"/>
    </xf>
    <xf numFmtId="168" fontId="4" fillId="0" borderId="63" xfId="5" applyNumberFormat="1" applyFont="1" applyFill="1" applyBorder="1" applyAlignment="1">
      <alignment horizontal="center" vertical="center" wrapText="1"/>
    </xf>
    <xf numFmtId="2" fontId="4" fillId="0" borderId="63" xfId="5" applyNumberFormat="1" applyFont="1" applyFill="1" applyBorder="1" applyAlignment="1">
      <alignment horizontal="center" vertical="center" wrapText="1"/>
    </xf>
    <xf numFmtId="49" fontId="4" fillId="0" borderId="63" xfId="13" applyNumberFormat="1" applyFont="1" applyFill="1" applyBorder="1" applyAlignment="1">
      <alignment horizontal="center" vertical="center" wrapText="1"/>
    </xf>
    <xf numFmtId="0" fontId="4" fillId="0" borderId="66" xfId="7" applyFont="1" applyFill="1" applyBorder="1" applyAlignment="1">
      <alignment horizontal="center" vertical="center" wrapText="1"/>
    </xf>
    <xf numFmtId="168" fontId="4" fillId="0" borderId="63" xfId="0" applyNumberFormat="1" applyFont="1" applyFill="1" applyBorder="1" applyAlignment="1">
      <alignment horizontal="center" vertical="center" wrapText="1"/>
    </xf>
    <xf numFmtId="0" fontId="4" fillId="0" borderId="65" xfId="0" applyFont="1" applyFill="1" applyBorder="1" applyAlignment="1">
      <alignment vertical="center" wrapText="1"/>
    </xf>
    <xf numFmtId="0" fontId="4" fillId="0" borderId="63" xfId="7" applyFont="1" applyFill="1" applyBorder="1" applyAlignment="1">
      <alignment horizontal="center" vertical="center" wrapText="1"/>
    </xf>
    <xf numFmtId="168" fontId="4" fillId="0" borderId="67" xfId="0" applyNumberFormat="1" applyFont="1" applyFill="1" applyBorder="1" applyAlignment="1">
      <alignment horizontal="center" vertical="center" wrapText="1"/>
    </xf>
    <xf numFmtId="164" fontId="5" fillId="0" borderId="42" xfId="1" applyNumberFormat="1" applyFont="1" applyFill="1" applyBorder="1" applyAlignment="1">
      <alignment horizontal="center" vertical="center"/>
    </xf>
    <xf numFmtId="0" fontId="29" fillId="0" borderId="53" xfId="5" applyFont="1" applyFill="1" applyBorder="1" applyAlignment="1">
      <alignment horizontal="left" vertical="center" wrapText="1"/>
    </xf>
    <xf numFmtId="0" fontId="33" fillId="0" borderId="53" xfId="5" applyFont="1" applyFill="1" applyBorder="1" applyAlignment="1">
      <alignment horizontal="center" vertical="center" wrapText="1"/>
    </xf>
    <xf numFmtId="0" fontId="28" fillId="0" borderId="53" xfId="0" applyFont="1" applyFill="1" applyBorder="1" applyAlignment="1">
      <alignment horizontal="left" vertical="center" wrapText="1"/>
    </xf>
    <xf numFmtId="0" fontId="20" fillId="0" borderId="53" xfId="0" applyFont="1" applyFill="1" applyBorder="1" applyAlignment="1">
      <alignment horizontal="center" vertical="center"/>
    </xf>
    <xf numFmtId="0" fontId="20" fillId="0" borderId="53" xfId="0" applyFont="1" applyFill="1" applyBorder="1" applyAlignment="1">
      <alignment vertical="center" wrapText="1"/>
    </xf>
    <xf numFmtId="0" fontId="20" fillId="0" borderId="53"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20" fillId="0" borderId="115" xfId="0" applyFont="1" applyFill="1" applyBorder="1" applyAlignment="1">
      <alignment horizontal="center" vertical="center" wrapText="1"/>
    </xf>
    <xf numFmtId="0" fontId="20" fillId="0" borderId="115" xfId="0" applyFont="1" applyFill="1" applyBorder="1" applyAlignment="1">
      <alignment vertical="center" wrapText="1"/>
    </xf>
    <xf numFmtId="171" fontId="4" fillId="0" borderId="114" xfId="16" applyNumberFormat="1" applyFont="1" applyFill="1" applyBorder="1" applyAlignment="1">
      <alignment horizontal="center" vertical="center" wrapText="1"/>
    </xf>
    <xf numFmtId="171" fontId="4" fillId="0" borderId="114" xfId="12" applyNumberFormat="1" applyFont="1" applyFill="1" applyBorder="1" applyAlignment="1">
      <alignment horizontal="center" vertical="center" wrapText="1"/>
    </xf>
    <xf numFmtId="171" fontId="4" fillId="0" borderId="113" xfId="5" applyNumberFormat="1" applyFont="1" applyFill="1" applyBorder="1" applyAlignment="1">
      <alignment horizontal="center" vertical="center" wrapText="1"/>
    </xf>
    <xf numFmtId="171" fontId="4" fillId="0" borderId="115" xfId="17" applyNumberFormat="1" applyFont="1" applyFill="1" applyBorder="1" applyAlignment="1">
      <alignment horizontal="center" vertical="center"/>
    </xf>
    <xf numFmtId="0" fontId="29" fillId="0" borderId="53" xfId="0" applyFont="1" applyFill="1" applyBorder="1" applyAlignment="1">
      <alignment vertical="center" wrapText="1"/>
    </xf>
    <xf numFmtId="0" fontId="4" fillId="0" borderId="0" xfId="5" applyFont="1" applyFill="1" applyBorder="1" applyAlignment="1">
      <alignment horizontal="center" vertical="center" wrapText="1"/>
    </xf>
    <xf numFmtId="0" fontId="40" fillId="0" borderId="0" xfId="0" applyFont="1" applyFill="1" applyAlignment="1">
      <alignment vertical="center"/>
    </xf>
    <xf numFmtId="0" fontId="4" fillId="0" borderId="0" xfId="0" applyFont="1" applyFill="1" applyAlignment="1">
      <alignment horizontal="center" vertical="center"/>
    </xf>
    <xf numFmtId="0" fontId="4" fillId="0" borderId="68" xfId="0" applyFont="1" applyFill="1" applyBorder="1" applyAlignment="1">
      <alignment horizontal="center" vertical="center" textRotation="90" wrapText="1"/>
    </xf>
    <xf numFmtId="0" fontId="4" fillId="0" borderId="69" xfId="0" applyFont="1" applyFill="1" applyBorder="1" applyAlignment="1">
      <alignment horizontal="center" vertical="center" textRotation="90" wrapText="1"/>
    </xf>
    <xf numFmtId="0" fontId="5" fillId="0" borderId="70" xfId="0" applyFont="1" applyFill="1" applyBorder="1" applyAlignment="1">
      <alignment horizontal="center" vertical="center" textRotation="90" wrapText="1"/>
    </xf>
    <xf numFmtId="0" fontId="5" fillId="0" borderId="72" xfId="0" applyFont="1" applyFill="1" applyBorder="1" applyAlignment="1">
      <alignment horizontal="left" vertical="center" wrapText="1"/>
    </xf>
    <xf numFmtId="2" fontId="4" fillId="0" borderId="72" xfId="0" applyNumberFormat="1" applyFont="1" applyFill="1" applyBorder="1" applyAlignment="1">
      <alignment horizontal="center" vertical="center"/>
    </xf>
    <xf numFmtId="49" fontId="4" fillId="0" borderId="72" xfId="5" applyNumberFormat="1" applyFont="1" applyFill="1" applyBorder="1" applyAlignment="1">
      <alignment horizontal="center" vertical="center" wrapText="1"/>
    </xf>
    <xf numFmtId="0" fontId="4" fillId="0" borderId="72" xfId="0" applyFont="1" applyFill="1" applyBorder="1" applyAlignment="1">
      <alignment horizontal="left" vertical="center" wrapText="1"/>
    </xf>
    <xf numFmtId="0" fontId="20" fillId="0" borderId="82" xfId="0" applyFont="1" applyFill="1" applyBorder="1" applyAlignment="1">
      <alignment horizontal="center" vertical="center" wrapText="1"/>
    </xf>
    <xf numFmtId="49" fontId="4" fillId="0" borderId="84" xfId="5" applyNumberFormat="1" applyFont="1" applyFill="1" applyBorder="1" applyAlignment="1">
      <alignment horizontal="center" vertical="center" wrapText="1"/>
    </xf>
    <xf numFmtId="0" fontId="4" fillId="0" borderId="84" xfId="0" applyFont="1" applyFill="1" applyBorder="1" applyAlignment="1">
      <alignment horizontal="left" vertical="center" wrapText="1"/>
    </xf>
    <xf numFmtId="0" fontId="4" fillId="0" borderId="84" xfId="0" applyFont="1" applyFill="1" applyBorder="1" applyAlignment="1">
      <alignment horizontal="center" vertical="center"/>
    </xf>
    <xf numFmtId="0" fontId="4" fillId="0" borderId="84" xfId="5" applyFont="1" applyFill="1" applyBorder="1" applyAlignment="1">
      <alignment horizontal="left" vertical="center" wrapText="1"/>
    </xf>
    <xf numFmtId="0" fontId="4" fillId="0" borderId="84" xfId="0" applyFont="1" applyFill="1" applyBorder="1" applyAlignment="1">
      <alignment horizontal="center" vertical="center" wrapText="1"/>
    </xf>
    <xf numFmtId="2" fontId="4" fillId="0" borderId="84" xfId="0" applyNumberFormat="1" applyFont="1" applyFill="1" applyBorder="1" applyAlignment="1">
      <alignment horizontal="center" vertical="center" wrapText="1"/>
    </xf>
    <xf numFmtId="0" fontId="4" fillId="0" borderId="84" xfId="5" applyFont="1" applyFill="1" applyBorder="1" applyAlignment="1">
      <alignment horizontal="center" vertical="center" wrapText="1"/>
    </xf>
    <xf numFmtId="0" fontId="4" fillId="0" borderId="84" xfId="4" applyFont="1" applyFill="1" applyBorder="1" applyAlignment="1">
      <alignment horizontal="center" vertical="center" wrapText="1"/>
    </xf>
    <xf numFmtId="0" fontId="4" fillId="0" borderId="84" xfId="4" applyFont="1" applyFill="1" applyBorder="1" applyAlignment="1">
      <alignment horizontal="left" vertical="center" wrapText="1"/>
    </xf>
    <xf numFmtId="2" fontId="4" fillId="0" borderId="84" xfId="5" applyNumberFormat="1" applyFont="1" applyFill="1" applyBorder="1" applyAlignment="1">
      <alignment horizontal="left" vertical="center" wrapText="1"/>
    </xf>
    <xf numFmtId="2" fontId="4" fillId="0" borderId="84" xfId="5" applyNumberFormat="1" applyFont="1" applyFill="1" applyBorder="1" applyAlignment="1">
      <alignment horizontal="center" vertical="center" wrapText="1"/>
    </xf>
    <xf numFmtId="0" fontId="5" fillId="0" borderId="84" xfId="0" applyFont="1" applyFill="1" applyBorder="1" applyAlignment="1">
      <alignment horizontal="left" vertical="center" wrapText="1"/>
    </xf>
    <xf numFmtId="0" fontId="20" fillId="0" borderId="118" xfId="0" applyFont="1" applyFill="1" applyBorder="1" applyAlignment="1">
      <alignment horizontal="center" vertical="center" wrapText="1"/>
    </xf>
    <xf numFmtId="0" fontId="4" fillId="0" borderId="119" xfId="5" applyFont="1" applyFill="1" applyBorder="1" applyAlignment="1">
      <alignment horizontal="center" vertical="center" wrapText="1"/>
    </xf>
    <xf numFmtId="171" fontId="4" fillId="0" borderId="117" xfId="16" applyNumberFormat="1" applyFont="1" applyFill="1" applyBorder="1" applyAlignment="1">
      <alignment horizontal="center" vertical="center" wrapText="1"/>
    </xf>
    <xf numFmtId="171" fontId="4" fillId="0" borderId="117" xfId="12" applyNumberFormat="1" applyFont="1" applyFill="1" applyBorder="1" applyAlignment="1">
      <alignment horizontal="center" vertical="center" wrapText="1"/>
    </xf>
    <xf numFmtId="171" fontId="4" fillId="0" borderId="120" xfId="12" applyNumberFormat="1" applyFont="1" applyFill="1" applyBorder="1" applyAlignment="1">
      <alignment horizontal="center" vertical="center" wrapText="1"/>
    </xf>
    <xf numFmtId="171" fontId="4" fillId="0" borderId="118" xfId="5" applyNumberFormat="1" applyFont="1" applyFill="1" applyBorder="1" applyAlignment="1">
      <alignment horizontal="center" vertical="center" wrapText="1"/>
    </xf>
    <xf numFmtId="171" fontId="4" fillId="0" borderId="119" xfId="17" applyNumberFormat="1" applyFont="1" applyFill="1" applyBorder="1" applyAlignment="1">
      <alignment horizontal="center" vertical="center"/>
    </xf>
    <xf numFmtId="0" fontId="4" fillId="0" borderId="84" xfId="0" applyFont="1" applyFill="1" applyBorder="1" applyAlignment="1">
      <alignment vertical="center"/>
    </xf>
    <xf numFmtId="0" fontId="4" fillId="0" borderId="63" xfId="5" applyFont="1" applyFill="1" applyBorder="1" applyAlignment="1">
      <alignment horizontal="left" vertical="center" wrapText="1"/>
    </xf>
    <xf numFmtId="0" fontId="4" fillId="0" borderId="63" xfId="5" applyFont="1" applyFill="1" applyBorder="1" applyAlignment="1">
      <alignment horizontal="center" vertical="center"/>
    </xf>
    <xf numFmtId="0" fontId="4" fillId="0" borderId="84" xfId="23" applyFont="1" applyFill="1" applyBorder="1" applyAlignment="1">
      <alignment horizontal="center" vertical="center" wrapText="1"/>
    </xf>
    <xf numFmtId="2" fontId="4" fillId="0" borderId="64" xfId="0" applyNumberFormat="1"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4" fillId="0" borderId="109" xfId="5" applyFont="1" applyFill="1" applyBorder="1" applyAlignment="1">
      <alignment horizontal="center" vertical="center" wrapText="1"/>
    </xf>
    <xf numFmtId="171" fontId="4" fillId="0" borderId="107" xfId="16" applyNumberFormat="1" applyFont="1" applyFill="1" applyBorder="1" applyAlignment="1">
      <alignment horizontal="center" vertical="center" wrapText="1"/>
    </xf>
    <xf numFmtId="171" fontId="4" fillId="0" borderId="107" xfId="12" applyNumberFormat="1" applyFont="1" applyFill="1" applyBorder="1" applyAlignment="1">
      <alignment horizontal="center" vertical="center" wrapText="1"/>
    </xf>
    <xf numFmtId="171" fontId="4" fillId="0" borderId="108" xfId="5" applyNumberFormat="1" applyFont="1" applyFill="1" applyBorder="1" applyAlignment="1">
      <alignment horizontal="center" vertical="center" wrapText="1"/>
    </xf>
    <xf numFmtId="171" fontId="4" fillId="0" borderId="109" xfId="17" applyNumberFormat="1" applyFont="1" applyFill="1" applyBorder="1" applyAlignment="1">
      <alignment horizontal="center" vertical="center"/>
    </xf>
    <xf numFmtId="0" fontId="4" fillId="0" borderId="84" xfId="23" applyFont="1" applyFill="1" applyBorder="1" applyAlignment="1">
      <alignment horizontal="left" vertical="center" wrapText="1"/>
    </xf>
    <xf numFmtId="49" fontId="4" fillId="0" borderId="109" xfId="5" applyNumberFormat="1" applyFont="1" applyFill="1" applyBorder="1" applyAlignment="1">
      <alignment horizontal="center" vertical="center" wrapText="1"/>
    </xf>
    <xf numFmtId="49" fontId="28" fillId="0" borderId="84" xfId="1"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8" fillId="0" borderId="84" xfId="0" applyFont="1" applyFill="1" applyBorder="1" applyAlignment="1">
      <alignment horizontal="center" vertical="center"/>
    </xf>
    <xf numFmtId="168" fontId="28" fillId="0" borderId="84" xfId="0" applyNumberFormat="1" applyFont="1" applyFill="1" applyBorder="1" applyAlignment="1">
      <alignment horizontal="center" vertical="center"/>
    </xf>
    <xf numFmtId="0" fontId="28" fillId="0" borderId="84" xfId="0" applyFont="1" applyFill="1" applyBorder="1" applyAlignment="1">
      <alignment horizontal="left" vertical="center" wrapText="1"/>
    </xf>
    <xf numFmtId="168" fontId="28" fillId="0" borderId="84" xfId="1" applyNumberFormat="1" applyFont="1" applyFill="1" applyBorder="1" applyAlignment="1">
      <alignment horizontal="center" vertical="center" wrapText="1"/>
    </xf>
    <xf numFmtId="0" fontId="20" fillId="0" borderId="107" xfId="0" applyFont="1" applyFill="1" applyBorder="1" applyAlignment="1">
      <alignment horizontal="center" vertical="center" wrapText="1"/>
    </xf>
    <xf numFmtId="49" fontId="28" fillId="0" borderId="112" xfId="1" applyNumberFormat="1" applyFont="1" applyFill="1" applyBorder="1" applyAlignment="1">
      <alignment horizontal="center" vertical="center" wrapText="1"/>
    </xf>
    <xf numFmtId="0" fontId="28" fillId="0" borderId="112" xfId="0" applyFont="1" applyFill="1" applyBorder="1" applyAlignment="1">
      <alignment horizontal="left" vertical="center" wrapText="1"/>
    </xf>
    <xf numFmtId="0" fontId="28" fillId="0" borderId="112" xfId="0" applyFont="1" applyFill="1" applyBorder="1" applyAlignment="1">
      <alignment horizontal="center" vertical="center"/>
    </xf>
    <xf numFmtId="168" fontId="28" fillId="0" borderId="112" xfId="1" applyNumberFormat="1" applyFont="1" applyFill="1" applyBorder="1" applyAlignment="1">
      <alignment horizontal="center" vertical="center" wrapText="1"/>
    </xf>
    <xf numFmtId="0" fontId="20" fillId="0" borderId="109" xfId="0" applyFont="1" applyFill="1" applyBorder="1" applyAlignment="1">
      <alignment horizontal="center" vertical="center" wrapText="1"/>
    </xf>
    <xf numFmtId="49" fontId="28" fillId="0" borderId="109" xfId="1" applyNumberFormat="1" applyFont="1" applyFill="1" applyBorder="1" applyAlignment="1">
      <alignment horizontal="center" vertical="center" wrapText="1"/>
    </xf>
    <xf numFmtId="0" fontId="28" fillId="0" borderId="109" xfId="0" applyFont="1" applyFill="1" applyBorder="1" applyAlignment="1">
      <alignment horizontal="left" vertical="center" wrapText="1"/>
    </xf>
    <xf numFmtId="0" fontId="28" fillId="0" borderId="109" xfId="0" applyFont="1" applyFill="1" applyBorder="1" applyAlignment="1">
      <alignment horizontal="center" vertical="center"/>
    </xf>
    <xf numFmtId="168" fontId="28" fillId="0" borderId="109" xfId="1" applyNumberFormat="1" applyFont="1" applyFill="1" applyBorder="1" applyAlignment="1">
      <alignment horizontal="center" vertical="center" wrapText="1"/>
    </xf>
    <xf numFmtId="171" fontId="4" fillId="0" borderId="109" xfId="16" applyNumberFormat="1" applyFont="1" applyFill="1" applyBorder="1" applyAlignment="1">
      <alignment horizontal="center" vertical="center" wrapText="1"/>
    </xf>
    <xf numFmtId="171" fontId="4" fillId="0" borderId="110" xfId="12" applyNumberFormat="1" applyFont="1" applyFill="1" applyBorder="1" applyAlignment="1">
      <alignment horizontal="center" vertical="center" wrapText="1"/>
    </xf>
    <xf numFmtId="0" fontId="28" fillId="0" borderId="109" xfId="0" applyFont="1" applyFill="1" applyBorder="1" applyAlignment="1">
      <alignment horizontal="center" vertical="center" wrapText="1"/>
    </xf>
    <xf numFmtId="0" fontId="29" fillId="0" borderId="109" xfId="0" applyFont="1" applyFill="1" applyBorder="1" applyAlignment="1">
      <alignment horizontal="left" vertical="center" wrapText="1"/>
    </xf>
    <xf numFmtId="2" fontId="28" fillId="0" borderId="109" xfId="0" applyNumberFormat="1" applyFont="1" applyFill="1" applyBorder="1" applyAlignment="1">
      <alignment horizontal="center" vertical="center" wrapText="1"/>
    </xf>
    <xf numFmtId="168" fontId="28" fillId="0" borderId="109" xfId="0" applyNumberFormat="1" applyFont="1" applyFill="1" applyBorder="1" applyAlignment="1">
      <alignment horizontal="center" vertical="center"/>
    </xf>
    <xf numFmtId="0" fontId="20" fillId="0" borderId="99" xfId="0" applyFont="1" applyFill="1" applyBorder="1" applyAlignment="1">
      <alignment horizontal="center" vertical="center" wrapText="1"/>
    </xf>
    <xf numFmtId="49" fontId="28" fillId="0" borderId="103" xfId="1" applyNumberFormat="1" applyFont="1" applyFill="1" applyBorder="1" applyAlignment="1">
      <alignment horizontal="center" vertical="center" wrapText="1"/>
    </xf>
    <xf numFmtId="0" fontId="28" fillId="0" borderId="103" xfId="0" applyFont="1" applyFill="1" applyBorder="1" applyAlignment="1">
      <alignment horizontal="left" vertical="center" wrapText="1"/>
    </xf>
    <xf numFmtId="2" fontId="28" fillId="0" borderId="103" xfId="0" applyNumberFormat="1" applyFont="1" applyFill="1" applyBorder="1" applyAlignment="1">
      <alignment horizontal="center" vertical="center" wrapText="1"/>
    </xf>
    <xf numFmtId="171" fontId="4" fillId="0" borderId="32" xfId="16" applyNumberFormat="1"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1" applyFont="1" applyFill="1" applyBorder="1" applyAlignment="1">
      <alignment horizontal="center" vertical="center" wrapText="1"/>
    </xf>
    <xf numFmtId="2" fontId="28" fillId="0" borderId="84" xfId="0" applyNumberFormat="1" applyFont="1" applyFill="1" applyBorder="1" applyAlignment="1">
      <alignment horizontal="center" vertical="center" wrapText="1"/>
    </xf>
    <xf numFmtId="0" fontId="28" fillId="0" borderId="84" xfId="1" applyFont="1" applyFill="1" applyBorder="1" applyAlignment="1">
      <alignment horizontal="center" vertical="center" wrapText="1"/>
    </xf>
    <xf numFmtId="2" fontId="28" fillId="0" borderId="84" xfId="1" applyNumberFormat="1" applyFont="1" applyFill="1" applyBorder="1" applyAlignment="1">
      <alignment horizontal="left" vertical="center" wrapText="1"/>
    </xf>
    <xf numFmtId="0" fontId="28" fillId="0" borderId="85" xfId="0" applyFont="1" applyFill="1" applyBorder="1" applyAlignment="1">
      <alignment horizontal="center" vertical="center" wrapText="1"/>
    </xf>
    <xf numFmtId="2" fontId="28" fillId="0" borderId="84" xfId="1" applyNumberFormat="1" applyFont="1" applyFill="1" applyBorder="1" applyAlignment="1">
      <alignment horizontal="center" vertical="center" wrapText="1"/>
    </xf>
    <xf numFmtId="2" fontId="28" fillId="0" borderId="85" xfId="1" applyNumberFormat="1" applyFont="1" applyFill="1" applyBorder="1" applyAlignment="1">
      <alignment horizontal="center" vertical="center" wrapText="1"/>
    </xf>
    <xf numFmtId="0" fontId="28" fillId="0" borderId="84" xfId="1" applyFont="1" applyFill="1" applyBorder="1" applyAlignment="1">
      <alignment horizontal="left" vertical="center" wrapText="1"/>
    </xf>
    <xf numFmtId="49" fontId="28" fillId="0" borderId="85" xfId="5" applyNumberFormat="1" applyFont="1" applyFill="1" applyBorder="1" applyAlignment="1">
      <alignment horizontal="center" vertical="center" wrapText="1"/>
    </xf>
    <xf numFmtId="168" fontId="28" fillId="0" borderId="84" xfId="7" applyNumberFormat="1" applyFont="1" applyFill="1" applyBorder="1" applyAlignment="1">
      <alignment horizontal="center" vertical="center" wrapText="1"/>
    </xf>
    <xf numFmtId="0" fontId="28" fillId="0" borderId="84" xfId="0" applyFont="1" applyFill="1" applyBorder="1" applyAlignment="1">
      <alignment horizontal="left" vertical="center"/>
    </xf>
    <xf numFmtId="0" fontId="28" fillId="0" borderId="84" xfId="1" applyFont="1" applyFill="1" applyBorder="1" applyAlignment="1">
      <alignment horizontal="center" vertical="center"/>
    </xf>
    <xf numFmtId="9" fontId="4" fillId="0" borderId="0" xfId="0" applyNumberFormat="1" applyFont="1" applyFill="1" applyAlignment="1">
      <alignment horizontal="left" vertical="center"/>
    </xf>
    <xf numFmtId="43" fontId="4" fillId="0" borderId="1" xfId="0" applyNumberFormat="1" applyFont="1" applyFill="1" applyBorder="1" applyAlignment="1">
      <alignment horizontal="left" vertical="center"/>
    </xf>
    <xf numFmtId="0" fontId="4" fillId="0" borderId="71" xfId="0" applyFont="1" applyFill="1" applyBorder="1" applyAlignment="1">
      <alignment horizontal="center" vertical="center" wrapText="1"/>
    </xf>
    <xf numFmtId="49" fontId="4" fillId="0" borderId="71" xfId="5" applyNumberFormat="1" applyFont="1" applyFill="1" applyBorder="1" applyAlignment="1">
      <alignment horizontal="center" vertical="center" wrapText="1"/>
    </xf>
    <xf numFmtId="0" fontId="4" fillId="0" borderId="71" xfId="5" applyFont="1" applyFill="1" applyBorder="1" applyAlignment="1">
      <alignment horizontal="left" vertical="center"/>
    </xf>
    <xf numFmtId="0" fontId="4" fillId="0" borderId="71" xfId="5" applyFont="1" applyFill="1" applyBorder="1" applyAlignment="1">
      <alignment horizontal="center" vertical="center"/>
    </xf>
    <xf numFmtId="168" fontId="4" fillId="0" borderId="71" xfId="5" applyNumberFormat="1" applyFont="1" applyFill="1" applyBorder="1" applyAlignment="1">
      <alignment horizontal="center" vertical="center"/>
    </xf>
    <xf numFmtId="0" fontId="4" fillId="0" borderId="63" xfId="5" applyFont="1" applyFill="1" applyBorder="1" applyAlignment="1">
      <alignment horizontal="left" vertical="center"/>
    </xf>
    <xf numFmtId="168" fontId="5" fillId="0" borderId="63" xfId="5" applyNumberFormat="1" applyFont="1" applyFill="1" applyBorder="1" applyAlignment="1">
      <alignment horizontal="center" vertical="center"/>
    </xf>
    <xf numFmtId="2" fontId="43" fillId="0" borderId="63" xfId="5" applyNumberFormat="1" applyFont="1" applyFill="1" applyBorder="1" applyAlignment="1">
      <alignment horizontal="center" vertical="center" wrapText="1"/>
    </xf>
    <xf numFmtId="0" fontId="5" fillId="0" borderId="0" xfId="5" applyFont="1" applyFill="1" applyAlignment="1">
      <alignment vertical="center" wrapText="1"/>
    </xf>
    <xf numFmtId="168" fontId="4" fillId="0" borderId="63" xfId="5" applyNumberFormat="1" applyFont="1" applyFill="1" applyBorder="1" applyAlignment="1">
      <alignment horizontal="center" vertical="center"/>
    </xf>
    <xf numFmtId="164" fontId="5" fillId="0" borderId="31" xfId="1" applyNumberFormat="1" applyFont="1" applyFill="1" applyBorder="1" applyAlignment="1">
      <alignment horizontal="center" vertical="center"/>
    </xf>
    <xf numFmtId="164" fontId="5" fillId="0" borderId="12" xfId="1" applyNumberFormat="1" applyFont="1" applyFill="1" applyBorder="1" applyAlignment="1">
      <alignment horizontal="center" vertical="center"/>
    </xf>
    <xf numFmtId="0" fontId="4" fillId="0" borderId="60" xfId="0" applyFont="1" applyFill="1" applyBorder="1" applyAlignment="1">
      <alignment horizontal="center" vertical="center" textRotation="90" wrapText="1"/>
    </xf>
    <xf numFmtId="0" fontId="4" fillId="0" borderId="61" xfId="0" applyFont="1" applyFill="1" applyBorder="1" applyAlignment="1">
      <alignment horizontal="center" vertical="center" textRotation="90" wrapText="1"/>
    </xf>
    <xf numFmtId="0" fontId="5" fillId="0" borderId="62" xfId="0" applyFont="1" applyFill="1" applyBorder="1" applyAlignment="1">
      <alignment horizontal="center" vertical="center" textRotation="90" wrapText="1"/>
    </xf>
    <xf numFmtId="0" fontId="5" fillId="0" borderId="63" xfId="0" applyFont="1" applyFill="1" applyBorder="1" applyAlignment="1">
      <alignment horizontal="left" vertical="center"/>
    </xf>
    <xf numFmtId="0" fontId="4" fillId="0" borderId="63" xfId="0" applyFont="1" applyFill="1" applyBorder="1" applyAlignment="1">
      <alignment horizontal="center" vertical="center"/>
    </xf>
    <xf numFmtId="168" fontId="5" fillId="0" borderId="63" xfId="0" applyNumberFormat="1" applyFont="1" applyFill="1" applyBorder="1" applyAlignment="1">
      <alignment horizontal="center" vertical="center"/>
    </xf>
    <xf numFmtId="0" fontId="4" fillId="0" borderId="63" xfId="0" applyFont="1" applyFill="1" applyBorder="1" applyAlignment="1">
      <alignment vertical="center" wrapText="1"/>
    </xf>
    <xf numFmtId="168" fontId="5" fillId="0" borderId="63" xfId="0" applyNumberFormat="1" applyFont="1" applyFill="1" applyBorder="1" applyAlignment="1">
      <alignment horizontal="center" vertical="center" wrapText="1"/>
    </xf>
    <xf numFmtId="0" fontId="4" fillId="0" borderId="63" xfId="7" applyFont="1" applyFill="1" applyBorder="1" applyAlignment="1">
      <alignment horizontal="left" vertical="center" wrapText="1"/>
    </xf>
    <xf numFmtId="0" fontId="4" fillId="0" borderId="63" xfId="0" applyFont="1" applyFill="1" applyBorder="1" applyAlignment="1">
      <alignment horizontal="left" vertical="center" wrapText="1"/>
    </xf>
    <xf numFmtId="2" fontId="4" fillId="0" borderId="63" xfId="0" applyNumberFormat="1" applyFont="1" applyFill="1" applyBorder="1" applyAlignment="1">
      <alignment horizontal="center" vertical="center" wrapText="1"/>
    </xf>
    <xf numFmtId="49" fontId="4" fillId="0" borderId="59" xfId="5" applyNumberFormat="1" applyFont="1" applyFill="1" applyBorder="1" applyAlignment="1">
      <alignment horizontal="center" vertical="center" wrapText="1"/>
    </xf>
    <xf numFmtId="0" fontId="4" fillId="0" borderId="107" xfId="5" applyFont="1" applyFill="1" applyBorder="1" applyAlignment="1">
      <alignment horizontal="center" vertical="center" wrapText="1"/>
    </xf>
    <xf numFmtId="168" fontId="4" fillId="0" borderId="107" xfId="5" applyNumberFormat="1" applyFont="1" applyFill="1" applyBorder="1" applyAlignment="1">
      <alignment horizontal="center" vertical="center" wrapText="1"/>
    </xf>
    <xf numFmtId="171" fontId="4" fillId="0" borderId="110" xfId="16" applyNumberFormat="1" applyFont="1" applyFill="1" applyBorder="1" applyAlignment="1">
      <alignment horizontal="center" vertical="center" wrapText="1"/>
    </xf>
    <xf numFmtId="0" fontId="4" fillId="0" borderId="111" xfId="7" applyFont="1" applyFill="1" applyBorder="1" applyAlignment="1">
      <alignment horizontal="center" vertical="center" wrapText="1"/>
    </xf>
    <xf numFmtId="168" fontId="4" fillId="0" borderId="99" xfId="0" applyNumberFormat="1"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4" fillId="0" borderId="93" xfId="0" applyFont="1" applyFill="1" applyBorder="1" applyAlignment="1">
      <alignment horizontal="left" vertical="center" wrapText="1"/>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171" fontId="4" fillId="0" borderId="88" xfId="16" applyNumberFormat="1" applyFont="1" applyFill="1" applyBorder="1" applyAlignment="1">
      <alignment horizontal="center" vertical="center" wrapText="1"/>
    </xf>
    <xf numFmtId="171" fontId="4" fillId="0" borderId="88" xfId="12" applyNumberFormat="1" applyFont="1" applyFill="1" applyBorder="1" applyAlignment="1">
      <alignment horizontal="center" vertical="center" wrapText="1"/>
    </xf>
    <xf numFmtId="171" fontId="4" fillId="0" borderId="89" xfId="5" applyNumberFormat="1" applyFont="1" applyFill="1" applyBorder="1" applyAlignment="1">
      <alignment horizontal="center" vertical="center" wrapText="1"/>
    </xf>
    <xf numFmtId="49" fontId="4" fillId="0" borderId="63" xfId="16" applyNumberFormat="1" applyFont="1" applyFill="1" applyBorder="1" applyAlignment="1">
      <alignment horizontal="center" vertical="center" wrapText="1"/>
    </xf>
    <xf numFmtId="168" fontId="4" fillId="0" borderId="63" xfId="0" applyNumberFormat="1" applyFont="1" applyFill="1" applyBorder="1" applyAlignment="1">
      <alignment horizontal="center" vertical="center"/>
    </xf>
    <xf numFmtId="0" fontId="4" fillId="0" borderId="44" xfId="0" applyFont="1" applyFill="1" applyBorder="1" applyAlignment="1">
      <alignment horizontal="center" vertical="center" wrapText="1"/>
    </xf>
    <xf numFmtId="49" fontId="4" fillId="0" borderId="43" xfId="16" applyNumberFormat="1" applyFont="1" applyFill="1" applyBorder="1" applyAlignment="1">
      <alignment horizontal="center" vertical="center" wrapText="1"/>
    </xf>
    <xf numFmtId="0" fontId="4" fillId="0" borderId="43" xfId="12" applyFont="1" applyFill="1" applyBorder="1" applyAlignment="1">
      <alignment vertical="center" wrapText="1"/>
    </xf>
    <xf numFmtId="0" fontId="4" fillId="0" borderId="50" xfId="12" applyFont="1" applyFill="1" applyBorder="1" applyAlignment="1">
      <alignment horizontal="center" vertical="center" wrapText="1"/>
    </xf>
    <xf numFmtId="1" fontId="4" fillId="0" borderId="43" xfId="12" applyNumberFormat="1" applyFont="1" applyFill="1" applyBorder="1" applyAlignment="1">
      <alignment horizontal="center" vertical="center" wrapText="1"/>
    </xf>
    <xf numFmtId="0" fontId="4" fillId="0" borderId="113" xfId="0" applyFont="1" applyFill="1" applyBorder="1" applyAlignment="1">
      <alignment horizontal="center" vertical="center" wrapText="1"/>
    </xf>
    <xf numFmtId="49" fontId="4" fillId="0" borderId="114" xfId="16" applyNumberFormat="1" applyFont="1" applyFill="1" applyBorder="1" applyAlignment="1">
      <alignment horizontal="center" vertical="center" wrapText="1"/>
    </xf>
    <xf numFmtId="0" fontId="4" fillId="0" borderId="114" xfId="12" applyFont="1" applyFill="1" applyBorder="1" applyAlignment="1">
      <alignment vertical="center" wrapText="1"/>
    </xf>
    <xf numFmtId="0" fontId="4" fillId="0" borderId="116" xfId="12" applyFont="1" applyFill="1" applyBorder="1" applyAlignment="1">
      <alignment horizontal="center" vertical="center" wrapText="1"/>
    </xf>
    <xf numFmtId="1" fontId="4" fillId="0" borderId="114" xfId="12" applyNumberFormat="1" applyFont="1" applyFill="1" applyBorder="1" applyAlignment="1">
      <alignment horizontal="center" vertical="center" wrapText="1"/>
    </xf>
    <xf numFmtId="49" fontId="4" fillId="0" borderId="44" xfId="16" applyNumberFormat="1" applyFont="1" applyFill="1" applyBorder="1" applyAlignment="1">
      <alignment horizontal="center" vertical="center" wrapText="1"/>
    </xf>
    <xf numFmtId="0" fontId="4" fillId="0" borderId="44" xfId="12" applyFont="1" applyFill="1" applyBorder="1" applyAlignment="1">
      <alignment vertical="center" wrapText="1"/>
    </xf>
    <xf numFmtId="0" fontId="4" fillId="0" borderId="41" xfId="18" applyFont="1" applyFill="1" applyBorder="1" applyAlignment="1">
      <alignment horizontal="right" vertical="center" wrapText="1"/>
    </xf>
    <xf numFmtId="0" fontId="4" fillId="0" borderId="44" xfId="18" applyFont="1" applyFill="1" applyBorder="1" applyAlignment="1">
      <alignment horizontal="center" vertical="center" wrapText="1"/>
    </xf>
    <xf numFmtId="2" fontId="4" fillId="0" borderId="44" xfId="12" applyNumberFormat="1" applyFont="1" applyFill="1" applyBorder="1" applyAlignment="1">
      <alignment horizontal="center" vertical="center"/>
    </xf>
    <xf numFmtId="171" fontId="4" fillId="0" borderId="76" xfId="16" applyNumberFormat="1" applyFont="1" applyFill="1" applyBorder="1" applyAlignment="1">
      <alignment horizontal="center" vertical="center" wrapText="1"/>
    </xf>
    <xf numFmtId="171" fontId="4" fillId="0" borderId="76" xfId="12" applyNumberFormat="1" applyFont="1" applyFill="1" applyBorder="1" applyAlignment="1">
      <alignment horizontal="center" vertical="center" wrapText="1"/>
    </xf>
    <xf numFmtId="171" fontId="4" fillId="0" borderId="77" xfId="5" applyNumberFormat="1" applyFont="1" applyFill="1" applyBorder="1" applyAlignment="1">
      <alignment horizontal="center" vertical="center" wrapText="1"/>
    </xf>
    <xf numFmtId="171" fontId="4" fillId="0" borderId="78" xfId="17" applyNumberFormat="1" applyFont="1" applyFill="1" applyBorder="1" applyAlignment="1">
      <alignment horizontal="center" vertical="center"/>
    </xf>
    <xf numFmtId="171" fontId="4" fillId="0" borderId="83" xfId="16" applyNumberFormat="1" applyFont="1" applyFill="1" applyBorder="1" applyAlignment="1">
      <alignment horizontal="center" vertical="center" wrapText="1"/>
    </xf>
    <xf numFmtId="171" fontId="4" fillId="0" borderId="83" xfId="12" applyNumberFormat="1" applyFont="1" applyFill="1" applyBorder="1" applyAlignment="1">
      <alignment horizontal="center" vertical="center" wrapText="1"/>
    </xf>
    <xf numFmtId="171" fontId="4" fillId="0" borderId="82" xfId="5" applyNumberFormat="1" applyFont="1" applyFill="1" applyBorder="1" applyAlignment="1">
      <alignment horizontal="center" vertical="center" wrapText="1"/>
    </xf>
    <xf numFmtId="171" fontId="4" fillId="0" borderId="84" xfId="17" applyNumberFormat="1" applyFont="1" applyFill="1" applyBorder="1" applyAlignment="1">
      <alignment horizontal="center" vertical="center"/>
    </xf>
    <xf numFmtId="2" fontId="4" fillId="0" borderId="50" xfId="12" applyNumberFormat="1" applyFont="1" applyFill="1" applyBorder="1" applyAlignment="1">
      <alignment horizontal="left" vertical="center" wrapText="1"/>
    </xf>
    <xf numFmtId="2" fontId="4" fillId="0" borderId="43" xfId="12" applyNumberFormat="1" applyFont="1" applyFill="1" applyBorder="1" applyAlignment="1">
      <alignment horizontal="center" vertical="center" wrapText="1"/>
    </xf>
    <xf numFmtId="0" fontId="4" fillId="0" borderId="44" xfId="16" applyFont="1" applyFill="1" applyBorder="1" applyAlignment="1">
      <alignment horizontal="center" vertical="center" wrapText="1"/>
    </xf>
    <xf numFmtId="0" fontId="4" fillId="0" borderId="44" xfId="16" applyFont="1" applyFill="1" applyBorder="1" applyAlignment="1">
      <alignment horizontal="left" vertical="center" wrapText="1"/>
    </xf>
    <xf numFmtId="0" fontId="4" fillId="0" borderId="43" xfId="16" applyFont="1" applyFill="1" applyBorder="1" applyAlignment="1">
      <alignment horizontal="center" vertical="center" wrapText="1"/>
    </xf>
    <xf numFmtId="2" fontId="4" fillId="0" borderId="44" xfId="12" applyNumberFormat="1" applyFont="1" applyFill="1" applyBorder="1" applyAlignment="1">
      <alignment horizontal="center" vertical="center" wrapText="1"/>
    </xf>
    <xf numFmtId="2" fontId="4" fillId="0" borderId="44" xfId="16" applyNumberFormat="1" applyFont="1" applyFill="1" applyBorder="1" applyAlignment="1">
      <alignment horizontal="left" vertical="center" wrapText="1"/>
    </xf>
    <xf numFmtId="2" fontId="4" fillId="0" borderId="44" xfId="16" applyNumberFormat="1" applyFont="1" applyFill="1" applyBorder="1" applyAlignment="1">
      <alignment horizontal="center" vertical="center" wrapText="1"/>
    </xf>
    <xf numFmtId="0" fontId="4" fillId="0" borderId="40" xfId="16" applyFont="1" applyFill="1" applyBorder="1" applyAlignment="1">
      <alignment horizontal="left" vertical="center" wrapText="1"/>
    </xf>
    <xf numFmtId="0" fontId="4" fillId="0" borderId="40" xfId="16" applyFont="1" applyFill="1" applyBorder="1" applyAlignment="1">
      <alignment horizontal="center" vertical="center" wrapText="1"/>
    </xf>
    <xf numFmtId="2" fontId="4" fillId="0" borderId="40" xfId="12" applyNumberFormat="1" applyFont="1" applyFill="1" applyBorder="1" applyAlignment="1">
      <alignment horizontal="center" vertical="center" wrapText="1"/>
    </xf>
    <xf numFmtId="0" fontId="4" fillId="0" borderId="41" xfId="16" applyFont="1" applyFill="1" applyBorder="1" applyAlignment="1">
      <alignment horizontal="center" vertical="center" wrapText="1"/>
    </xf>
    <xf numFmtId="0" fontId="4" fillId="0" borderId="45" xfId="16" applyFont="1" applyFill="1" applyBorder="1" applyAlignment="1">
      <alignment horizontal="left" vertical="center" wrapText="1"/>
    </xf>
    <xf numFmtId="0" fontId="4" fillId="0" borderId="45" xfId="16" applyFont="1" applyFill="1" applyBorder="1" applyAlignment="1">
      <alignment horizontal="center" vertical="center" wrapText="1"/>
    </xf>
    <xf numFmtId="2" fontId="4" fillId="0" borderId="45" xfId="12" applyNumberFormat="1" applyFont="1" applyFill="1" applyBorder="1" applyAlignment="1">
      <alignment horizontal="center" vertical="center" wrapText="1"/>
    </xf>
    <xf numFmtId="2" fontId="4" fillId="0" borderId="45" xfId="16" applyNumberFormat="1" applyFont="1" applyFill="1" applyBorder="1" applyAlignment="1">
      <alignment horizontal="center" vertical="center" wrapText="1"/>
    </xf>
    <xf numFmtId="0" fontId="4" fillId="0" borderId="44" xfId="18" applyFont="1" applyFill="1" applyBorder="1" applyAlignment="1">
      <alignment vertical="center" wrapText="1"/>
    </xf>
    <xf numFmtId="0" fontId="4" fillId="0" borderId="43" xfId="18" applyFont="1" applyFill="1" applyBorder="1" applyAlignment="1">
      <alignment horizontal="center" vertical="center" wrapText="1"/>
    </xf>
    <xf numFmtId="2" fontId="4" fillId="0" borderId="43" xfId="12" applyNumberFormat="1" applyFont="1" applyFill="1" applyBorder="1" applyAlignment="1">
      <alignment horizontal="center" vertical="center"/>
    </xf>
    <xf numFmtId="49" fontId="4" fillId="0" borderId="122" xfId="16" applyNumberFormat="1" applyFont="1" applyFill="1" applyBorder="1" applyAlignment="1">
      <alignment horizontal="center" vertical="center" wrapText="1"/>
    </xf>
    <xf numFmtId="0" fontId="4" fillId="0" borderId="122" xfId="18" applyFont="1" applyFill="1" applyBorder="1" applyAlignment="1">
      <alignment vertical="center" wrapText="1"/>
    </xf>
    <xf numFmtId="0" fontId="4" fillId="0" borderId="32" xfId="18" applyFont="1" applyFill="1" applyBorder="1" applyAlignment="1">
      <alignment horizontal="center" vertical="center" wrapText="1"/>
    </xf>
    <xf numFmtId="2" fontId="4" fillId="0" borderId="32" xfId="12" applyNumberFormat="1" applyFont="1" applyFill="1" applyBorder="1" applyAlignment="1">
      <alignment horizontal="center" vertical="center"/>
    </xf>
    <xf numFmtId="0" fontId="4" fillId="0" borderId="124" xfId="0" applyFont="1" applyFill="1" applyBorder="1" applyAlignment="1">
      <alignment horizontal="center" vertical="center" wrapText="1"/>
    </xf>
    <xf numFmtId="49" fontId="4" fillId="0" borderId="123" xfId="16" applyNumberFormat="1" applyFont="1" applyFill="1" applyBorder="1" applyAlignment="1">
      <alignment horizontal="center" vertical="center" wrapText="1"/>
    </xf>
    <xf numFmtId="0" fontId="5" fillId="0" borderId="123" xfId="18" applyFont="1" applyFill="1" applyBorder="1" applyAlignment="1">
      <alignment vertical="center" wrapText="1"/>
    </xf>
    <xf numFmtId="0" fontId="4" fillId="0" borderId="123" xfId="18" applyFont="1" applyFill="1" applyBorder="1" applyAlignment="1">
      <alignment horizontal="center" vertical="center" wrapText="1"/>
    </xf>
    <xf numFmtId="2" fontId="4" fillId="0" borderId="123" xfId="12" applyNumberFormat="1" applyFont="1" applyFill="1" applyBorder="1" applyAlignment="1">
      <alignment horizontal="center" vertical="center"/>
    </xf>
    <xf numFmtId="171" fontId="4" fillId="0" borderId="125" xfId="16" applyNumberFormat="1" applyFont="1" applyFill="1" applyBorder="1" applyAlignment="1">
      <alignment horizontal="center" vertical="center" wrapText="1"/>
    </xf>
    <xf numFmtId="0" fontId="4" fillId="0" borderId="123" xfId="18" applyFont="1" applyFill="1" applyBorder="1" applyAlignment="1">
      <alignment vertical="center" wrapText="1"/>
    </xf>
    <xf numFmtId="2" fontId="4" fillId="0" borderId="123" xfId="12" applyNumberFormat="1" applyFont="1" applyFill="1" applyBorder="1" applyAlignment="1">
      <alignment horizontal="left" vertical="center" wrapText="1"/>
    </xf>
    <xf numFmtId="0" fontId="4" fillId="0" borderId="123" xfId="12" applyFont="1" applyFill="1" applyBorder="1" applyAlignment="1">
      <alignment horizontal="center" vertical="center" wrapText="1"/>
    </xf>
    <xf numFmtId="2" fontId="4" fillId="0" borderId="123" xfId="12" applyNumberFormat="1" applyFont="1" applyFill="1" applyBorder="1" applyAlignment="1">
      <alignment horizontal="center" vertical="center" wrapText="1"/>
    </xf>
    <xf numFmtId="0" fontId="4" fillId="0" borderId="123" xfId="16" applyFont="1" applyFill="1" applyBorder="1" applyAlignment="1">
      <alignment horizontal="left" vertical="center" wrapText="1"/>
    </xf>
    <xf numFmtId="0" fontId="4" fillId="0" borderId="123" xfId="16" applyFont="1" applyFill="1" applyBorder="1" applyAlignment="1">
      <alignment horizontal="center" vertical="center" wrapText="1"/>
    </xf>
    <xf numFmtId="2" fontId="4" fillId="0" borderId="123" xfId="16" applyNumberFormat="1" applyFont="1" applyFill="1" applyBorder="1" applyAlignment="1">
      <alignment horizontal="left" vertical="center" wrapText="1"/>
    </xf>
    <xf numFmtId="2" fontId="4" fillId="0" borderId="123" xfId="16" applyNumberFormat="1" applyFont="1" applyFill="1" applyBorder="1" applyAlignment="1">
      <alignment horizontal="center" vertical="center" wrapText="1"/>
    </xf>
    <xf numFmtId="49" fontId="4" fillId="0" borderId="126" xfId="16" applyNumberFormat="1" applyFont="1" applyFill="1" applyBorder="1" applyAlignment="1">
      <alignment horizontal="center" vertical="center" wrapText="1"/>
    </xf>
    <xf numFmtId="0" fontId="4" fillId="0" borderId="103" xfId="16" applyFont="1" applyFill="1" applyBorder="1" applyAlignment="1">
      <alignment horizontal="left" vertical="center" wrapText="1"/>
    </xf>
    <xf numFmtId="0" fontId="4" fillId="0" borderId="103" xfId="16" applyFont="1" applyFill="1" applyBorder="1" applyAlignment="1">
      <alignment horizontal="center" vertical="center" wrapText="1"/>
    </xf>
    <xf numFmtId="2" fontId="4" fillId="0" borderId="103" xfId="12" applyNumberFormat="1" applyFont="1" applyFill="1" applyBorder="1" applyAlignment="1">
      <alignment horizontal="center" vertical="center" wrapText="1"/>
    </xf>
    <xf numFmtId="49" fontId="4" fillId="0" borderId="41" xfId="16" applyNumberFormat="1" applyFont="1" applyFill="1" applyBorder="1" applyAlignment="1">
      <alignment horizontal="center" vertical="center" wrapText="1"/>
    </xf>
    <xf numFmtId="0" fontId="4" fillId="0" borderId="45" xfId="18" applyFont="1" applyFill="1" applyBorder="1" applyAlignment="1">
      <alignment vertical="center" wrapText="1"/>
    </xf>
    <xf numFmtId="0" fontId="4" fillId="0" borderId="45" xfId="18" applyFont="1" applyFill="1" applyBorder="1" applyAlignment="1">
      <alignment horizontal="center" vertical="center" wrapText="1"/>
    </xf>
    <xf numFmtId="168" fontId="4" fillId="0" borderId="45" xfId="18" applyNumberFormat="1" applyFont="1" applyFill="1" applyBorder="1" applyAlignment="1">
      <alignment horizontal="center" vertical="center" wrapText="1"/>
    </xf>
    <xf numFmtId="0" fontId="4" fillId="0" borderId="45" xfId="0" applyFont="1" applyFill="1" applyBorder="1" applyAlignment="1">
      <alignment vertical="center" wrapText="1"/>
    </xf>
    <xf numFmtId="0" fontId="4" fillId="0" borderId="45" xfId="0" applyFont="1" applyFill="1" applyBorder="1" applyAlignment="1">
      <alignment horizontal="center" vertical="center" wrapText="1"/>
    </xf>
    <xf numFmtId="168" fontId="4" fillId="0" borderId="45" xfId="0" applyNumberFormat="1" applyFont="1" applyFill="1" applyBorder="1" applyAlignment="1">
      <alignment horizontal="center" vertical="center" wrapText="1"/>
    </xf>
    <xf numFmtId="0" fontId="4" fillId="0" borderId="43" xfId="18" applyFont="1" applyFill="1" applyBorder="1" applyAlignment="1">
      <alignment vertical="center" wrapText="1"/>
    </xf>
    <xf numFmtId="168" fontId="4" fillId="0" borderId="43" xfId="18" applyNumberFormat="1" applyFont="1" applyFill="1" applyBorder="1" applyAlignment="1">
      <alignment horizontal="center" vertical="center" wrapText="1"/>
    </xf>
    <xf numFmtId="168" fontId="4" fillId="0" borderId="44" xfId="18" applyNumberFormat="1" applyFont="1" applyFill="1" applyBorder="1" applyAlignment="1">
      <alignment horizontal="center" vertical="center" wrapText="1"/>
    </xf>
    <xf numFmtId="2" fontId="4" fillId="0" borderId="44" xfId="12" applyNumberFormat="1" applyFont="1" applyFill="1" applyBorder="1" applyAlignment="1">
      <alignment vertical="center" wrapText="1"/>
    </xf>
    <xf numFmtId="14" fontId="4" fillId="0" borderId="0" xfId="0" applyNumberFormat="1" applyFont="1" applyFill="1" applyAlignment="1">
      <alignment vertical="center"/>
    </xf>
    <xf numFmtId="0" fontId="4" fillId="0" borderId="57" xfId="0" applyFont="1" applyFill="1" applyBorder="1" applyAlignment="1">
      <alignment horizontal="center" vertical="center" wrapText="1"/>
    </xf>
    <xf numFmtId="49" fontId="4" fillId="0" borderId="43" xfId="5"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3" xfId="0" applyFont="1" applyFill="1" applyBorder="1" applyAlignment="1">
      <alignment horizontal="center" vertical="center" wrapText="1"/>
    </xf>
    <xf numFmtId="168" fontId="4" fillId="0" borderId="43" xfId="0" applyNumberFormat="1" applyFont="1" applyFill="1" applyBorder="1" applyAlignment="1">
      <alignment horizontal="center" vertical="center" wrapText="1"/>
    </xf>
    <xf numFmtId="49" fontId="4" fillId="0" borderId="57" xfId="5" applyNumberFormat="1" applyFont="1" applyFill="1" applyBorder="1" applyAlignment="1">
      <alignment horizontal="center" vertical="center" wrapText="1"/>
    </xf>
    <xf numFmtId="0" fontId="4" fillId="0" borderId="57" xfId="0" applyFont="1" applyFill="1" applyBorder="1" applyAlignment="1">
      <alignment horizontal="left" vertical="center" wrapText="1"/>
    </xf>
    <xf numFmtId="168" fontId="4" fillId="0" borderId="57" xfId="5" applyNumberFormat="1" applyFont="1" applyFill="1" applyBorder="1" applyAlignment="1">
      <alignment horizontal="center" vertical="center" wrapText="1"/>
    </xf>
    <xf numFmtId="0" fontId="4" fillId="0" borderId="0" xfId="7" applyFont="1" applyFill="1" applyAlignment="1">
      <alignment horizontal="left" vertical="center" wrapText="1"/>
    </xf>
    <xf numFmtId="0" fontId="4" fillId="0" borderId="58" xfId="7" applyFont="1" applyFill="1" applyBorder="1" applyAlignment="1">
      <alignment horizontal="center" vertical="center" wrapText="1"/>
    </xf>
    <xf numFmtId="168" fontId="4" fillId="0" borderId="57" xfId="7" applyNumberFormat="1" applyFont="1" applyFill="1" applyBorder="1" applyAlignment="1">
      <alignment horizontal="center" vertical="center" wrapText="1"/>
    </xf>
    <xf numFmtId="0" fontId="5" fillId="0" borderId="57" xfId="0" applyFont="1" applyFill="1" applyBorder="1" applyAlignment="1">
      <alignment horizontal="left" vertical="center" wrapText="1"/>
    </xf>
    <xf numFmtId="0" fontId="4" fillId="0" borderId="57" xfId="0" applyFont="1" applyFill="1" applyBorder="1" applyAlignment="1">
      <alignment horizontal="center" vertical="center"/>
    </xf>
    <xf numFmtId="168" fontId="5" fillId="0" borderId="57" xfId="0" applyNumberFormat="1" applyFont="1" applyFill="1" applyBorder="1" applyAlignment="1">
      <alignment horizontal="center" vertical="center"/>
    </xf>
    <xf numFmtId="0" fontId="4" fillId="0" borderId="57" xfId="5" applyFont="1" applyFill="1" applyBorder="1" applyAlignment="1">
      <alignment horizontal="left" vertical="center" wrapText="1"/>
    </xf>
    <xf numFmtId="0" fontId="4" fillId="0" borderId="58" xfId="5"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9" xfId="5" applyFont="1" applyFill="1" applyBorder="1" applyAlignment="1">
      <alignment horizontal="center" vertical="center" wrapText="1"/>
    </xf>
    <xf numFmtId="2" fontId="4" fillId="0" borderId="77" xfId="0" applyNumberFormat="1"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3" fillId="0" borderId="57" xfId="0" applyFont="1" applyFill="1" applyBorder="1" applyAlignment="1">
      <alignment horizontal="left" vertical="center" wrapText="1"/>
    </xf>
    <xf numFmtId="0" fontId="4" fillId="0" borderId="58" xfId="7" applyFont="1" applyFill="1" applyBorder="1" applyAlignment="1">
      <alignment horizontal="center" vertical="center"/>
    </xf>
    <xf numFmtId="49" fontId="4" fillId="0" borderId="77" xfId="5" applyNumberFormat="1" applyFont="1" applyFill="1" applyBorder="1" applyAlignment="1">
      <alignment horizontal="center" vertical="center" wrapText="1"/>
    </xf>
    <xf numFmtId="0" fontId="4" fillId="0" borderId="57" xfId="5" applyFont="1" applyFill="1" applyBorder="1" applyAlignment="1">
      <alignment horizontal="center" vertical="center" wrapText="1"/>
    </xf>
    <xf numFmtId="0" fontId="5" fillId="0" borderId="57" xfId="5" applyFont="1" applyFill="1" applyBorder="1" applyAlignment="1">
      <alignment horizontal="left" vertical="center" wrapText="1"/>
    </xf>
    <xf numFmtId="168" fontId="4" fillId="0" borderId="57" xfId="5" applyNumberFormat="1" applyFont="1" applyFill="1" applyBorder="1" applyAlignment="1">
      <alignment horizontal="center" vertical="center"/>
    </xf>
    <xf numFmtId="0" fontId="23" fillId="0" borderId="0" xfId="0" applyFont="1" applyFill="1" applyAlignment="1">
      <alignment vertical="center"/>
    </xf>
    <xf numFmtId="0" fontId="4" fillId="0" borderId="77" xfId="5" applyFont="1" applyFill="1" applyBorder="1" applyAlignment="1">
      <alignment horizontal="center" vertical="center" wrapText="1"/>
    </xf>
    <xf numFmtId="168" fontId="4" fillId="0" borderId="77" xfId="0" applyNumberFormat="1" applyFont="1" applyFill="1" applyBorder="1" applyAlignment="1">
      <alignment horizontal="center" vertical="center" wrapText="1"/>
    </xf>
    <xf numFmtId="0" fontId="4" fillId="0" borderId="57" xfId="7" applyFont="1" applyFill="1" applyBorder="1" applyAlignment="1">
      <alignment horizontal="center" vertical="center" wrapText="1"/>
    </xf>
    <xf numFmtId="1" fontId="4" fillId="0" borderId="57" xfId="5" applyNumberFormat="1" applyFont="1" applyFill="1" applyBorder="1" applyAlignment="1">
      <alignment horizontal="center" vertical="center" wrapText="1"/>
    </xf>
    <xf numFmtId="164"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9" fontId="4" fillId="0" borderId="15" xfId="0" applyNumberFormat="1" applyFont="1" applyFill="1" applyBorder="1" applyAlignment="1">
      <alignment horizontal="center" vertical="center" wrapText="1"/>
    </xf>
    <xf numFmtId="164" fontId="4" fillId="0" borderId="81" xfId="0" applyNumberFormat="1" applyFont="1" applyFill="1" applyBorder="1" applyAlignment="1">
      <alignment horizontal="center" vertical="center" wrapText="1"/>
    </xf>
    <xf numFmtId="165" fontId="4" fillId="0" borderId="6" xfId="0" applyNumberFormat="1" applyFont="1" applyFill="1" applyBorder="1" applyAlignment="1">
      <alignment horizontal="center" vertical="center" wrapText="1"/>
    </xf>
    <xf numFmtId="169" fontId="4" fillId="0" borderId="33" xfId="0" applyNumberFormat="1" applyFont="1" applyFill="1" applyBorder="1" applyAlignment="1">
      <alignment horizontal="center" vertical="center" wrapText="1"/>
    </xf>
    <xf numFmtId="164" fontId="4" fillId="0" borderId="81"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166" fontId="5" fillId="0" borderId="5" xfId="0" applyNumberFormat="1" applyFont="1" applyFill="1" applyBorder="1" applyAlignment="1">
      <alignment horizontal="center" vertical="center"/>
    </xf>
    <xf numFmtId="164" fontId="4" fillId="0" borderId="0" xfId="0" applyNumberFormat="1" applyFont="1" applyFill="1" applyAlignment="1">
      <alignment vertical="center"/>
    </xf>
    <xf numFmtId="164" fontId="4" fillId="0" borderId="80" xfId="0" applyNumberFormat="1" applyFont="1" applyFill="1" applyBorder="1" applyAlignment="1">
      <alignment horizontal="center" vertical="center"/>
    </xf>
    <xf numFmtId="166" fontId="4" fillId="0" borderId="7" xfId="0" applyNumberFormat="1" applyFont="1" applyFill="1" applyBorder="1" applyAlignment="1">
      <alignment horizontal="center" vertical="center"/>
    </xf>
    <xf numFmtId="164" fontId="4" fillId="0" borderId="28"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4" fillId="0" borderId="29" xfId="0" applyNumberFormat="1" applyFont="1" applyFill="1" applyBorder="1" applyAlignment="1">
      <alignment horizontal="center" vertical="center"/>
    </xf>
    <xf numFmtId="1" fontId="4" fillId="0" borderId="0" xfId="0" applyNumberFormat="1"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4" fillId="0" borderId="3" xfId="0" applyFont="1" applyFill="1" applyBorder="1" applyAlignment="1">
      <alignment vertical="center" wrapText="1"/>
    </xf>
    <xf numFmtId="0" fontId="5" fillId="0" borderId="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5" xfId="0" applyFont="1" applyFill="1" applyBorder="1" applyAlignment="1">
      <alignment horizontal="center" vertical="center"/>
    </xf>
    <xf numFmtId="1" fontId="4" fillId="0" borderId="36" xfId="0" applyNumberFormat="1" applyFont="1" applyFill="1" applyBorder="1" applyAlignment="1">
      <alignment horizontal="center" vertical="center" wrapText="1"/>
    </xf>
    <xf numFmtId="0" fontId="4" fillId="0" borderId="36" xfId="0" applyFont="1" applyFill="1" applyBorder="1" applyAlignment="1">
      <alignment vertical="center" wrapText="1"/>
    </xf>
    <xf numFmtId="4" fontId="4" fillId="0" borderId="36" xfId="0" applyNumberFormat="1" applyFont="1" applyFill="1" applyBorder="1" applyAlignment="1">
      <alignment horizontal="center" vertical="center"/>
    </xf>
    <xf numFmtId="0" fontId="4" fillId="0" borderId="42" xfId="0" applyFont="1" applyFill="1" applyBorder="1" applyAlignment="1">
      <alignment vertical="center"/>
    </xf>
    <xf numFmtId="0" fontId="5" fillId="0" borderId="35" xfId="0" applyFont="1" applyFill="1" applyBorder="1" applyAlignment="1">
      <alignment horizontal="right" vertical="center"/>
    </xf>
    <xf numFmtId="2" fontId="5" fillId="0" borderId="29" xfId="0" applyNumberFormat="1" applyFont="1" applyFill="1" applyBorder="1" applyAlignment="1">
      <alignment horizontal="center" vertical="center"/>
    </xf>
    <xf numFmtId="2" fontId="5" fillId="0" borderId="0" xfId="0" applyNumberFormat="1" applyFont="1" applyFill="1" applyAlignment="1">
      <alignment horizontal="center" vertical="center"/>
    </xf>
    <xf numFmtId="2" fontId="4" fillId="0" borderId="12" xfId="0" applyNumberFormat="1"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108" xfId="0" applyFont="1" applyFill="1" applyBorder="1" applyAlignment="1">
      <alignment horizontal="center" vertical="center" wrapText="1"/>
    </xf>
    <xf numFmtId="49" fontId="4" fillId="0" borderId="108" xfId="5" applyNumberFormat="1" applyFont="1" applyFill="1" applyBorder="1" applyAlignment="1">
      <alignment horizontal="center" vertical="center" wrapText="1"/>
    </xf>
    <xf numFmtId="0" fontId="4" fillId="0" borderId="0" xfId="5" applyFont="1" applyFill="1" applyBorder="1" applyAlignment="1">
      <alignment vertical="center" wrapText="1"/>
    </xf>
    <xf numFmtId="0" fontId="4" fillId="0" borderId="109" xfId="0" applyFont="1" applyFill="1" applyBorder="1" applyAlignment="1">
      <alignment horizontal="center" vertical="center" wrapText="1"/>
    </xf>
    <xf numFmtId="168" fontId="4" fillId="0" borderId="109" xfId="5" applyNumberFormat="1" applyFont="1" applyFill="1" applyBorder="1" applyAlignment="1">
      <alignment horizontal="center" vertical="center" wrapText="1"/>
    </xf>
    <xf numFmtId="0" fontId="4" fillId="0" borderId="109" xfId="0" applyFont="1" applyFill="1" applyBorder="1" applyAlignment="1">
      <alignment horizontal="center" vertical="center"/>
    </xf>
    <xf numFmtId="0" fontId="41" fillId="0" borderId="77" xfId="0" applyFont="1" applyFill="1" applyBorder="1" applyAlignment="1">
      <alignment horizontal="center" vertical="center" wrapText="1"/>
    </xf>
    <xf numFmtId="0" fontId="4" fillId="0" borderId="12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23" fillId="0" borderId="0" xfId="0" applyFont="1" applyFill="1" applyAlignment="1">
      <alignment vertical="center" wrapText="1"/>
    </xf>
    <xf numFmtId="171" fontId="4" fillId="0" borderId="0" xfId="17"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0" fontId="4" fillId="0" borderId="128" xfId="0" applyFont="1" applyFill="1" applyBorder="1" applyAlignment="1">
      <alignment horizontal="center" vertical="center" textRotation="90" wrapText="1"/>
    </xf>
    <xf numFmtId="0" fontId="4" fillId="0" borderId="127" xfId="0" applyFont="1" applyFill="1" applyBorder="1" applyAlignment="1">
      <alignment horizontal="center" vertical="center" textRotation="90" wrapText="1"/>
    </xf>
    <xf numFmtId="0" fontId="29" fillId="0" borderId="127" xfId="0" applyFont="1" applyFill="1" applyBorder="1" applyAlignment="1">
      <alignment horizontal="center" vertical="center"/>
    </xf>
    <xf numFmtId="0" fontId="4" fillId="0" borderId="127" xfId="0" applyFont="1" applyFill="1" applyBorder="1" applyAlignment="1">
      <alignment horizontal="center" vertical="center" textRotation="90"/>
    </xf>
    <xf numFmtId="0" fontId="5" fillId="0" borderId="127" xfId="0" applyFont="1" applyFill="1" applyBorder="1" applyAlignment="1">
      <alignment horizontal="center" vertical="center" textRotation="90" wrapText="1"/>
    </xf>
    <xf numFmtId="0" fontId="4" fillId="0" borderId="127" xfId="11" applyFont="1" applyFill="1" applyBorder="1" applyAlignment="1">
      <alignment horizontal="center" vertical="center" wrapText="1"/>
    </xf>
    <xf numFmtId="0" fontId="4" fillId="0" borderId="127" xfId="11" applyFont="1" applyFill="1" applyBorder="1" applyAlignment="1">
      <alignment vertical="center"/>
    </xf>
    <xf numFmtId="0" fontId="4" fillId="0" borderId="127" xfId="0" applyFont="1" applyFill="1" applyBorder="1" applyAlignment="1">
      <alignment vertical="center" wrapText="1"/>
    </xf>
    <xf numFmtId="0" fontId="4" fillId="0" borderId="127" xfId="0" applyFont="1" applyFill="1" applyBorder="1" applyAlignment="1">
      <alignment horizontal="center" vertical="center"/>
    </xf>
    <xf numFmtId="171" fontId="4" fillId="0" borderId="127" xfId="16" applyNumberFormat="1" applyFont="1" applyFill="1" applyBorder="1" applyAlignment="1">
      <alignment horizontal="center" vertical="center" wrapText="1"/>
    </xf>
    <xf numFmtId="171" fontId="4" fillId="0" borderId="127" xfId="12" applyNumberFormat="1" applyFont="1" applyFill="1" applyBorder="1" applyAlignment="1">
      <alignment horizontal="center" vertical="center" wrapText="1"/>
    </xf>
    <xf numFmtId="171" fontId="4" fillId="0" borderId="127" xfId="5" applyNumberFormat="1" applyFont="1" applyFill="1" applyBorder="1" applyAlignment="1">
      <alignment horizontal="center" vertical="center" wrapText="1"/>
    </xf>
    <xf numFmtId="171" fontId="4" fillId="0" borderId="127" xfId="17" applyNumberFormat="1" applyFont="1" applyFill="1" applyBorder="1" applyAlignment="1">
      <alignment horizontal="center" vertical="center"/>
    </xf>
    <xf numFmtId="0" fontId="4" fillId="0" borderId="127" xfId="0" applyFont="1" applyFill="1" applyBorder="1" applyAlignment="1">
      <alignment vertical="center"/>
    </xf>
    <xf numFmtId="0" fontId="23" fillId="0" borderId="127" xfId="0" applyFont="1" applyFill="1" applyBorder="1" applyAlignment="1">
      <alignment vertical="center"/>
    </xf>
    <xf numFmtId="0" fontId="22" fillId="0" borderId="127" xfId="5" applyFont="1" applyFill="1" applyBorder="1" applyAlignment="1">
      <alignment horizontal="center" vertical="center" wrapText="1"/>
    </xf>
    <xf numFmtId="0" fontId="4" fillId="0" borderId="127" xfId="0" applyFont="1" applyFill="1" applyBorder="1" applyAlignment="1">
      <alignment horizontal="center" vertical="center" wrapText="1"/>
    </xf>
    <xf numFmtId="0" fontId="44" fillId="0" borderId="127" xfId="22" applyFont="1" applyFill="1" applyBorder="1" applyAlignment="1">
      <alignment vertical="center"/>
    </xf>
    <xf numFmtId="0" fontId="45" fillId="0" borderId="0" xfId="3" applyFont="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43" fontId="5" fillId="0" borderId="2" xfId="0" applyNumberFormat="1" applyFont="1" applyFill="1" applyBorder="1" applyAlignment="1">
      <alignment horizontal="left" vertical="center"/>
    </xf>
    <xf numFmtId="0" fontId="4" fillId="0" borderId="17" xfId="0" applyFont="1" applyFill="1" applyBorder="1" applyAlignment="1">
      <alignment horizontal="center" vertical="center" wrapText="1"/>
    </xf>
    <xf numFmtId="43" fontId="5" fillId="0" borderId="3" xfId="0" applyNumberFormat="1" applyFont="1" applyFill="1" applyBorder="1" applyAlignment="1">
      <alignment horizontal="left" vertical="center"/>
    </xf>
    <xf numFmtId="0" fontId="5" fillId="0" borderId="0" xfId="0" applyFont="1" applyFill="1" applyBorder="1" applyAlignment="1">
      <alignment horizontal="right" vertical="center"/>
    </xf>
    <xf numFmtId="164" fontId="4" fillId="0" borderId="2" xfId="0" applyNumberFormat="1" applyFont="1" applyFill="1" applyBorder="1" applyAlignment="1">
      <alignment horizontal="center" vertical="center"/>
    </xf>
    <xf numFmtId="0" fontId="4" fillId="0" borderId="14" xfId="0" applyFont="1" applyFill="1" applyBorder="1" applyAlignment="1">
      <alignment horizontal="center" vertical="center" textRotation="90"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43" fontId="4" fillId="0" borderId="21" xfId="0" applyNumberFormat="1" applyFont="1" applyFill="1" applyBorder="1" applyAlignment="1">
      <alignment horizontal="left" vertical="center" wrapText="1"/>
    </xf>
    <xf numFmtId="43" fontId="4" fillId="0" borderId="86" xfId="0" applyNumberFormat="1" applyFont="1" applyFill="1" applyBorder="1" applyAlignment="1">
      <alignment horizontal="left" vertical="center" wrapText="1"/>
    </xf>
    <xf numFmtId="43" fontId="4" fillId="0" borderId="23" xfId="0" applyNumberFormat="1" applyFont="1" applyFill="1" applyBorder="1" applyAlignment="1">
      <alignment horizontal="left" vertical="center" wrapText="1"/>
    </xf>
    <xf numFmtId="43" fontId="4" fillId="0" borderId="49" xfId="0" applyNumberFormat="1" applyFont="1" applyFill="1" applyBorder="1" applyAlignment="1">
      <alignment horizontal="left" vertical="center" wrapText="1"/>
    </xf>
    <xf numFmtId="0" fontId="5" fillId="0" borderId="27" xfId="0" applyFont="1" applyFill="1" applyBorder="1" applyAlignment="1">
      <alignment horizontal="right" vertical="center"/>
    </xf>
    <xf numFmtId="0" fontId="5" fillId="0" borderId="5" xfId="0" applyFont="1" applyFill="1" applyBorder="1" applyAlignment="1">
      <alignment horizontal="right" vertical="center"/>
    </xf>
    <xf numFmtId="0" fontId="4" fillId="0" borderId="7" xfId="0" applyFont="1" applyFill="1" applyBorder="1" applyAlignment="1">
      <alignment horizontal="right" vertical="center"/>
    </xf>
    <xf numFmtId="43" fontId="4" fillId="0" borderId="24" xfId="0" applyNumberFormat="1" applyFont="1" applyFill="1" applyBorder="1" applyAlignment="1">
      <alignment horizontal="left" vertical="center" wrapText="1"/>
    </xf>
    <xf numFmtId="0" fontId="5" fillId="0" borderId="7" xfId="0" applyFont="1" applyFill="1" applyBorder="1" applyAlignment="1">
      <alignment horizontal="right" vertical="center"/>
    </xf>
    <xf numFmtId="0" fontId="5" fillId="0" borderId="9" xfId="0" applyFont="1" applyFill="1" applyBorder="1" applyAlignment="1">
      <alignment horizontal="right" vertical="center"/>
    </xf>
    <xf numFmtId="43" fontId="4" fillId="0" borderId="2" xfId="0" applyNumberFormat="1"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right" vertical="center"/>
    </xf>
    <xf numFmtId="164" fontId="4" fillId="0" borderId="0" xfId="0" applyNumberFormat="1" applyFont="1" applyFill="1" applyAlignment="1">
      <alignment horizontal="center" vertical="center"/>
    </xf>
    <xf numFmtId="0" fontId="4" fillId="0" borderId="10" xfId="0" applyFont="1" applyFill="1" applyBorder="1" applyAlignment="1">
      <alignment horizontal="center" vertical="center" textRotation="90" wrapText="1"/>
    </xf>
    <xf numFmtId="0" fontId="4" fillId="0" borderId="31" xfId="0" applyFont="1" applyFill="1" applyBorder="1" applyAlignment="1">
      <alignment horizontal="center" vertical="center" textRotation="90" wrapText="1"/>
    </xf>
    <xf numFmtId="0" fontId="4" fillId="0" borderId="31" xfId="0" applyFont="1" applyFill="1" applyBorder="1" applyAlignment="1">
      <alignment horizontal="center" vertical="center"/>
    </xf>
    <xf numFmtId="0" fontId="4" fillId="0" borderId="31" xfId="0" applyFont="1" applyFill="1" applyBorder="1" applyAlignment="1">
      <alignment horizontal="center" vertical="center" textRotation="90"/>
    </xf>
    <xf numFmtId="0" fontId="4" fillId="0" borderId="12" xfId="0" applyFont="1" applyFill="1" applyBorder="1" applyAlignment="1">
      <alignment horizontal="center" vertical="center" textRotation="90" wrapText="1"/>
    </xf>
    <xf numFmtId="0" fontId="4" fillId="0" borderId="5" xfId="0" applyFont="1" applyFill="1" applyBorder="1" applyAlignment="1">
      <alignment horizontal="center" vertical="center"/>
    </xf>
    <xf numFmtId="0" fontId="5" fillId="0" borderId="11" xfId="1" applyFont="1" applyFill="1" applyBorder="1" applyAlignment="1">
      <alignment horizontal="right" vertical="center" wrapText="1"/>
    </xf>
    <xf numFmtId="43" fontId="4" fillId="0" borderId="1" xfId="0" applyNumberFormat="1" applyFont="1" applyFill="1" applyBorder="1" applyAlignment="1">
      <alignment horizontal="center" vertical="center" wrapText="1"/>
    </xf>
    <xf numFmtId="2" fontId="4" fillId="0" borderId="0" xfId="0" applyNumberFormat="1" applyFont="1" applyFill="1" applyBorder="1" applyAlignment="1">
      <alignment horizontal="right" vertical="center"/>
    </xf>
    <xf numFmtId="164" fontId="4" fillId="0" borderId="0" xfId="0" applyNumberFormat="1" applyFont="1" applyFill="1" applyBorder="1" applyAlignment="1">
      <alignment horizontal="center" vertical="center"/>
    </xf>
    <xf numFmtId="0" fontId="4" fillId="0" borderId="31" xfId="0" applyFont="1" applyFill="1" applyBorder="1" applyAlignment="1">
      <alignment horizontal="left" vertical="center"/>
    </xf>
    <xf numFmtId="0" fontId="5" fillId="0" borderId="46"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4" fillId="0" borderId="15" xfId="0" applyFont="1" applyFill="1" applyBorder="1" applyAlignment="1">
      <alignment horizontal="center" vertical="center" textRotation="90"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textRotation="90"/>
    </xf>
    <xf numFmtId="0" fontId="4" fillId="0" borderId="16" xfId="0" applyFont="1" applyFill="1" applyBorder="1" applyAlignment="1">
      <alignment horizontal="center" vertical="center" textRotation="90" wrapText="1"/>
    </xf>
    <xf numFmtId="0" fontId="5" fillId="0" borderId="27" xfId="1" applyFont="1" applyFill="1" applyBorder="1" applyAlignment="1">
      <alignment horizontal="right" vertical="center" wrapText="1"/>
    </xf>
    <xf numFmtId="0" fontId="5" fillId="0" borderId="96" xfId="1" applyFont="1" applyFill="1" applyBorder="1" applyAlignment="1">
      <alignment horizontal="right" vertical="center" wrapText="1"/>
    </xf>
    <xf numFmtId="0" fontId="5" fillId="0" borderId="97" xfId="1" applyFont="1" applyFill="1" applyBorder="1" applyAlignment="1">
      <alignment horizontal="right" vertical="center" wrapText="1"/>
    </xf>
    <xf numFmtId="0" fontId="5" fillId="0" borderId="46" xfId="1" applyFont="1" applyFill="1" applyBorder="1" applyAlignment="1">
      <alignment horizontal="right" vertical="center" wrapText="1"/>
    </xf>
    <xf numFmtId="0" fontId="5" fillId="0" borderId="47" xfId="1" applyFont="1" applyFill="1" applyBorder="1" applyAlignment="1">
      <alignment horizontal="right" vertical="center" wrapText="1"/>
    </xf>
    <xf numFmtId="0" fontId="5" fillId="0" borderId="48" xfId="1" applyFont="1" applyFill="1" applyBorder="1" applyAlignment="1">
      <alignment horizontal="right" vertical="center" wrapText="1"/>
    </xf>
    <xf numFmtId="0" fontId="22" fillId="0" borderId="39" xfId="11" applyFont="1" applyFill="1" applyBorder="1" applyAlignment="1">
      <alignment horizontal="center" vertical="center"/>
    </xf>
    <xf numFmtId="0" fontId="42" fillId="0" borderId="39" xfId="11" applyFont="1" applyFill="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30" fillId="0" borderId="51" xfId="0" applyFont="1" applyBorder="1" applyAlignment="1">
      <alignment horizontal="left" vertical="center"/>
    </xf>
    <xf numFmtId="0" fontId="30" fillId="0" borderId="118" xfId="0" applyFont="1" applyBorder="1" applyAlignment="1">
      <alignment horizontal="left" vertical="center"/>
    </xf>
    <xf numFmtId="0" fontId="8" fillId="4" borderId="54" xfId="0"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0" fontId="34" fillId="0" borderId="0" xfId="0" applyFont="1" applyAlignment="1">
      <alignment horizontal="right" vertical="center"/>
    </xf>
    <xf numFmtId="0" fontId="11" fillId="0" borderId="0" xfId="0" applyFont="1" applyAlignment="1">
      <alignment horizontal="center" vertical="center" wrapText="1"/>
    </xf>
    <xf numFmtId="0" fontId="5" fillId="0" borderId="130" xfId="0" applyFont="1" applyFill="1" applyBorder="1" applyAlignment="1">
      <alignment horizontal="right" vertical="center"/>
    </xf>
    <xf numFmtId="0" fontId="5" fillId="0" borderId="130" xfId="0" applyFont="1" applyFill="1" applyBorder="1" applyAlignment="1">
      <alignment horizontal="center" vertical="center"/>
    </xf>
    <xf numFmtId="0" fontId="4" fillId="0" borderId="129" xfId="0" applyFont="1" applyFill="1" applyBorder="1" applyAlignment="1">
      <alignment vertical="center"/>
    </xf>
    <xf numFmtId="0" fontId="4" fillId="0" borderId="129" xfId="0" applyFont="1" applyFill="1" applyBorder="1" applyAlignment="1">
      <alignment vertical="center" wrapText="1"/>
    </xf>
    <xf numFmtId="0" fontId="5" fillId="0" borderId="0" xfId="0" applyFont="1"/>
    <xf numFmtId="0" fontId="46" fillId="0" borderId="0" xfId="0" applyFont="1" applyFill="1" applyAlignment="1">
      <alignment vertical="center"/>
    </xf>
    <xf numFmtId="0" fontId="47" fillId="0" borderId="0" xfId="0" applyFont="1" applyFill="1"/>
  </cellXfs>
  <cellStyles count="24">
    <cellStyle name="Comma 2" xfId="17" xr:uid="{00000000-0005-0000-0000-000000000000}"/>
    <cellStyle name="Comma 2 2" xfId="19" xr:uid="{00000000-0005-0000-0000-000001000000}"/>
    <cellStyle name="Excel Built-in Explanatory Text" xfId="20" xr:uid="{00000000-0005-0000-0000-000002000000}"/>
    <cellStyle name="Neitrāls" xfId="22" builtinId="28"/>
    <cellStyle name="Normal 10" xfId="2" xr:uid="{00000000-0005-0000-0000-000006000000}"/>
    <cellStyle name="Normal 12" xfId="9" xr:uid="{00000000-0005-0000-0000-000007000000}"/>
    <cellStyle name="Normal 2 2" xfId="11" xr:uid="{00000000-0005-0000-0000-000008000000}"/>
    <cellStyle name="Normal 3" xfId="8" xr:uid="{00000000-0005-0000-0000-000009000000}"/>
    <cellStyle name="Normal 5" xfId="3" xr:uid="{00000000-0005-0000-0000-00000A000000}"/>
    <cellStyle name="Normal_DA" xfId="7" xr:uid="{00000000-0005-0000-0000-00000B000000}"/>
    <cellStyle name="Normal_DA 2" xfId="18" xr:uid="{00000000-0005-0000-0000-00000C000000}"/>
    <cellStyle name="Normal_Liepaja Peldu 5 UK tames" xfId="21" xr:uid="{00000000-0005-0000-0000-00000D000000}"/>
    <cellStyle name="Normal_Sheet1 2" xfId="23" xr:uid="{00000000-0005-0000-0000-00000E000000}"/>
    <cellStyle name="Normal_Siguldas 27 - tabulas" xfId="6" xr:uid="{00000000-0005-0000-0000-00000F000000}"/>
    <cellStyle name="Parasts" xfId="0" builtinId="0"/>
    <cellStyle name="Parasts 2" xfId="14" xr:uid="{00000000-0005-0000-0000-000010000000}"/>
    <cellStyle name="Parasts 3" xfId="10" xr:uid="{00000000-0005-0000-0000-000011000000}"/>
    <cellStyle name="Parasts 3 2" xfId="12" xr:uid="{00000000-0005-0000-0000-000012000000}"/>
    <cellStyle name="Paskaidrojošs teksts" xfId="1" builtinId="53" customBuiltin="1"/>
    <cellStyle name="Style 1" xfId="5" xr:uid="{00000000-0005-0000-0000-000014000000}"/>
    <cellStyle name="Style 1 2" xfId="16" xr:uid="{00000000-0005-0000-0000-000015000000}"/>
    <cellStyle name="Style 1 4" xfId="13" xr:uid="{00000000-0005-0000-0000-000016000000}"/>
    <cellStyle name="Стиль 1" xfId="4" xr:uid="{00000000-0005-0000-0000-000017000000}"/>
    <cellStyle name="Стиль 1 2" xfId="15" xr:uid="{00000000-0005-0000-0000-000018000000}"/>
  </cellStyles>
  <dxfs count="21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EB9C"/>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457200</xdr:colOff>
      <xdr:row>20</xdr:row>
      <xdr:rowOff>57150</xdr:rowOff>
    </xdr:to>
    <xdr:sp macro="" textlink="">
      <xdr:nvSpPr>
        <xdr:cNvPr id="1026" name="shapetype_202" hidden="1">
          <a:extLst>
            <a:ext uri="{FF2B5EF4-FFF2-40B4-BE49-F238E27FC236}">
              <a16:creationId xmlns:a16="http://schemas.microsoft.com/office/drawing/2014/main" id="{AE5671CC-B9AA-4C80-AB4D-2B47CB063788}"/>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28575</xdr:colOff>
      <xdr:row>24</xdr:row>
      <xdr:rowOff>0</xdr:rowOff>
    </xdr:to>
    <xdr:sp macro="" textlink="">
      <xdr:nvSpPr>
        <xdr:cNvPr id="2050" name="shapetype_202" hidden="1">
          <a:extLst>
            <a:ext uri="{FF2B5EF4-FFF2-40B4-BE49-F238E27FC236}">
              <a16:creationId xmlns:a16="http://schemas.microsoft.com/office/drawing/2014/main" id="{4100BB6B-9E07-4A8B-8C9C-82DBFD77B134}"/>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276225</xdr:colOff>
      <xdr:row>28</xdr:row>
      <xdr:rowOff>0</xdr:rowOff>
    </xdr:to>
    <xdr:sp macro="" textlink="">
      <xdr:nvSpPr>
        <xdr:cNvPr id="6146" name="shapetype_202" hidden="1">
          <a:extLst>
            <a:ext uri="{FF2B5EF4-FFF2-40B4-BE49-F238E27FC236}">
              <a16:creationId xmlns:a16="http://schemas.microsoft.com/office/drawing/2014/main" id="{2B57F063-BAEE-4B43-8A2A-71291F53DD6F}"/>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328613</xdr:colOff>
      <xdr:row>39</xdr:row>
      <xdr:rowOff>76200</xdr:rowOff>
    </xdr:from>
    <xdr:to>
      <xdr:col>3</xdr:col>
      <xdr:colOff>347663</xdr:colOff>
      <xdr:row>41</xdr:row>
      <xdr:rowOff>0</xdr:rowOff>
    </xdr:to>
    <xdr:sp macro="" textlink="">
      <xdr:nvSpPr>
        <xdr:cNvPr id="2" name="Text Box 1">
          <a:extLst>
            <a:ext uri="{FF2B5EF4-FFF2-40B4-BE49-F238E27FC236}">
              <a16:creationId xmlns:a16="http://schemas.microsoft.com/office/drawing/2014/main" id="{8FAF0F1C-A2FC-49C4-9100-FAFD3E3C613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 name="Text Box 23">
          <a:extLst>
            <a:ext uri="{FF2B5EF4-FFF2-40B4-BE49-F238E27FC236}">
              <a16:creationId xmlns:a16="http://schemas.microsoft.com/office/drawing/2014/main" id="{4ABA6D6A-117F-4247-93CD-84B1879017B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 name="Text Box 24">
          <a:extLst>
            <a:ext uri="{FF2B5EF4-FFF2-40B4-BE49-F238E27FC236}">
              <a16:creationId xmlns:a16="http://schemas.microsoft.com/office/drawing/2014/main" id="{E43D901C-5AE7-43B0-B6B7-2192DF721FA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 name="Text Box 25">
          <a:extLst>
            <a:ext uri="{FF2B5EF4-FFF2-40B4-BE49-F238E27FC236}">
              <a16:creationId xmlns:a16="http://schemas.microsoft.com/office/drawing/2014/main" id="{4F7B972F-04E8-4EAF-9318-ED0BA70574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 name="Text Box 26">
          <a:extLst>
            <a:ext uri="{FF2B5EF4-FFF2-40B4-BE49-F238E27FC236}">
              <a16:creationId xmlns:a16="http://schemas.microsoft.com/office/drawing/2014/main" id="{0EC6725F-2072-40DC-91F1-EDEF4849889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 name="Text Box 27">
          <a:extLst>
            <a:ext uri="{FF2B5EF4-FFF2-40B4-BE49-F238E27FC236}">
              <a16:creationId xmlns:a16="http://schemas.microsoft.com/office/drawing/2014/main" id="{DC09CAF4-6299-432C-894C-F09416E85C1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 name="Text Box 28">
          <a:extLst>
            <a:ext uri="{FF2B5EF4-FFF2-40B4-BE49-F238E27FC236}">
              <a16:creationId xmlns:a16="http://schemas.microsoft.com/office/drawing/2014/main" id="{D739C645-5AD5-4D00-BA8E-91BB687DDBC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 name="Text Box 29">
          <a:extLst>
            <a:ext uri="{FF2B5EF4-FFF2-40B4-BE49-F238E27FC236}">
              <a16:creationId xmlns:a16="http://schemas.microsoft.com/office/drawing/2014/main" id="{9148A3CD-6D3F-4DF4-8E57-9C7BC997D72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 name="Text Box 30">
          <a:extLst>
            <a:ext uri="{FF2B5EF4-FFF2-40B4-BE49-F238E27FC236}">
              <a16:creationId xmlns:a16="http://schemas.microsoft.com/office/drawing/2014/main" id="{72420073-9FAB-42DE-9E51-FC8AC2B8A82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 name="Text Box 31">
          <a:extLst>
            <a:ext uri="{FF2B5EF4-FFF2-40B4-BE49-F238E27FC236}">
              <a16:creationId xmlns:a16="http://schemas.microsoft.com/office/drawing/2014/main" id="{319985CC-F66F-4C13-A066-C5951EB82C3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 name="Text Box 32">
          <a:extLst>
            <a:ext uri="{FF2B5EF4-FFF2-40B4-BE49-F238E27FC236}">
              <a16:creationId xmlns:a16="http://schemas.microsoft.com/office/drawing/2014/main" id="{5F85D535-F3DB-415A-8B5C-D1D0F241EDB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 name="Text Box 33">
          <a:extLst>
            <a:ext uri="{FF2B5EF4-FFF2-40B4-BE49-F238E27FC236}">
              <a16:creationId xmlns:a16="http://schemas.microsoft.com/office/drawing/2014/main" id="{96422DB2-EEE6-459B-A17E-E0722A59E52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 name="Text Box 34">
          <a:extLst>
            <a:ext uri="{FF2B5EF4-FFF2-40B4-BE49-F238E27FC236}">
              <a16:creationId xmlns:a16="http://schemas.microsoft.com/office/drawing/2014/main" id="{CDF93FD1-8EDB-4C38-9604-70D9E83E5A1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 name="Text Box 35">
          <a:extLst>
            <a:ext uri="{FF2B5EF4-FFF2-40B4-BE49-F238E27FC236}">
              <a16:creationId xmlns:a16="http://schemas.microsoft.com/office/drawing/2014/main" id="{28E2CD44-6ECB-4136-9222-EDA0FC95668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 name="Text Box 36">
          <a:extLst>
            <a:ext uri="{FF2B5EF4-FFF2-40B4-BE49-F238E27FC236}">
              <a16:creationId xmlns:a16="http://schemas.microsoft.com/office/drawing/2014/main" id="{5EAA950E-9120-4761-85E0-8B456A7D4BE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7" name="Text Box 37">
          <a:extLst>
            <a:ext uri="{FF2B5EF4-FFF2-40B4-BE49-F238E27FC236}">
              <a16:creationId xmlns:a16="http://schemas.microsoft.com/office/drawing/2014/main" id="{31345E52-1CC1-457D-808F-5959C65896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8" name="Text Box 38">
          <a:extLst>
            <a:ext uri="{FF2B5EF4-FFF2-40B4-BE49-F238E27FC236}">
              <a16:creationId xmlns:a16="http://schemas.microsoft.com/office/drawing/2014/main" id="{F948799A-1D53-44FE-9625-24F02B7AC9D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9" name="Text Box 39">
          <a:extLst>
            <a:ext uri="{FF2B5EF4-FFF2-40B4-BE49-F238E27FC236}">
              <a16:creationId xmlns:a16="http://schemas.microsoft.com/office/drawing/2014/main" id="{926D9A30-A709-4396-9894-4A05B5564DE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0" name="Text Box 40">
          <a:extLst>
            <a:ext uri="{FF2B5EF4-FFF2-40B4-BE49-F238E27FC236}">
              <a16:creationId xmlns:a16="http://schemas.microsoft.com/office/drawing/2014/main" id="{58E23EB3-56F1-473F-8405-54937756A6E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1" name="Text Box 41">
          <a:extLst>
            <a:ext uri="{FF2B5EF4-FFF2-40B4-BE49-F238E27FC236}">
              <a16:creationId xmlns:a16="http://schemas.microsoft.com/office/drawing/2014/main" id="{BF7A2E9E-E2E8-484C-AD4D-EA5B2AEB22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2" name="Text Box 42">
          <a:extLst>
            <a:ext uri="{FF2B5EF4-FFF2-40B4-BE49-F238E27FC236}">
              <a16:creationId xmlns:a16="http://schemas.microsoft.com/office/drawing/2014/main" id="{6FC1A8D8-17D3-453E-93E0-31231D878A4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3" name="Text Box 43">
          <a:extLst>
            <a:ext uri="{FF2B5EF4-FFF2-40B4-BE49-F238E27FC236}">
              <a16:creationId xmlns:a16="http://schemas.microsoft.com/office/drawing/2014/main" id="{52205C79-3CFD-4C49-88CE-BC6AD55EC2B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4" name="Text Box 44">
          <a:extLst>
            <a:ext uri="{FF2B5EF4-FFF2-40B4-BE49-F238E27FC236}">
              <a16:creationId xmlns:a16="http://schemas.microsoft.com/office/drawing/2014/main" id="{DC8BED86-DB7C-4ED0-AA05-C979A0668F5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5" name="Text Box 45">
          <a:extLst>
            <a:ext uri="{FF2B5EF4-FFF2-40B4-BE49-F238E27FC236}">
              <a16:creationId xmlns:a16="http://schemas.microsoft.com/office/drawing/2014/main" id="{AED69A4A-9C90-40A7-BBCC-CD956B2B57C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6" name="Text Box 46">
          <a:extLst>
            <a:ext uri="{FF2B5EF4-FFF2-40B4-BE49-F238E27FC236}">
              <a16:creationId xmlns:a16="http://schemas.microsoft.com/office/drawing/2014/main" id="{6F553D5B-94FD-4563-B6F0-8291FC0170C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7" name="Text Box 47">
          <a:extLst>
            <a:ext uri="{FF2B5EF4-FFF2-40B4-BE49-F238E27FC236}">
              <a16:creationId xmlns:a16="http://schemas.microsoft.com/office/drawing/2014/main" id="{2F774FE5-108D-486D-93D7-888E8571D48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8" name="Text Box 48">
          <a:extLst>
            <a:ext uri="{FF2B5EF4-FFF2-40B4-BE49-F238E27FC236}">
              <a16:creationId xmlns:a16="http://schemas.microsoft.com/office/drawing/2014/main" id="{3E7EDCCD-6FD9-4468-A6E8-206C249B285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29" name="Text Box 49">
          <a:extLst>
            <a:ext uri="{FF2B5EF4-FFF2-40B4-BE49-F238E27FC236}">
              <a16:creationId xmlns:a16="http://schemas.microsoft.com/office/drawing/2014/main" id="{21BF2E0E-B5EA-4B34-9E31-4F7690D8146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0" name="Text Box 50">
          <a:extLst>
            <a:ext uri="{FF2B5EF4-FFF2-40B4-BE49-F238E27FC236}">
              <a16:creationId xmlns:a16="http://schemas.microsoft.com/office/drawing/2014/main" id="{0781326C-AA3C-4CB2-8F23-1F4FFEFD640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1" name="Text Box 51">
          <a:extLst>
            <a:ext uri="{FF2B5EF4-FFF2-40B4-BE49-F238E27FC236}">
              <a16:creationId xmlns:a16="http://schemas.microsoft.com/office/drawing/2014/main" id="{8D324FB5-7FA5-4F50-8F06-7BBE1DD610C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2" name="Text Box 52">
          <a:extLst>
            <a:ext uri="{FF2B5EF4-FFF2-40B4-BE49-F238E27FC236}">
              <a16:creationId xmlns:a16="http://schemas.microsoft.com/office/drawing/2014/main" id="{90E92359-3F49-4D24-A903-25990059776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3" name="Text Box 53">
          <a:extLst>
            <a:ext uri="{FF2B5EF4-FFF2-40B4-BE49-F238E27FC236}">
              <a16:creationId xmlns:a16="http://schemas.microsoft.com/office/drawing/2014/main" id="{9B7A4115-2666-4FBD-804C-27C86477E52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4" name="Text Box 54">
          <a:extLst>
            <a:ext uri="{FF2B5EF4-FFF2-40B4-BE49-F238E27FC236}">
              <a16:creationId xmlns:a16="http://schemas.microsoft.com/office/drawing/2014/main" id="{674901C4-5713-4A58-8934-551B8D4E63D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5" name="Text Box 55">
          <a:extLst>
            <a:ext uri="{FF2B5EF4-FFF2-40B4-BE49-F238E27FC236}">
              <a16:creationId xmlns:a16="http://schemas.microsoft.com/office/drawing/2014/main" id="{07E1CD35-2FB7-4925-9B57-F68985AB55A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6" name="Text Box 56">
          <a:extLst>
            <a:ext uri="{FF2B5EF4-FFF2-40B4-BE49-F238E27FC236}">
              <a16:creationId xmlns:a16="http://schemas.microsoft.com/office/drawing/2014/main" id="{FA9B7A8C-E8E0-43EF-A6DE-153832D077B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7" name="Text Box 57">
          <a:extLst>
            <a:ext uri="{FF2B5EF4-FFF2-40B4-BE49-F238E27FC236}">
              <a16:creationId xmlns:a16="http://schemas.microsoft.com/office/drawing/2014/main" id="{2C846181-7C02-4772-BCFB-E519F3F06CE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8" name="Text Box 58">
          <a:extLst>
            <a:ext uri="{FF2B5EF4-FFF2-40B4-BE49-F238E27FC236}">
              <a16:creationId xmlns:a16="http://schemas.microsoft.com/office/drawing/2014/main" id="{05689237-38E4-4B32-8785-DEEA5498F4E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39" name="Text Box 59">
          <a:extLst>
            <a:ext uri="{FF2B5EF4-FFF2-40B4-BE49-F238E27FC236}">
              <a16:creationId xmlns:a16="http://schemas.microsoft.com/office/drawing/2014/main" id="{5E61C6AC-EBBE-4F16-A7BF-9840C0E997A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0" name="Text Box 60">
          <a:extLst>
            <a:ext uri="{FF2B5EF4-FFF2-40B4-BE49-F238E27FC236}">
              <a16:creationId xmlns:a16="http://schemas.microsoft.com/office/drawing/2014/main" id="{417D6B53-8870-46AD-A102-75AD1E01E25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1" name="Text Box 61">
          <a:extLst>
            <a:ext uri="{FF2B5EF4-FFF2-40B4-BE49-F238E27FC236}">
              <a16:creationId xmlns:a16="http://schemas.microsoft.com/office/drawing/2014/main" id="{73AF217C-801C-464D-9754-49A01D33E46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2" name="Text Box 62">
          <a:extLst>
            <a:ext uri="{FF2B5EF4-FFF2-40B4-BE49-F238E27FC236}">
              <a16:creationId xmlns:a16="http://schemas.microsoft.com/office/drawing/2014/main" id="{B4DEE13D-8FF0-4257-A932-E546C926E3D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3" name="Text Box 63">
          <a:extLst>
            <a:ext uri="{FF2B5EF4-FFF2-40B4-BE49-F238E27FC236}">
              <a16:creationId xmlns:a16="http://schemas.microsoft.com/office/drawing/2014/main" id="{7B4A27C1-F7F5-40E9-A88C-D8A70881385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4" name="Text Box 64">
          <a:extLst>
            <a:ext uri="{FF2B5EF4-FFF2-40B4-BE49-F238E27FC236}">
              <a16:creationId xmlns:a16="http://schemas.microsoft.com/office/drawing/2014/main" id="{65B9D75D-28AC-4EDF-9AD0-DCD9B3E96ED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5" name="Text Box 65">
          <a:extLst>
            <a:ext uri="{FF2B5EF4-FFF2-40B4-BE49-F238E27FC236}">
              <a16:creationId xmlns:a16="http://schemas.microsoft.com/office/drawing/2014/main" id="{45DC513A-255B-4AD0-A98C-BDAE6A984DF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6" name="Text Box 66">
          <a:extLst>
            <a:ext uri="{FF2B5EF4-FFF2-40B4-BE49-F238E27FC236}">
              <a16:creationId xmlns:a16="http://schemas.microsoft.com/office/drawing/2014/main" id="{385FA998-AF2A-455E-AB89-E030EC1D63E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7" name="Text Box 67">
          <a:extLst>
            <a:ext uri="{FF2B5EF4-FFF2-40B4-BE49-F238E27FC236}">
              <a16:creationId xmlns:a16="http://schemas.microsoft.com/office/drawing/2014/main" id="{A147C433-3F81-4388-A24F-9D777041AE5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8" name="Text Box 68">
          <a:extLst>
            <a:ext uri="{FF2B5EF4-FFF2-40B4-BE49-F238E27FC236}">
              <a16:creationId xmlns:a16="http://schemas.microsoft.com/office/drawing/2014/main" id="{BD68B2B2-5D0B-48BF-9133-7504AF1C125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49" name="Text Box 69">
          <a:extLst>
            <a:ext uri="{FF2B5EF4-FFF2-40B4-BE49-F238E27FC236}">
              <a16:creationId xmlns:a16="http://schemas.microsoft.com/office/drawing/2014/main" id="{FBD289D7-3EDA-4DCA-B3F5-66579C4D323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0" name="Text Box 70">
          <a:extLst>
            <a:ext uri="{FF2B5EF4-FFF2-40B4-BE49-F238E27FC236}">
              <a16:creationId xmlns:a16="http://schemas.microsoft.com/office/drawing/2014/main" id="{F7E4E8D1-FC48-4396-83A6-512B047CEFD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1" name="Text Box 72">
          <a:extLst>
            <a:ext uri="{FF2B5EF4-FFF2-40B4-BE49-F238E27FC236}">
              <a16:creationId xmlns:a16="http://schemas.microsoft.com/office/drawing/2014/main" id="{75875A70-A2B7-4C37-9E68-57329404C46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2" name="Text Box 73">
          <a:extLst>
            <a:ext uri="{FF2B5EF4-FFF2-40B4-BE49-F238E27FC236}">
              <a16:creationId xmlns:a16="http://schemas.microsoft.com/office/drawing/2014/main" id="{42E12674-74A0-4BA6-BB5D-5265B6BE988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3" name="Text Box 77">
          <a:extLst>
            <a:ext uri="{FF2B5EF4-FFF2-40B4-BE49-F238E27FC236}">
              <a16:creationId xmlns:a16="http://schemas.microsoft.com/office/drawing/2014/main" id="{47C4EECF-4719-4620-8325-FECFD654C1A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4" name="Text Box 78">
          <a:extLst>
            <a:ext uri="{FF2B5EF4-FFF2-40B4-BE49-F238E27FC236}">
              <a16:creationId xmlns:a16="http://schemas.microsoft.com/office/drawing/2014/main" id="{B89B5773-6C0A-4E83-946F-52D5EE84A07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5" name="Text Box 79">
          <a:extLst>
            <a:ext uri="{FF2B5EF4-FFF2-40B4-BE49-F238E27FC236}">
              <a16:creationId xmlns:a16="http://schemas.microsoft.com/office/drawing/2014/main" id="{97961039-63EF-47C0-8C0E-D82D69AFB60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6" name="Text Box 80">
          <a:extLst>
            <a:ext uri="{FF2B5EF4-FFF2-40B4-BE49-F238E27FC236}">
              <a16:creationId xmlns:a16="http://schemas.microsoft.com/office/drawing/2014/main" id="{4D2DA4D1-ADD4-4AF7-A732-FBD0DBECDBB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7" name="Text Box 81">
          <a:extLst>
            <a:ext uri="{FF2B5EF4-FFF2-40B4-BE49-F238E27FC236}">
              <a16:creationId xmlns:a16="http://schemas.microsoft.com/office/drawing/2014/main" id="{1C7293E0-AC9C-45C2-87AD-851BA6702FC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8" name="Text Box 82">
          <a:extLst>
            <a:ext uri="{FF2B5EF4-FFF2-40B4-BE49-F238E27FC236}">
              <a16:creationId xmlns:a16="http://schemas.microsoft.com/office/drawing/2014/main" id="{CFA46686-D011-4E60-B8A1-9DF3674825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59" name="Text Box 84">
          <a:extLst>
            <a:ext uri="{FF2B5EF4-FFF2-40B4-BE49-F238E27FC236}">
              <a16:creationId xmlns:a16="http://schemas.microsoft.com/office/drawing/2014/main" id="{77E8862D-3C26-4575-8885-09EE3A04167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0" name="Text Box 85">
          <a:extLst>
            <a:ext uri="{FF2B5EF4-FFF2-40B4-BE49-F238E27FC236}">
              <a16:creationId xmlns:a16="http://schemas.microsoft.com/office/drawing/2014/main" id="{D87A702C-28B5-46FD-A6C7-2DDC79C74F6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1" name="Text Box 89">
          <a:extLst>
            <a:ext uri="{FF2B5EF4-FFF2-40B4-BE49-F238E27FC236}">
              <a16:creationId xmlns:a16="http://schemas.microsoft.com/office/drawing/2014/main" id="{C15EF8CB-05FB-41CC-9A21-E6A6D219A7B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2" name="Text Box 90">
          <a:extLst>
            <a:ext uri="{FF2B5EF4-FFF2-40B4-BE49-F238E27FC236}">
              <a16:creationId xmlns:a16="http://schemas.microsoft.com/office/drawing/2014/main" id="{1D090FED-5A83-4E0C-97C5-54C8B3048E5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3" name="Text Box 91">
          <a:extLst>
            <a:ext uri="{FF2B5EF4-FFF2-40B4-BE49-F238E27FC236}">
              <a16:creationId xmlns:a16="http://schemas.microsoft.com/office/drawing/2014/main" id="{C43F43D7-9301-48BF-8CE4-8C433732222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4" name="Text Box 92">
          <a:extLst>
            <a:ext uri="{FF2B5EF4-FFF2-40B4-BE49-F238E27FC236}">
              <a16:creationId xmlns:a16="http://schemas.microsoft.com/office/drawing/2014/main" id="{4D2A7EE2-83FA-43A2-9AD9-B8F9EBD7339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5" name="Text Box 93">
          <a:extLst>
            <a:ext uri="{FF2B5EF4-FFF2-40B4-BE49-F238E27FC236}">
              <a16:creationId xmlns:a16="http://schemas.microsoft.com/office/drawing/2014/main" id="{95E6671D-7F5F-4C21-9349-CC27E5DF664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 name="Text Box 94">
          <a:extLst>
            <a:ext uri="{FF2B5EF4-FFF2-40B4-BE49-F238E27FC236}">
              <a16:creationId xmlns:a16="http://schemas.microsoft.com/office/drawing/2014/main" id="{74CD965F-224D-4F60-850B-D2B58079B2D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 name="Text Box 95">
          <a:extLst>
            <a:ext uri="{FF2B5EF4-FFF2-40B4-BE49-F238E27FC236}">
              <a16:creationId xmlns:a16="http://schemas.microsoft.com/office/drawing/2014/main" id="{64D6EB6C-AED3-47DF-A870-E824A8C6490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 name="Text Box 96">
          <a:extLst>
            <a:ext uri="{FF2B5EF4-FFF2-40B4-BE49-F238E27FC236}">
              <a16:creationId xmlns:a16="http://schemas.microsoft.com/office/drawing/2014/main" id="{13C37655-8D22-487C-9CB1-91246DFE8A1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 name="Text Box 97">
          <a:extLst>
            <a:ext uri="{FF2B5EF4-FFF2-40B4-BE49-F238E27FC236}">
              <a16:creationId xmlns:a16="http://schemas.microsoft.com/office/drawing/2014/main" id="{23837A72-E8DA-4006-878E-DBC50E1C41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 name="Text Box 101">
          <a:extLst>
            <a:ext uri="{FF2B5EF4-FFF2-40B4-BE49-F238E27FC236}">
              <a16:creationId xmlns:a16="http://schemas.microsoft.com/office/drawing/2014/main" id="{2D9BF734-B696-4E6B-A6CA-EE053D8DCC4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 name="Text Box 102">
          <a:extLst>
            <a:ext uri="{FF2B5EF4-FFF2-40B4-BE49-F238E27FC236}">
              <a16:creationId xmlns:a16="http://schemas.microsoft.com/office/drawing/2014/main" id="{244C4B8A-151B-48DC-941C-C6F3EE82D03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 name="Text Box 103">
          <a:extLst>
            <a:ext uri="{FF2B5EF4-FFF2-40B4-BE49-F238E27FC236}">
              <a16:creationId xmlns:a16="http://schemas.microsoft.com/office/drawing/2014/main" id="{BED9030D-625F-4451-A73A-9AFD74F7F15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 name="Text Box 104">
          <a:extLst>
            <a:ext uri="{FF2B5EF4-FFF2-40B4-BE49-F238E27FC236}">
              <a16:creationId xmlns:a16="http://schemas.microsoft.com/office/drawing/2014/main" id="{AF62A02D-ABD0-4F52-84F7-ACCDB03EF3F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 name="Text Box 105">
          <a:extLst>
            <a:ext uri="{FF2B5EF4-FFF2-40B4-BE49-F238E27FC236}">
              <a16:creationId xmlns:a16="http://schemas.microsoft.com/office/drawing/2014/main" id="{2736BFD4-676C-4216-8F3E-C7BA167BB6A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 name="Text Box 106">
          <a:extLst>
            <a:ext uri="{FF2B5EF4-FFF2-40B4-BE49-F238E27FC236}">
              <a16:creationId xmlns:a16="http://schemas.microsoft.com/office/drawing/2014/main" id="{7CAD1C67-9D2A-4083-82A1-78B5C18A97B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 name="Text Box 107">
          <a:extLst>
            <a:ext uri="{FF2B5EF4-FFF2-40B4-BE49-F238E27FC236}">
              <a16:creationId xmlns:a16="http://schemas.microsoft.com/office/drawing/2014/main" id="{8BAC04A9-02BD-4B27-A2CC-84E9ED0B73B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 name="Text Box 108">
          <a:extLst>
            <a:ext uri="{FF2B5EF4-FFF2-40B4-BE49-F238E27FC236}">
              <a16:creationId xmlns:a16="http://schemas.microsoft.com/office/drawing/2014/main" id="{25DECF65-EAD9-4301-B30C-F08CD1ADFD1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 name="Text Box 109">
          <a:extLst>
            <a:ext uri="{FF2B5EF4-FFF2-40B4-BE49-F238E27FC236}">
              <a16:creationId xmlns:a16="http://schemas.microsoft.com/office/drawing/2014/main" id="{F4D882F6-261D-42C1-B46E-58774458600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 name="Text Box 113">
          <a:extLst>
            <a:ext uri="{FF2B5EF4-FFF2-40B4-BE49-F238E27FC236}">
              <a16:creationId xmlns:a16="http://schemas.microsoft.com/office/drawing/2014/main" id="{A727093F-D0DE-4E3A-8EED-370DE1C8C74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 name="Text Box 114">
          <a:extLst>
            <a:ext uri="{FF2B5EF4-FFF2-40B4-BE49-F238E27FC236}">
              <a16:creationId xmlns:a16="http://schemas.microsoft.com/office/drawing/2014/main" id="{E69D9C16-AAA0-424E-85B6-99EF50784D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 name="Text Box 115">
          <a:extLst>
            <a:ext uri="{FF2B5EF4-FFF2-40B4-BE49-F238E27FC236}">
              <a16:creationId xmlns:a16="http://schemas.microsoft.com/office/drawing/2014/main" id="{0459987D-C3BC-4CDF-809E-4BB7F19E217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2" name="Text Box 116">
          <a:extLst>
            <a:ext uri="{FF2B5EF4-FFF2-40B4-BE49-F238E27FC236}">
              <a16:creationId xmlns:a16="http://schemas.microsoft.com/office/drawing/2014/main" id="{A63532EA-6B4A-466A-BBCD-BE7F174D9C8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3" name="Text Box 117">
          <a:extLst>
            <a:ext uri="{FF2B5EF4-FFF2-40B4-BE49-F238E27FC236}">
              <a16:creationId xmlns:a16="http://schemas.microsoft.com/office/drawing/2014/main" id="{E423B97A-9263-4B63-903F-3249498CC75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4" name="Text Box 118">
          <a:extLst>
            <a:ext uri="{FF2B5EF4-FFF2-40B4-BE49-F238E27FC236}">
              <a16:creationId xmlns:a16="http://schemas.microsoft.com/office/drawing/2014/main" id="{5AEBDE44-8B30-4653-A2F3-50EA486DEB1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5" name="Text Box 119">
          <a:extLst>
            <a:ext uri="{FF2B5EF4-FFF2-40B4-BE49-F238E27FC236}">
              <a16:creationId xmlns:a16="http://schemas.microsoft.com/office/drawing/2014/main" id="{357AB2AA-A3B8-40CA-BD94-86178879734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6" name="Text Box 120">
          <a:extLst>
            <a:ext uri="{FF2B5EF4-FFF2-40B4-BE49-F238E27FC236}">
              <a16:creationId xmlns:a16="http://schemas.microsoft.com/office/drawing/2014/main" id="{90A212A2-8AAE-4ADE-8904-D7811B8404D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7" name="Text Box 121">
          <a:extLst>
            <a:ext uri="{FF2B5EF4-FFF2-40B4-BE49-F238E27FC236}">
              <a16:creationId xmlns:a16="http://schemas.microsoft.com/office/drawing/2014/main" id="{FD6C4D97-3294-4FCC-8A05-27B444FC53F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8" name="Text Box 125">
          <a:extLst>
            <a:ext uri="{FF2B5EF4-FFF2-40B4-BE49-F238E27FC236}">
              <a16:creationId xmlns:a16="http://schemas.microsoft.com/office/drawing/2014/main" id="{258EFD35-3310-482E-A8C7-F925BBFDF7B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9" name="Text Box 126">
          <a:extLst>
            <a:ext uri="{FF2B5EF4-FFF2-40B4-BE49-F238E27FC236}">
              <a16:creationId xmlns:a16="http://schemas.microsoft.com/office/drawing/2014/main" id="{E1E48C9E-1E24-4CF3-8A53-215B9B1D6B5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0" name="Text Box 127">
          <a:extLst>
            <a:ext uri="{FF2B5EF4-FFF2-40B4-BE49-F238E27FC236}">
              <a16:creationId xmlns:a16="http://schemas.microsoft.com/office/drawing/2014/main" id="{7630DADC-03DC-4980-BDB8-EC01D0A9E7E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1" name="Text Box 128">
          <a:extLst>
            <a:ext uri="{FF2B5EF4-FFF2-40B4-BE49-F238E27FC236}">
              <a16:creationId xmlns:a16="http://schemas.microsoft.com/office/drawing/2014/main" id="{E73BFE8C-D241-460D-9A20-2AF82A29473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2" name="Text Box 129">
          <a:extLst>
            <a:ext uri="{FF2B5EF4-FFF2-40B4-BE49-F238E27FC236}">
              <a16:creationId xmlns:a16="http://schemas.microsoft.com/office/drawing/2014/main" id="{C8DDDEF5-8958-4874-88FD-16F38ECC23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3" name="Text Box 130">
          <a:extLst>
            <a:ext uri="{FF2B5EF4-FFF2-40B4-BE49-F238E27FC236}">
              <a16:creationId xmlns:a16="http://schemas.microsoft.com/office/drawing/2014/main" id="{6005E3B9-4C2E-44D7-A472-5E62DFA18EF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4" name="Text Box 131">
          <a:extLst>
            <a:ext uri="{FF2B5EF4-FFF2-40B4-BE49-F238E27FC236}">
              <a16:creationId xmlns:a16="http://schemas.microsoft.com/office/drawing/2014/main" id="{ADB40AC2-CC68-4BCB-8D7B-4E7FA55CF93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5" name="Text Box 132">
          <a:extLst>
            <a:ext uri="{FF2B5EF4-FFF2-40B4-BE49-F238E27FC236}">
              <a16:creationId xmlns:a16="http://schemas.microsoft.com/office/drawing/2014/main" id="{85321224-46AE-46A8-AB63-46CE743FA49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6" name="Text Box 133">
          <a:extLst>
            <a:ext uri="{FF2B5EF4-FFF2-40B4-BE49-F238E27FC236}">
              <a16:creationId xmlns:a16="http://schemas.microsoft.com/office/drawing/2014/main" id="{7773FC1E-4B0D-460E-8A65-13C0C47D0D0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7" name="Text Box 137">
          <a:extLst>
            <a:ext uri="{FF2B5EF4-FFF2-40B4-BE49-F238E27FC236}">
              <a16:creationId xmlns:a16="http://schemas.microsoft.com/office/drawing/2014/main" id="{B811E6D7-521E-4D5A-82AD-2A1F6DCFE0B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8" name="Text Box 138">
          <a:extLst>
            <a:ext uri="{FF2B5EF4-FFF2-40B4-BE49-F238E27FC236}">
              <a16:creationId xmlns:a16="http://schemas.microsoft.com/office/drawing/2014/main" id="{8C981D4C-E5D8-4A83-AF10-47F1A6ADD98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99" name="Text Box 139">
          <a:extLst>
            <a:ext uri="{FF2B5EF4-FFF2-40B4-BE49-F238E27FC236}">
              <a16:creationId xmlns:a16="http://schemas.microsoft.com/office/drawing/2014/main" id="{67D9DF09-EA3B-4F6A-A908-68416A41B42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0" name="Text Box 140">
          <a:extLst>
            <a:ext uri="{FF2B5EF4-FFF2-40B4-BE49-F238E27FC236}">
              <a16:creationId xmlns:a16="http://schemas.microsoft.com/office/drawing/2014/main" id="{6A1A3131-7A44-454F-ABD3-39F241F6730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1" name="Text Box 141">
          <a:extLst>
            <a:ext uri="{FF2B5EF4-FFF2-40B4-BE49-F238E27FC236}">
              <a16:creationId xmlns:a16="http://schemas.microsoft.com/office/drawing/2014/main" id="{82752B03-9677-4A57-B202-27EEE20464D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2" name="Text Box 142">
          <a:extLst>
            <a:ext uri="{FF2B5EF4-FFF2-40B4-BE49-F238E27FC236}">
              <a16:creationId xmlns:a16="http://schemas.microsoft.com/office/drawing/2014/main" id="{56F2445B-21D3-453C-8C73-188D960027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3" name="Text Box 143">
          <a:extLst>
            <a:ext uri="{FF2B5EF4-FFF2-40B4-BE49-F238E27FC236}">
              <a16:creationId xmlns:a16="http://schemas.microsoft.com/office/drawing/2014/main" id="{CDFDF8F6-5598-4192-A4B8-B6DA5AB3DAC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4" name="Text Box 144">
          <a:extLst>
            <a:ext uri="{FF2B5EF4-FFF2-40B4-BE49-F238E27FC236}">
              <a16:creationId xmlns:a16="http://schemas.microsoft.com/office/drawing/2014/main" id="{EFEEBFA5-49FD-401B-A416-1B67E066675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5" name="Text Box 145">
          <a:extLst>
            <a:ext uri="{FF2B5EF4-FFF2-40B4-BE49-F238E27FC236}">
              <a16:creationId xmlns:a16="http://schemas.microsoft.com/office/drawing/2014/main" id="{B581795D-8F0A-456D-870E-8E96FCCB18C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6" name="Text Box 149">
          <a:extLst>
            <a:ext uri="{FF2B5EF4-FFF2-40B4-BE49-F238E27FC236}">
              <a16:creationId xmlns:a16="http://schemas.microsoft.com/office/drawing/2014/main" id="{D11DE8FC-4F86-446D-B2E4-F2089954D79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7" name="Text Box 150">
          <a:extLst>
            <a:ext uri="{FF2B5EF4-FFF2-40B4-BE49-F238E27FC236}">
              <a16:creationId xmlns:a16="http://schemas.microsoft.com/office/drawing/2014/main" id="{3D0BC98A-FCA7-4B09-B3C0-6A4ED6A5C6F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8" name="Text Box 151">
          <a:extLst>
            <a:ext uri="{FF2B5EF4-FFF2-40B4-BE49-F238E27FC236}">
              <a16:creationId xmlns:a16="http://schemas.microsoft.com/office/drawing/2014/main" id="{44CFAF50-FC92-4C9C-871D-4B006925C7D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09" name="Text Box 152">
          <a:extLst>
            <a:ext uri="{FF2B5EF4-FFF2-40B4-BE49-F238E27FC236}">
              <a16:creationId xmlns:a16="http://schemas.microsoft.com/office/drawing/2014/main" id="{64B304B1-01AC-445C-82A1-428036A55C9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0" name="Text Box 153">
          <a:extLst>
            <a:ext uri="{FF2B5EF4-FFF2-40B4-BE49-F238E27FC236}">
              <a16:creationId xmlns:a16="http://schemas.microsoft.com/office/drawing/2014/main" id="{A4A111C7-BE4D-4D87-9337-59481428ADF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1" name="Text Box 154">
          <a:extLst>
            <a:ext uri="{FF2B5EF4-FFF2-40B4-BE49-F238E27FC236}">
              <a16:creationId xmlns:a16="http://schemas.microsoft.com/office/drawing/2014/main" id="{DAC76BFC-0F08-4BBF-891D-A1B707D3880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2" name="Text Box 155">
          <a:extLst>
            <a:ext uri="{FF2B5EF4-FFF2-40B4-BE49-F238E27FC236}">
              <a16:creationId xmlns:a16="http://schemas.microsoft.com/office/drawing/2014/main" id="{F2DCFA44-892A-44AA-AA8A-2A268B4F85E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3" name="Text Box 156">
          <a:extLst>
            <a:ext uri="{FF2B5EF4-FFF2-40B4-BE49-F238E27FC236}">
              <a16:creationId xmlns:a16="http://schemas.microsoft.com/office/drawing/2014/main" id="{04E831A1-BD3D-4DAA-936D-F0DF8F17FA7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4" name="Text Box 157">
          <a:extLst>
            <a:ext uri="{FF2B5EF4-FFF2-40B4-BE49-F238E27FC236}">
              <a16:creationId xmlns:a16="http://schemas.microsoft.com/office/drawing/2014/main" id="{5B4F0839-458A-4375-A001-F1224B5C5FD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5" name="Text Box 161">
          <a:extLst>
            <a:ext uri="{FF2B5EF4-FFF2-40B4-BE49-F238E27FC236}">
              <a16:creationId xmlns:a16="http://schemas.microsoft.com/office/drawing/2014/main" id="{E162D5A6-6BB8-4903-8C6E-94433FEEBC9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6" name="Text Box 162">
          <a:extLst>
            <a:ext uri="{FF2B5EF4-FFF2-40B4-BE49-F238E27FC236}">
              <a16:creationId xmlns:a16="http://schemas.microsoft.com/office/drawing/2014/main" id="{C89A5AD3-C697-438B-98BB-629E7CAB681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7" name="Text Box 163">
          <a:extLst>
            <a:ext uri="{FF2B5EF4-FFF2-40B4-BE49-F238E27FC236}">
              <a16:creationId xmlns:a16="http://schemas.microsoft.com/office/drawing/2014/main" id="{F528A09B-FDC3-46B7-929F-0055CE11B0B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8" name="Text Box 164">
          <a:extLst>
            <a:ext uri="{FF2B5EF4-FFF2-40B4-BE49-F238E27FC236}">
              <a16:creationId xmlns:a16="http://schemas.microsoft.com/office/drawing/2014/main" id="{8D8A2F56-356B-4A33-AB99-A88108782A8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19" name="Text Box 165">
          <a:extLst>
            <a:ext uri="{FF2B5EF4-FFF2-40B4-BE49-F238E27FC236}">
              <a16:creationId xmlns:a16="http://schemas.microsoft.com/office/drawing/2014/main" id="{BDD51BC6-7B46-4ABB-B3D1-FE13E1EE6A4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0" name="Text Box 166">
          <a:extLst>
            <a:ext uri="{FF2B5EF4-FFF2-40B4-BE49-F238E27FC236}">
              <a16:creationId xmlns:a16="http://schemas.microsoft.com/office/drawing/2014/main" id="{694410CE-AEE9-42B4-96FA-B49DE2658F5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1" name="Text Box 167">
          <a:extLst>
            <a:ext uri="{FF2B5EF4-FFF2-40B4-BE49-F238E27FC236}">
              <a16:creationId xmlns:a16="http://schemas.microsoft.com/office/drawing/2014/main" id="{A0B51E19-16CD-4DDA-B306-DEB8C950073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2" name="Text Box 168">
          <a:extLst>
            <a:ext uri="{FF2B5EF4-FFF2-40B4-BE49-F238E27FC236}">
              <a16:creationId xmlns:a16="http://schemas.microsoft.com/office/drawing/2014/main" id="{E6F89FD6-7F88-4634-93D2-532CF48F398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3" name="Text Box 169">
          <a:extLst>
            <a:ext uri="{FF2B5EF4-FFF2-40B4-BE49-F238E27FC236}">
              <a16:creationId xmlns:a16="http://schemas.microsoft.com/office/drawing/2014/main" id="{0446FBFB-2031-4D7B-8209-CA9DA9491A6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4" name="Text Box 170">
          <a:extLst>
            <a:ext uri="{FF2B5EF4-FFF2-40B4-BE49-F238E27FC236}">
              <a16:creationId xmlns:a16="http://schemas.microsoft.com/office/drawing/2014/main" id="{ED27168E-3DCD-4846-928A-2959DF9803F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5" name="Text Box 171">
          <a:extLst>
            <a:ext uri="{FF2B5EF4-FFF2-40B4-BE49-F238E27FC236}">
              <a16:creationId xmlns:a16="http://schemas.microsoft.com/office/drawing/2014/main" id="{AEC80CB6-E376-47B5-A399-80787F09027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6" name="Text Box 172">
          <a:extLst>
            <a:ext uri="{FF2B5EF4-FFF2-40B4-BE49-F238E27FC236}">
              <a16:creationId xmlns:a16="http://schemas.microsoft.com/office/drawing/2014/main" id="{E718D788-DF69-46E0-A44B-1E92C60855C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7" name="Text Box 173">
          <a:extLst>
            <a:ext uri="{FF2B5EF4-FFF2-40B4-BE49-F238E27FC236}">
              <a16:creationId xmlns:a16="http://schemas.microsoft.com/office/drawing/2014/main" id="{1F5F71FB-FEBA-4F66-9C39-8320F5EE06C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8" name="Text Box 174">
          <a:extLst>
            <a:ext uri="{FF2B5EF4-FFF2-40B4-BE49-F238E27FC236}">
              <a16:creationId xmlns:a16="http://schemas.microsoft.com/office/drawing/2014/main" id="{6A051F86-56ED-4E4F-AE36-511B655151E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29" name="Text Box 176">
          <a:extLst>
            <a:ext uri="{FF2B5EF4-FFF2-40B4-BE49-F238E27FC236}">
              <a16:creationId xmlns:a16="http://schemas.microsoft.com/office/drawing/2014/main" id="{F348C0B5-E0CE-4EC8-AD6D-E1BB6EF3FC9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0" name="Text Box 178">
          <a:extLst>
            <a:ext uri="{FF2B5EF4-FFF2-40B4-BE49-F238E27FC236}">
              <a16:creationId xmlns:a16="http://schemas.microsoft.com/office/drawing/2014/main" id="{BE9BF6EC-B408-408E-9127-95D2D7D7F08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1" name="Text Box 179">
          <a:extLst>
            <a:ext uri="{FF2B5EF4-FFF2-40B4-BE49-F238E27FC236}">
              <a16:creationId xmlns:a16="http://schemas.microsoft.com/office/drawing/2014/main" id="{92CFA11F-9AB4-4310-9314-C9AF0F337D7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2" name="Text Box 180">
          <a:extLst>
            <a:ext uri="{FF2B5EF4-FFF2-40B4-BE49-F238E27FC236}">
              <a16:creationId xmlns:a16="http://schemas.microsoft.com/office/drawing/2014/main" id="{BE5B13DB-11DF-4FF4-A874-D922BD3B518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3" name="Text Box 181">
          <a:extLst>
            <a:ext uri="{FF2B5EF4-FFF2-40B4-BE49-F238E27FC236}">
              <a16:creationId xmlns:a16="http://schemas.microsoft.com/office/drawing/2014/main" id="{FC98406C-1FB4-4EFF-AA45-ABA998889DD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4" name="Text Box 182">
          <a:extLst>
            <a:ext uri="{FF2B5EF4-FFF2-40B4-BE49-F238E27FC236}">
              <a16:creationId xmlns:a16="http://schemas.microsoft.com/office/drawing/2014/main" id="{D98120C3-9381-40AF-90D5-9550813CF60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5" name="Text Box 183">
          <a:extLst>
            <a:ext uri="{FF2B5EF4-FFF2-40B4-BE49-F238E27FC236}">
              <a16:creationId xmlns:a16="http://schemas.microsoft.com/office/drawing/2014/main" id="{81DBE9C7-0178-416D-8863-A661A220EBD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6" name="Text Box 184">
          <a:extLst>
            <a:ext uri="{FF2B5EF4-FFF2-40B4-BE49-F238E27FC236}">
              <a16:creationId xmlns:a16="http://schemas.microsoft.com/office/drawing/2014/main" id="{25C21490-8489-493B-B7F8-F5F19DE1400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7" name="Text Box 185">
          <a:extLst>
            <a:ext uri="{FF2B5EF4-FFF2-40B4-BE49-F238E27FC236}">
              <a16:creationId xmlns:a16="http://schemas.microsoft.com/office/drawing/2014/main" id="{995CA8F4-39AD-48CF-A140-5B4748EF80C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8" name="Text Box 186">
          <a:extLst>
            <a:ext uri="{FF2B5EF4-FFF2-40B4-BE49-F238E27FC236}">
              <a16:creationId xmlns:a16="http://schemas.microsoft.com/office/drawing/2014/main" id="{3DBD7C44-A7A8-47FC-A602-C04B810C9A7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39" name="Text Box 187">
          <a:extLst>
            <a:ext uri="{FF2B5EF4-FFF2-40B4-BE49-F238E27FC236}">
              <a16:creationId xmlns:a16="http://schemas.microsoft.com/office/drawing/2014/main" id="{B24C9179-937E-423F-929F-ADDEDF87A50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0" name="Text Box 188">
          <a:extLst>
            <a:ext uri="{FF2B5EF4-FFF2-40B4-BE49-F238E27FC236}">
              <a16:creationId xmlns:a16="http://schemas.microsoft.com/office/drawing/2014/main" id="{C52285AA-09A4-43B7-AD86-9126FD3CC9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1" name="Text Box 189">
          <a:extLst>
            <a:ext uri="{FF2B5EF4-FFF2-40B4-BE49-F238E27FC236}">
              <a16:creationId xmlns:a16="http://schemas.microsoft.com/office/drawing/2014/main" id="{333E7314-10A1-40A8-ABCB-B4785F70460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2" name="Text Box 190">
          <a:extLst>
            <a:ext uri="{FF2B5EF4-FFF2-40B4-BE49-F238E27FC236}">
              <a16:creationId xmlns:a16="http://schemas.microsoft.com/office/drawing/2014/main" id="{C2BD64B7-0BDB-4FD8-A4A2-40BA1FBBFD8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3" name="Text Box 191">
          <a:extLst>
            <a:ext uri="{FF2B5EF4-FFF2-40B4-BE49-F238E27FC236}">
              <a16:creationId xmlns:a16="http://schemas.microsoft.com/office/drawing/2014/main" id="{566BC1F7-F679-451A-9C5A-888307F38EA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4" name="Text Box 192">
          <a:extLst>
            <a:ext uri="{FF2B5EF4-FFF2-40B4-BE49-F238E27FC236}">
              <a16:creationId xmlns:a16="http://schemas.microsoft.com/office/drawing/2014/main" id="{80383712-0D67-4847-9B4B-801C278D680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5" name="Text Box 193">
          <a:extLst>
            <a:ext uri="{FF2B5EF4-FFF2-40B4-BE49-F238E27FC236}">
              <a16:creationId xmlns:a16="http://schemas.microsoft.com/office/drawing/2014/main" id="{EDB3E706-1BEC-4DBF-97B4-CD51C26B49C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6" name="Text Box 194">
          <a:extLst>
            <a:ext uri="{FF2B5EF4-FFF2-40B4-BE49-F238E27FC236}">
              <a16:creationId xmlns:a16="http://schemas.microsoft.com/office/drawing/2014/main" id="{514538F5-E9F3-4EEF-8D30-D02DD9AFCDB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7" name="Text Box 195">
          <a:extLst>
            <a:ext uri="{FF2B5EF4-FFF2-40B4-BE49-F238E27FC236}">
              <a16:creationId xmlns:a16="http://schemas.microsoft.com/office/drawing/2014/main" id="{27418994-14E3-4605-99D8-A534D309C21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8" name="Text Box 196">
          <a:extLst>
            <a:ext uri="{FF2B5EF4-FFF2-40B4-BE49-F238E27FC236}">
              <a16:creationId xmlns:a16="http://schemas.microsoft.com/office/drawing/2014/main" id="{46383C3C-31CD-4899-8107-3B525B939D4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49" name="Text Box 197">
          <a:extLst>
            <a:ext uri="{FF2B5EF4-FFF2-40B4-BE49-F238E27FC236}">
              <a16:creationId xmlns:a16="http://schemas.microsoft.com/office/drawing/2014/main" id="{F8A33446-9E07-4603-8E49-AC4A4DAA606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0" name="Text Box 198">
          <a:extLst>
            <a:ext uri="{FF2B5EF4-FFF2-40B4-BE49-F238E27FC236}">
              <a16:creationId xmlns:a16="http://schemas.microsoft.com/office/drawing/2014/main" id="{5D1DFB81-BB49-4F1A-87D1-DCA4E798575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1" name="Text Box 199">
          <a:extLst>
            <a:ext uri="{FF2B5EF4-FFF2-40B4-BE49-F238E27FC236}">
              <a16:creationId xmlns:a16="http://schemas.microsoft.com/office/drawing/2014/main" id="{E9DA2FE7-2D41-4A8F-9AF4-A4DA1CE9811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2" name="Text Box 200">
          <a:extLst>
            <a:ext uri="{FF2B5EF4-FFF2-40B4-BE49-F238E27FC236}">
              <a16:creationId xmlns:a16="http://schemas.microsoft.com/office/drawing/2014/main" id="{73506208-C6EE-4981-872D-23B2631FCFD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3" name="Text Box 201">
          <a:extLst>
            <a:ext uri="{FF2B5EF4-FFF2-40B4-BE49-F238E27FC236}">
              <a16:creationId xmlns:a16="http://schemas.microsoft.com/office/drawing/2014/main" id="{0F15A8BE-7537-49A5-9EAB-2C174F14550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4" name="Text Box 202">
          <a:extLst>
            <a:ext uri="{FF2B5EF4-FFF2-40B4-BE49-F238E27FC236}">
              <a16:creationId xmlns:a16="http://schemas.microsoft.com/office/drawing/2014/main" id="{830F284D-5AB5-4F51-8666-EE31F5FD106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5" name="Text Box 203">
          <a:extLst>
            <a:ext uri="{FF2B5EF4-FFF2-40B4-BE49-F238E27FC236}">
              <a16:creationId xmlns:a16="http://schemas.microsoft.com/office/drawing/2014/main" id="{3F116E0D-17BB-45A9-8BB4-4064D5E1573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6" name="Text Box 204">
          <a:extLst>
            <a:ext uri="{FF2B5EF4-FFF2-40B4-BE49-F238E27FC236}">
              <a16:creationId xmlns:a16="http://schemas.microsoft.com/office/drawing/2014/main" id="{F626C1D5-6F1A-4451-B910-2309E425D82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7" name="Text Box 206">
          <a:extLst>
            <a:ext uri="{FF2B5EF4-FFF2-40B4-BE49-F238E27FC236}">
              <a16:creationId xmlns:a16="http://schemas.microsoft.com/office/drawing/2014/main" id="{BA9F3AF2-1E40-4EAF-8486-5A8ADE9FD92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8" name="Text Box 207">
          <a:extLst>
            <a:ext uri="{FF2B5EF4-FFF2-40B4-BE49-F238E27FC236}">
              <a16:creationId xmlns:a16="http://schemas.microsoft.com/office/drawing/2014/main" id="{DC6F9317-E8EF-4972-B3F4-0F6200014D7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59" name="Text Box 208">
          <a:extLst>
            <a:ext uri="{FF2B5EF4-FFF2-40B4-BE49-F238E27FC236}">
              <a16:creationId xmlns:a16="http://schemas.microsoft.com/office/drawing/2014/main" id="{B66687B4-F695-499E-AAD0-4B9007A2FAD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0" name="Text Box 209">
          <a:extLst>
            <a:ext uri="{FF2B5EF4-FFF2-40B4-BE49-F238E27FC236}">
              <a16:creationId xmlns:a16="http://schemas.microsoft.com/office/drawing/2014/main" id="{9C585175-247D-4B4A-B806-310274A5156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1" name="Text Box 210">
          <a:extLst>
            <a:ext uri="{FF2B5EF4-FFF2-40B4-BE49-F238E27FC236}">
              <a16:creationId xmlns:a16="http://schemas.microsoft.com/office/drawing/2014/main" id="{6D7E4AA9-7CA6-4025-8CCF-C02A35C09A7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2" name="Text Box 211">
          <a:extLst>
            <a:ext uri="{FF2B5EF4-FFF2-40B4-BE49-F238E27FC236}">
              <a16:creationId xmlns:a16="http://schemas.microsoft.com/office/drawing/2014/main" id="{D10F70B3-B1D7-4CAA-AA0B-E3700FD60F6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3" name="Text Box 212">
          <a:extLst>
            <a:ext uri="{FF2B5EF4-FFF2-40B4-BE49-F238E27FC236}">
              <a16:creationId xmlns:a16="http://schemas.microsoft.com/office/drawing/2014/main" id="{5361A13A-A9FE-4046-85BD-0306F23720B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4" name="Text Box 213">
          <a:extLst>
            <a:ext uri="{FF2B5EF4-FFF2-40B4-BE49-F238E27FC236}">
              <a16:creationId xmlns:a16="http://schemas.microsoft.com/office/drawing/2014/main" id="{6E271D01-3D0B-46BB-883D-1FC20EA2D89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165" name="Text Box 214">
          <a:extLst>
            <a:ext uri="{FF2B5EF4-FFF2-40B4-BE49-F238E27FC236}">
              <a16:creationId xmlns:a16="http://schemas.microsoft.com/office/drawing/2014/main" id="{84262B22-8D34-4BEF-A7FB-DAB065B362F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66" name="Text Box 216">
          <a:extLst>
            <a:ext uri="{FF2B5EF4-FFF2-40B4-BE49-F238E27FC236}">
              <a16:creationId xmlns:a16="http://schemas.microsoft.com/office/drawing/2014/main" id="{D1C1C2C9-6EEC-416C-B486-A1DA478BB70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67" name="Text Box 217">
          <a:extLst>
            <a:ext uri="{FF2B5EF4-FFF2-40B4-BE49-F238E27FC236}">
              <a16:creationId xmlns:a16="http://schemas.microsoft.com/office/drawing/2014/main" id="{FE35B19E-1BB1-4F3F-9201-017134FFED7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68" name="Text Box 218">
          <a:extLst>
            <a:ext uri="{FF2B5EF4-FFF2-40B4-BE49-F238E27FC236}">
              <a16:creationId xmlns:a16="http://schemas.microsoft.com/office/drawing/2014/main" id="{05428D36-937D-4771-92EC-C93F66ADE24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69" name="Text Box 219">
          <a:extLst>
            <a:ext uri="{FF2B5EF4-FFF2-40B4-BE49-F238E27FC236}">
              <a16:creationId xmlns:a16="http://schemas.microsoft.com/office/drawing/2014/main" id="{F10A0491-A391-4A73-AE1B-BE08F1E74B4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0" name="Text Box 220">
          <a:extLst>
            <a:ext uri="{FF2B5EF4-FFF2-40B4-BE49-F238E27FC236}">
              <a16:creationId xmlns:a16="http://schemas.microsoft.com/office/drawing/2014/main" id="{BCEC4F05-1E98-4FE4-95BB-73CF7ABC57E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1" name="Text Box 221">
          <a:extLst>
            <a:ext uri="{FF2B5EF4-FFF2-40B4-BE49-F238E27FC236}">
              <a16:creationId xmlns:a16="http://schemas.microsoft.com/office/drawing/2014/main" id="{20DFE5AD-47BF-4A63-AC15-9854F08597DE}"/>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2" name="Text Box 222">
          <a:extLst>
            <a:ext uri="{FF2B5EF4-FFF2-40B4-BE49-F238E27FC236}">
              <a16:creationId xmlns:a16="http://schemas.microsoft.com/office/drawing/2014/main" id="{6A318AE7-4BFB-4DEE-8973-36F0532A8C7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3" name="Text Box 223">
          <a:extLst>
            <a:ext uri="{FF2B5EF4-FFF2-40B4-BE49-F238E27FC236}">
              <a16:creationId xmlns:a16="http://schemas.microsoft.com/office/drawing/2014/main" id="{F0B1A970-8C6D-4124-B487-405AF2ACC76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4" name="Text Box 224">
          <a:extLst>
            <a:ext uri="{FF2B5EF4-FFF2-40B4-BE49-F238E27FC236}">
              <a16:creationId xmlns:a16="http://schemas.microsoft.com/office/drawing/2014/main" id="{A7EC9E2B-F005-43CF-8FEC-63E2D073986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5" name="Text Box 225">
          <a:extLst>
            <a:ext uri="{FF2B5EF4-FFF2-40B4-BE49-F238E27FC236}">
              <a16:creationId xmlns:a16="http://schemas.microsoft.com/office/drawing/2014/main" id="{EA6354AF-6A63-4634-83EB-9C28CA0E8DE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6" name="Text Box 226">
          <a:extLst>
            <a:ext uri="{FF2B5EF4-FFF2-40B4-BE49-F238E27FC236}">
              <a16:creationId xmlns:a16="http://schemas.microsoft.com/office/drawing/2014/main" id="{71BFF817-63C0-49E5-8A65-27993546C64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7" name="Text Box 227">
          <a:extLst>
            <a:ext uri="{FF2B5EF4-FFF2-40B4-BE49-F238E27FC236}">
              <a16:creationId xmlns:a16="http://schemas.microsoft.com/office/drawing/2014/main" id="{20C53F49-6F24-4AB4-B821-EDF0CC0C5E3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8" name="Text Box 228">
          <a:extLst>
            <a:ext uri="{FF2B5EF4-FFF2-40B4-BE49-F238E27FC236}">
              <a16:creationId xmlns:a16="http://schemas.microsoft.com/office/drawing/2014/main" id="{437983C8-C945-4A32-BC5E-AAC58604F72D}"/>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79" name="Text Box 229">
          <a:extLst>
            <a:ext uri="{FF2B5EF4-FFF2-40B4-BE49-F238E27FC236}">
              <a16:creationId xmlns:a16="http://schemas.microsoft.com/office/drawing/2014/main" id="{EF88FCAF-6C00-4DC5-83A0-AE4C8C97311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0" name="Text Box 230">
          <a:extLst>
            <a:ext uri="{FF2B5EF4-FFF2-40B4-BE49-F238E27FC236}">
              <a16:creationId xmlns:a16="http://schemas.microsoft.com/office/drawing/2014/main" id="{5C07F249-9F2D-4D27-BEA4-3D4702F0762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1" name="Text Box 231">
          <a:extLst>
            <a:ext uri="{FF2B5EF4-FFF2-40B4-BE49-F238E27FC236}">
              <a16:creationId xmlns:a16="http://schemas.microsoft.com/office/drawing/2014/main" id="{F2109F4E-06FC-4262-84F3-5DDE68F0653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2" name="Text Box 232">
          <a:extLst>
            <a:ext uri="{FF2B5EF4-FFF2-40B4-BE49-F238E27FC236}">
              <a16:creationId xmlns:a16="http://schemas.microsoft.com/office/drawing/2014/main" id="{6B5819BC-FFBA-4BB4-ABDD-6C182AF1EE5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3" name="Text Box 233">
          <a:extLst>
            <a:ext uri="{FF2B5EF4-FFF2-40B4-BE49-F238E27FC236}">
              <a16:creationId xmlns:a16="http://schemas.microsoft.com/office/drawing/2014/main" id="{41F30F20-F05F-4505-9908-6EA6E5A8CAC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4" name="Text Box 234">
          <a:extLst>
            <a:ext uri="{FF2B5EF4-FFF2-40B4-BE49-F238E27FC236}">
              <a16:creationId xmlns:a16="http://schemas.microsoft.com/office/drawing/2014/main" id="{A12823B1-569B-4C47-9E24-836A166893EA}"/>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5" name="Text Box 235">
          <a:extLst>
            <a:ext uri="{FF2B5EF4-FFF2-40B4-BE49-F238E27FC236}">
              <a16:creationId xmlns:a16="http://schemas.microsoft.com/office/drawing/2014/main" id="{C75FA4B3-C739-41D9-A3A9-34AD50B010E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6" name="Text Box 237">
          <a:extLst>
            <a:ext uri="{FF2B5EF4-FFF2-40B4-BE49-F238E27FC236}">
              <a16:creationId xmlns:a16="http://schemas.microsoft.com/office/drawing/2014/main" id="{F450F19E-0DDE-4BC0-86C0-87073371CAF1}"/>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7" name="Text Box 238">
          <a:extLst>
            <a:ext uri="{FF2B5EF4-FFF2-40B4-BE49-F238E27FC236}">
              <a16:creationId xmlns:a16="http://schemas.microsoft.com/office/drawing/2014/main" id="{256CE9AE-D47A-4469-87D7-E6BCD879859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8" name="Text Box 239">
          <a:extLst>
            <a:ext uri="{FF2B5EF4-FFF2-40B4-BE49-F238E27FC236}">
              <a16:creationId xmlns:a16="http://schemas.microsoft.com/office/drawing/2014/main" id="{88F53A74-C24D-4B2B-B7D9-098018887F0B}"/>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89" name="Text Box 240">
          <a:extLst>
            <a:ext uri="{FF2B5EF4-FFF2-40B4-BE49-F238E27FC236}">
              <a16:creationId xmlns:a16="http://schemas.microsoft.com/office/drawing/2014/main" id="{07E0CFF8-012F-4CEB-BB7F-20490E17F3C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190" name="Text Box 241">
          <a:extLst>
            <a:ext uri="{FF2B5EF4-FFF2-40B4-BE49-F238E27FC236}">
              <a16:creationId xmlns:a16="http://schemas.microsoft.com/office/drawing/2014/main" id="{259EE716-6741-415F-8E82-3E193B042A3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191" name="Text Box 187">
          <a:extLst>
            <a:ext uri="{FF2B5EF4-FFF2-40B4-BE49-F238E27FC236}">
              <a16:creationId xmlns:a16="http://schemas.microsoft.com/office/drawing/2014/main" id="{E43FE64B-8B4C-4E03-B196-0C81B9A5BCC6}"/>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9525</xdr:colOff>
      <xdr:row>34</xdr:row>
      <xdr:rowOff>66675</xdr:rowOff>
    </xdr:to>
    <xdr:sp macro="" textlink="">
      <xdr:nvSpPr>
        <xdr:cNvPr id="192" name="Text Box 188">
          <a:extLst>
            <a:ext uri="{FF2B5EF4-FFF2-40B4-BE49-F238E27FC236}">
              <a16:creationId xmlns:a16="http://schemas.microsoft.com/office/drawing/2014/main" id="{6DC573EE-5BC2-4182-9C4A-E9CF0284CF78}"/>
            </a:ext>
          </a:extLst>
        </xdr:cNvPr>
        <xdr:cNvSpPr txBox="1">
          <a:spLocks noChangeArrowheads="1"/>
        </xdr:cNvSpPr>
      </xdr:nvSpPr>
      <xdr:spPr bwMode="auto">
        <a:xfrm>
          <a:off x="4733926" y="5305425"/>
          <a:ext cx="80962" cy="1952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193" name="Text Box 189">
          <a:extLst>
            <a:ext uri="{FF2B5EF4-FFF2-40B4-BE49-F238E27FC236}">
              <a16:creationId xmlns:a16="http://schemas.microsoft.com/office/drawing/2014/main" id="{F0646C03-3CFA-4C74-BA9D-BB5C846F254C}"/>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194" name="Text Box 190">
          <a:extLst>
            <a:ext uri="{FF2B5EF4-FFF2-40B4-BE49-F238E27FC236}">
              <a16:creationId xmlns:a16="http://schemas.microsoft.com/office/drawing/2014/main" id="{498D439E-29CB-437F-9963-E2A785E57ECB}"/>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195" name="Text Box 191">
          <a:extLst>
            <a:ext uri="{FF2B5EF4-FFF2-40B4-BE49-F238E27FC236}">
              <a16:creationId xmlns:a16="http://schemas.microsoft.com/office/drawing/2014/main" id="{EBFC2CF8-6588-4F72-B48C-A3054A6AB679}"/>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196" name="Text Box 192">
          <a:extLst>
            <a:ext uri="{FF2B5EF4-FFF2-40B4-BE49-F238E27FC236}">
              <a16:creationId xmlns:a16="http://schemas.microsoft.com/office/drawing/2014/main" id="{AF204879-2F59-460B-95F5-1F82CB762AC5}"/>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197" name="Text Box 193">
          <a:extLst>
            <a:ext uri="{FF2B5EF4-FFF2-40B4-BE49-F238E27FC236}">
              <a16:creationId xmlns:a16="http://schemas.microsoft.com/office/drawing/2014/main" id="{4C7BA812-D88F-47CE-899A-2020650CAD81}"/>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198" name="Text Box 194">
          <a:extLst>
            <a:ext uri="{FF2B5EF4-FFF2-40B4-BE49-F238E27FC236}">
              <a16:creationId xmlns:a16="http://schemas.microsoft.com/office/drawing/2014/main" id="{F13842DE-86F7-4852-A810-2082A9D3AE8B}"/>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199" name="Text Box 195">
          <a:extLst>
            <a:ext uri="{FF2B5EF4-FFF2-40B4-BE49-F238E27FC236}">
              <a16:creationId xmlns:a16="http://schemas.microsoft.com/office/drawing/2014/main" id="{8F62FCCF-C1EE-4AC9-9AC9-AE281E6D9FA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200" name="Text Box 193">
          <a:extLst>
            <a:ext uri="{FF2B5EF4-FFF2-40B4-BE49-F238E27FC236}">
              <a16:creationId xmlns:a16="http://schemas.microsoft.com/office/drawing/2014/main" id="{6A1B5064-AD76-47C3-A46C-EF3BB8082CE8}"/>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201" name="Text Box 194">
          <a:extLst>
            <a:ext uri="{FF2B5EF4-FFF2-40B4-BE49-F238E27FC236}">
              <a16:creationId xmlns:a16="http://schemas.microsoft.com/office/drawing/2014/main" id="{AA1E115B-BD42-4132-B2BE-501BFA7D950F}"/>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202" name="Text Box 195">
          <a:extLst>
            <a:ext uri="{FF2B5EF4-FFF2-40B4-BE49-F238E27FC236}">
              <a16:creationId xmlns:a16="http://schemas.microsoft.com/office/drawing/2014/main" id="{5E977EC0-D3B1-40AB-B377-8454BD31B6F2}"/>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3" name="Text Box 193">
          <a:extLst>
            <a:ext uri="{FF2B5EF4-FFF2-40B4-BE49-F238E27FC236}">
              <a16:creationId xmlns:a16="http://schemas.microsoft.com/office/drawing/2014/main" id="{02A53D50-8624-4B8F-83FF-56F523B69A27}"/>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4" name="Text Box 194">
          <a:extLst>
            <a:ext uri="{FF2B5EF4-FFF2-40B4-BE49-F238E27FC236}">
              <a16:creationId xmlns:a16="http://schemas.microsoft.com/office/drawing/2014/main" id="{ECE74899-6DC1-4403-97FE-96203C3ABFFD}"/>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205" name="Text Box 195">
          <a:extLst>
            <a:ext uri="{FF2B5EF4-FFF2-40B4-BE49-F238E27FC236}">
              <a16:creationId xmlns:a16="http://schemas.microsoft.com/office/drawing/2014/main" id="{41F0D3D7-2CF5-43BB-BA45-E1DB1391B6B0}"/>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206" name="Text Box 193">
          <a:extLst>
            <a:ext uri="{FF2B5EF4-FFF2-40B4-BE49-F238E27FC236}">
              <a16:creationId xmlns:a16="http://schemas.microsoft.com/office/drawing/2014/main" id="{C8A8FBE1-A26C-4A75-A003-87B34A5B2B59}"/>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207" name="Text Box 194">
          <a:extLst>
            <a:ext uri="{FF2B5EF4-FFF2-40B4-BE49-F238E27FC236}">
              <a16:creationId xmlns:a16="http://schemas.microsoft.com/office/drawing/2014/main" id="{08318842-7649-4C7B-8D23-E012ACA16494}"/>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208" name="Text Box 195">
          <a:extLst>
            <a:ext uri="{FF2B5EF4-FFF2-40B4-BE49-F238E27FC236}">
              <a16:creationId xmlns:a16="http://schemas.microsoft.com/office/drawing/2014/main" id="{6DC8F24C-76EC-4D5B-A98D-B2D20563B992}"/>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209" name="Text Box 193">
          <a:extLst>
            <a:ext uri="{FF2B5EF4-FFF2-40B4-BE49-F238E27FC236}">
              <a16:creationId xmlns:a16="http://schemas.microsoft.com/office/drawing/2014/main" id="{819B16C0-8E29-40B9-A09B-954E5C324F4C}"/>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210" name="Text Box 194">
          <a:extLst>
            <a:ext uri="{FF2B5EF4-FFF2-40B4-BE49-F238E27FC236}">
              <a16:creationId xmlns:a16="http://schemas.microsoft.com/office/drawing/2014/main" id="{73E3639C-099F-4A00-94CA-7B30B551876B}"/>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211" name="Text Box 195">
          <a:extLst>
            <a:ext uri="{FF2B5EF4-FFF2-40B4-BE49-F238E27FC236}">
              <a16:creationId xmlns:a16="http://schemas.microsoft.com/office/drawing/2014/main" id="{794AE29E-CF34-4BB6-9C75-19D6F8AAB4D7}"/>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212" name="Text Box 187">
          <a:extLst>
            <a:ext uri="{FF2B5EF4-FFF2-40B4-BE49-F238E27FC236}">
              <a16:creationId xmlns:a16="http://schemas.microsoft.com/office/drawing/2014/main" id="{CEF806D7-034E-45A9-82A0-17A6604D65C3}"/>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213" name="Text Box 193">
          <a:extLst>
            <a:ext uri="{FF2B5EF4-FFF2-40B4-BE49-F238E27FC236}">
              <a16:creationId xmlns:a16="http://schemas.microsoft.com/office/drawing/2014/main" id="{96CE18E7-10A2-486A-BB0B-052D3F847D02}"/>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214" name="Text Box 194">
          <a:extLst>
            <a:ext uri="{FF2B5EF4-FFF2-40B4-BE49-F238E27FC236}">
              <a16:creationId xmlns:a16="http://schemas.microsoft.com/office/drawing/2014/main" id="{CD958B1F-903F-499A-93C7-5A9489E6D605}"/>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215" name="Text Box 195">
          <a:extLst>
            <a:ext uri="{FF2B5EF4-FFF2-40B4-BE49-F238E27FC236}">
              <a16:creationId xmlns:a16="http://schemas.microsoft.com/office/drawing/2014/main" id="{FD7AE0B4-D6F7-43ED-B9C8-8E7931D13251}"/>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6" name="Text Box 193">
          <a:extLst>
            <a:ext uri="{FF2B5EF4-FFF2-40B4-BE49-F238E27FC236}">
              <a16:creationId xmlns:a16="http://schemas.microsoft.com/office/drawing/2014/main" id="{9A353F66-83C0-4119-9E5C-B24F3CC4469D}"/>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7" name="Text Box 194">
          <a:extLst>
            <a:ext uri="{FF2B5EF4-FFF2-40B4-BE49-F238E27FC236}">
              <a16:creationId xmlns:a16="http://schemas.microsoft.com/office/drawing/2014/main" id="{97A976E5-B132-4BB8-B103-451672D03813}"/>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218" name="Text Box 195">
          <a:extLst>
            <a:ext uri="{FF2B5EF4-FFF2-40B4-BE49-F238E27FC236}">
              <a16:creationId xmlns:a16="http://schemas.microsoft.com/office/drawing/2014/main" id="{D14F4CCB-20CD-4327-BA26-7A47BF56793E}"/>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19" name="Text Box 1">
          <a:extLst>
            <a:ext uri="{FF2B5EF4-FFF2-40B4-BE49-F238E27FC236}">
              <a16:creationId xmlns:a16="http://schemas.microsoft.com/office/drawing/2014/main" id="{553EBAE9-93FF-42BC-9C7E-142AD720D12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0" name="Text Box 23">
          <a:extLst>
            <a:ext uri="{FF2B5EF4-FFF2-40B4-BE49-F238E27FC236}">
              <a16:creationId xmlns:a16="http://schemas.microsoft.com/office/drawing/2014/main" id="{D39F7BD7-96C1-4620-B439-1340466E57A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1" name="Text Box 24">
          <a:extLst>
            <a:ext uri="{FF2B5EF4-FFF2-40B4-BE49-F238E27FC236}">
              <a16:creationId xmlns:a16="http://schemas.microsoft.com/office/drawing/2014/main" id="{0F30A305-4059-4AB8-9072-1A3B8E284B9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2" name="Text Box 25">
          <a:extLst>
            <a:ext uri="{FF2B5EF4-FFF2-40B4-BE49-F238E27FC236}">
              <a16:creationId xmlns:a16="http://schemas.microsoft.com/office/drawing/2014/main" id="{B6813F83-70DA-4F58-B6B8-0263A64871E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3" name="Text Box 26">
          <a:extLst>
            <a:ext uri="{FF2B5EF4-FFF2-40B4-BE49-F238E27FC236}">
              <a16:creationId xmlns:a16="http://schemas.microsoft.com/office/drawing/2014/main" id="{ED8A1176-B90B-4DCD-8494-09A1B20FB26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4" name="Text Box 27">
          <a:extLst>
            <a:ext uri="{FF2B5EF4-FFF2-40B4-BE49-F238E27FC236}">
              <a16:creationId xmlns:a16="http://schemas.microsoft.com/office/drawing/2014/main" id="{D79D3DD4-5488-4640-AF66-456AE3E5132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5" name="Text Box 28">
          <a:extLst>
            <a:ext uri="{FF2B5EF4-FFF2-40B4-BE49-F238E27FC236}">
              <a16:creationId xmlns:a16="http://schemas.microsoft.com/office/drawing/2014/main" id="{6629F924-DF8C-4759-9E9F-9DD52138952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6" name="Text Box 29">
          <a:extLst>
            <a:ext uri="{FF2B5EF4-FFF2-40B4-BE49-F238E27FC236}">
              <a16:creationId xmlns:a16="http://schemas.microsoft.com/office/drawing/2014/main" id="{E9C997FE-C91A-478C-95B0-67143B07D6A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7" name="Text Box 30">
          <a:extLst>
            <a:ext uri="{FF2B5EF4-FFF2-40B4-BE49-F238E27FC236}">
              <a16:creationId xmlns:a16="http://schemas.microsoft.com/office/drawing/2014/main" id="{0BD7FBEA-A533-4D75-B430-31F55CF0410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8" name="Text Box 31">
          <a:extLst>
            <a:ext uri="{FF2B5EF4-FFF2-40B4-BE49-F238E27FC236}">
              <a16:creationId xmlns:a16="http://schemas.microsoft.com/office/drawing/2014/main" id="{971D6D39-68C8-49B1-8DD0-28BA15F2B00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29" name="Text Box 32">
          <a:extLst>
            <a:ext uri="{FF2B5EF4-FFF2-40B4-BE49-F238E27FC236}">
              <a16:creationId xmlns:a16="http://schemas.microsoft.com/office/drawing/2014/main" id="{33CEEE21-15F1-4B31-9BDD-4EB46DCD5D1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0" name="Text Box 33">
          <a:extLst>
            <a:ext uri="{FF2B5EF4-FFF2-40B4-BE49-F238E27FC236}">
              <a16:creationId xmlns:a16="http://schemas.microsoft.com/office/drawing/2014/main" id="{C7C83599-F322-46AD-8EFB-9FAC1952AE1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1" name="Text Box 34">
          <a:extLst>
            <a:ext uri="{FF2B5EF4-FFF2-40B4-BE49-F238E27FC236}">
              <a16:creationId xmlns:a16="http://schemas.microsoft.com/office/drawing/2014/main" id="{CEAB8B3D-EDFF-4725-AEAC-3F8CF17D232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2" name="Text Box 35">
          <a:extLst>
            <a:ext uri="{FF2B5EF4-FFF2-40B4-BE49-F238E27FC236}">
              <a16:creationId xmlns:a16="http://schemas.microsoft.com/office/drawing/2014/main" id="{1D7B6686-E75C-4ADA-A046-7FB0EB6A30E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3" name="Text Box 36">
          <a:extLst>
            <a:ext uri="{FF2B5EF4-FFF2-40B4-BE49-F238E27FC236}">
              <a16:creationId xmlns:a16="http://schemas.microsoft.com/office/drawing/2014/main" id="{227C992C-58FC-4D0C-95C3-6332A47828D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4" name="Text Box 37">
          <a:extLst>
            <a:ext uri="{FF2B5EF4-FFF2-40B4-BE49-F238E27FC236}">
              <a16:creationId xmlns:a16="http://schemas.microsoft.com/office/drawing/2014/main" id="{FE93E12B-AD47-4F32-82C0-04DAB1FBD10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5" name="Text Box 38">
          <a:extLst>
            <a:ext uri="{FF2B5EF4-FFF2-40B4-BE49-F238E27FC236}">
              <a16:creationId xmlns:a16="http://schemas.microsoft.com/office/drawing/2014/main" id="{A85FC8DD-BF12-4ED4-916B-C3E4BEFEA09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6" name="Text Box 39">
          <a:extLst>
            <a:ext uri="{FF2B5EF4-FFF2-40B4-BE49-F238E27FC236}">
              <a16:creationId xmlns:a16="http://schemas.microsoft.com/office/drawing/2014/main" id="{6DF54542-616E-47BC-B622-8BA03A07E54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7" name="Text Box 40">
          <a:extLst>
            <a:ext uri="{FF2B5EF4-FFF2-40B4-BE49-F238E27FC236}">
              <a16:creationId xmlns:a16="http://schemas.microsoft.com/office/drawing/2014/main" id="{EFAED0D0-C669-4DED-AAC7-270E324289F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8" name="Text Box 41">
          <a:extLst>
            <a:ext uri="{FF2B5EF4-FFF2-40B4-BE49-F238E27FC236}">
              <a16:creationId xmlns:a16="http://schemas.microsoft.com/office/drawing/2014/main" id="{63110917-F787-4EF3-A942-BF3C8726F38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39" name="Text Box 42">
          <a:extLst>
            <a:ext uri="{FF2B5EF4-FFF2-40B4-BE49-F238E27FC236}">
              <a16:creationId xmlns:a16="http://schemas.microsoft.com/office/drawing/2014/main" id="{FD4D3D85-0896-4B19-9BAD-946735F0D12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0" name="Text Box 43">
          <a:extLst>
            <a:ext uri="{FF2B5EF4-FFF2-40B4-BE49-F238E27FC236}">
              <a16:creationId xmlns:a16="http://schemas.microsoft.com/office/drawing/2014/main" id="{5D8CC35B-6217-496A-8854-8052246C120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1" name="Text Box 44">
          <a:extLst>
            <a:ext uri="{FF2B5EF4-FFF2-40B4-BE49-F238E27FC236}">
              <a16:creationId xmlns:a16="http://schemas.microsoft.com/office/drawing/2014/main" id="{24CE5915-FF08-41A8-96F2-F66921B62C6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2" name="Text Box 45">
          <a:extLst>
            <a:ext uri="{FF2B5EF4-FFF2-40B4-BE49-F238E27FC236}">
              <a16:creationId xmlns:a16="http://schemas.microsoft.com/office/drawing/2014/main" id="{167E0829-4E27-4296-9E6D-6B3DD4AC6B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3" name="Text Box 46">
          <a:extLst>
            <a:ext uri="{FF2B5EF4-FFF2-40B4-BE49-F238E27FC236}">
              <a16:creationId xmlns:a16="http://schemas.microsoft.com/office/drawing/2014/main" id="{6BB56A4A-1B14-4AD6-9D63-21C441ED0A4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4" name="Text Box 47">
          <a:extLst>
            <a:ext uri="{FF2B5EF4-FFF2-40B4-BE49-F238E27FC236}">
              <a16:creationId xmlns:a16="http://schemas.microsoft.com/office/drawing/2014/main" id="{0717D277-8E11-4EB9-98D0-53EEAF6F9F1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5" name="Text Box 48">
          <a:extLst>
            <a:ext uri="{FF2B5EF4-FFF2-40B4-BE49-F238E27FC236}">
              <a16:creationId xmlns:a16="http://schemas.microsoft.com/office/drawing/2014/main" id="{DC94FC04-D9EA-4C0B-81A9-D8FDF6B947C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6" name="Text Box 49">
          <a:extLst>
            <a:ext uri="{FF2B5EF4-FFF2-40B4-BE49-F238E27FC236}">
              <a16:creationId xmlns:a16="http://schemas.microsoft.com/office/drawing/2014/main" id="{348F0637-D0AD-47D0-B062-21452DB0A8E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7" name="Text Box 50">
          <a:extLst>
            <a:ext uri="{FF2B5EF4-FFF2-40B4-BE49-F238E27FC236}">
              <a16:creationId xmlns:a16="http://schemas.microsoft.com/office/drawing/2014/main" id="{F29BEA06-3B29-4202-9631-BBFC9829E6A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8" name="Text Box 51">
          <a:extLst>
            <a:ext uri="{FF2B5EF4-FFF2-40B4-BE49-F238E27FC236}">
              <a16:creationId xmlns:a16="http://schemas.microsoft.com/office/drawing/2014/main" id="{AF17B4FC-DA69-4100-B5E3-463420863DB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49" name="Text Box 52">
          <a:extLst>
            <a:ext uri="{FF2B5EF4-FFF2-40B4-BE49-F238E27FC236}">
              <a16:creationId xmlns:a16="http://schemas.microsoft.com/office/drawing/2014/main" id="{3BFD6C47-9D47-421E-959F-9D388B8A52D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0" name="Text Box 53">
          <a:extLst>
            <a:ext uri="{FF2B5EF4-FFF2-40B4-BE49-F238E27FC236}">
              <a16:creationId xmlns:a16="http://schemas.microsoft.com/office/drawing/2014/main" id="{7483BA8C-82BF-4C53-B782-18C857103C8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1" name="Text Box 54">
          <a:extLst>
            <a:ext uri="{FF2B5EF4-FFF2-40B4-BE49-F238E27FC236}">
              <a16:creationId xmlns:a16="http://schemas.microsoft.com/office/drawing/2014/main" id="{881E853F-A378-473B-AB80-5FE137F5B48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2" name="Text Box 55">
          <a:extLst>
            <a:ext uri="{FF2B5EF4-FFF2-40B4-BE49-F238E27FC236}">
              <a16:creationId xmlns:a16="http://schemas.microsoft.com/office/drawing/2014/main" id="{FD5517CC-AB18-471D-81EA-4809B4E28BC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3" name="Text Box 56">
          <a:extLst>
            <a:ext uri="{FF2B5EF4-FFF2-40B4-BE49-F238E27FC236}">
              <a16:creationId xmlns:a16="http://schemas.microsoft.com/office/drawing/2014/main" id="{A7481D65-DB77-46AB-9DA4-55781BD3CDB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4" name="Text Box 57">
          <a:extLst>
            <a:ext uri="{FF2B5EF4-FFF2-40B4-BE49-F238E27FC236}">
              <a16:creationId xmlns:a16="http://schemas.microsoft.com/office/drawing/2014/main" id="{D7E3C1DD-BA6E-4D52-8DB5-E044D00722B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5" name="Text Box 58">
          <a:extLst>
            <a:ext uri="{FF2B5EF4-FFF2-40B4-BE49-F238E27FC236}">
              <a16:creationId xmlns:a16="http://schemas.microsoft.com/office/drawing/2014/main" id="{31325EAF-44CA-4176-995E-A9D2EEF8BED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6" name="Text Box 59">
          <a:extLst>
            <a:ext uri="{FF2B5EF4-FFF2-40B4-BE49-F238E27FC236}">
              <a16:creationId xmlns:a16="http://schemas.microsoft.com/office/drawing/2014/main" id="{2955ECEE-8297-442B-81FC-1584A8F6623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7" name="Text Box 60">
          <a:extLst>
            <a:ext uri="{FF2B5EF4-FFF2-40B4-BE49-F238E27FC236}">
              <a16:creationId xmlns:a16="http://schemas.microsoft.com/office/drawing/2014/main" id="{385B5251-0092-44CE-A5D9-8FCC183886E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8" name="Text Box 61">
          <a:extLst>
            <a:ext uri="{FF2B5EF4-FFF2-40B4-BE49-F238E27FC236}">
              <a16:creationId xmlns:a16="http://schemas.microsoft.com/office/drawing/2014/main" id="{5188C375-9194-4B99-80CE-81995DB97DB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59" name="Text Box 62">
          <a:extLst>
            <a:ext uri="{FF2B5EF4-FFF2-40B4-BE49-F238E27FC236}">
              <a16:creationId xmlns:a16="http://schemas.microsoft.com/office/drawing/2014/main" id="{3DD86D92-E31A-4FBF-8E6F-D8C30AAE0B3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0" name="Text Box 63">
          <a:extLst>
            <a:ext uri="{FF2B5EF4-FFF2-40B4-BE49-F238E27FC236}">
              <a16:creationId xmlns:a16="http://schemas.microsoft.com/office/drawing/2014/main" id="{CB7DF634-DBAB-4E4A-9C3C-298FC9A206C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1" name="Text Box 64">
          <a:extLst>
            <a:ext uri="{FF2B5EF4-FFF2-40B4-BE49-F238E27FC236}">
              <a16:creationId xmlns:a16="http://schemas.microsoft.com/office/drawing/2014/main" id="{3FABF412-A554-4A77-BC5A-9C734EBFF07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2" name="Text Box 65">
          <a:extLst>
            <a:ext uri="{FF2B5EF4-FFF2-40B4-BE49-F238E27FC236}">
              <a16:creationId xmlns:a16="http://schemas.microsoft.com/office/drawing/2014/main" id="{F1919484-999C-4CC4-AB9A-C1E7A16995D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3" name="Text Box 66">
          <a:extLst>
            <a:ext uri="{FF2B5EF4-FFF2-40B4-BE49-F238E27FC236}">
              <a16:creationId xmlns:a16="http://schemas.microsoft.com/office/drawing/2014/main" id="{77A73BC8-E4EE-4683-B35F-1ADC7B48C30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4" name="Text Box 67">
          <a:extLst>
            <a:ext uri="{FF2B5EF4-FFF2-40B4-BE49-F238E27FC236}">
              <a16:creationId xmlns:a16="http://schemas.microsoft.com/office/drawing/2014/main" id="{A3A7A3B0-C428-4C95-9865-0AC735D82BF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5" name="Text Box 68">
          <a:extLst>
            <a:ext uri="{FF2B5EF4-FFF2-40B4-BE49-F238E27FC236}">
              <a16:creationId xmlns:a16="http://schemas.microsoft.com/office/drawing/2014/main" id="{A84FCD9A-CAA2-4E7F-91E8-2A10637DD6F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6" name="Text Box 69">
          <a:extLst>
            <a:ext uri="{FF2B5EF4-FFF2-40B4-BE49-F238E27FC236}">
              <a16:creationId xmlns:a16="http://schemas.microsoft.com/office/drawing/2014/main" id="{9DFC94B1-FFEB-47B5-8A99-CD47497381A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7" name="Text Box 70">
          <a:extLst>
            <a:ext uri="{FF2B5EF4-FFF2-40B4-BE49-F238E27FC236}">
              <a16:creationId xmlns:a16="http://schemas.microsoft.com/office/drawing/2014/main" id="{1BF3AFFA-9E63-4168-8407-06421DE509E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9525</xdr:colOff>
      <xdr:row>38</xdr:row>
      <xdr:rowOff>85725</xdr:rowOff>
    </xdr:from>
    <xdr:to>
      <xdr:col>4</xdr:col>
      <xdr:colOff>90488</xdr:colOff>
      <xdr:row>39</xdr:row>
      <xdr:rowOff>85725</xdr:rowOff>
    </xdr:to>
    <xdr:sp macro="" textlink="">
      <xdr:nvSpPr>
        <xdr:cNvPr id="268" name="Text Box 71">
          <a:extLst>
            <a:ext uri="{FF2B5EF4-FFF2-40B4-BE49-F238E27FC236}">
              <a16:creationId xmlns:a16="http://schemas.microsoft.com/office/drawing/2014/main" id="{B38FAD0A-0CF1-4DA7-9643-9E669935BCBE}"/>
            </a:ext>
          </a:extLst>
        </xdr:cNvPr>
        <xdr:cNvSpPr txBox="1">
          <a:spLocks noChangeArrowheads="1"/>
        </xdr:cNvSpPr>
      </xdr:nvSpPr>
      <xdr:spPr bwMode="auto">
        <a:xfrm>
          <a:off x="4814888" y="6162675"/>
          <a:ext cx="80963"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69" name="Text Box 72">
          <a:extLst>
            <a:ext uri="{FF2B5EF4-FFF2-40B4-BE49-F238E27FC236}">
              <a16:creationId xmlns:a16="http://schemas.microsoft.com/office/drawing/2014/main" id="{88CCE557-9031-414B-B98F-462CD0E451B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0" name="Text Box 73">
          <a:extLst>
            <a:ext uri="{FF2B5EF4-FFF2-40B4-BE49-F238E27FC236}">
              <a16:creationId xmlns:a16="http://schemas.microsoft.com/office/drawing/2014/main" id="{9192AFBD-1184-432F-9354-FA61E6FF463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1" name="Text Box 77">
          <a:extLst>
            <a:ext uri="{FF2B5EF4-FFF2-40B4-BE49-F238E27FC236}">
              <a16:creationId xmlns:a16="http://schemas.microsoft.com/office/drawing/2014/main" id="{853E4A2C-2C60-4A16-A09F-6011EFA0040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2" name="Text Box 78">
          <a:extLst>
            <a:ext uri="{FF2B5EF4-FFF2-40B4-BE49-F238E27FC236}">
              <a16:creationId xmlns:a16="http://schemas.microsoft.com/office/drawing/2014/main" id="{4AA65716-A18A-49F7-8490-0A252583246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3" name="Text Box 79">
          <a:extLst>
            <a:ext uri="{FF2B5EF4-FFF2-40B4-BE49-F238E27FC236}">
              <a16:creationId xmlns:a16="http://schemas.microsoft.com/office/drawing/2014/main" id="{54948F43-BC73-4DB3-A2AC-6178DC89470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4" name="Text Box 80">
          <a:extLst>
            <a:ext uri="{FF2B5EF4-FFF2-40B4-BE49-F238E27FC236}">
              <a16:creationId xmlns:a16="http://schemas.microsoft.com/office/drawing/2014/main" id="{134014E3-AFC8-45E6-BC94-5D11E01CFD4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5" name="Text Box 81">
          <a:extLst>
            <a:ext uri="{FF2B5EF4-FFF2-40B4-BE49-F238E27FC236}">
              <a16:creationId xmlns:a16="http://schemas.microsoft.com/office/drawing/2014/main" id="{DD79276F-1CFE-4EB6-93E2-48FC962C971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6" name="Text Box 82">
          <a:extLst>
            <a:ext uri="{FF2B5EF4-FFF2-40B4-BE49-F238E27FC236}">
              <a16:creationId xmlns:a16="http://schemas.microsoft.com/office/drawing/2014/main" id="{01EC8AB5-E025-4A2A-B1C3-259C46D3424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7" name="Text Box 84">
          <a:extLst>
            <a:ext uri="{FF2B5EF4-FFF2-40B4-BE49-F238E27FC236}">
              <a16:creationId xmlns:a16="http://schemas.microsoft.com/office/drawing/2014/main" id="{5F668DA1-DB1D-45BF-94CF-A30D1472404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8" name="Text Box 85">
          <a:extLst>
            <a:ext uri="{FF2B5EF4-FFF2-40B4-BE49-F238E27FC236}">
              <a16:creationId xmlns:a16="http://schemas.microsoft.com/office/drawing/2014/main" id="{11484440-E99F-4E67-86F4-815DBE2BC7B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79" name="Text Box 89">
          <a:extLst>
            <a:ext uri="{FF2B5EF4-FFF2-40B4-BE49-F238E27FC236}">
              <a16:creationId xmlns:a16="http://schemas.microsoft.com/office/drawing/2014/main" id="{C0468113-E2B1-44B3-907E-DEA486DCD14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0" name="Text Box 90">
          <a:extLst>
            <a:ext uri="{FF2B5EF4-FFF2-40B4-BE49-F238E27FC236}">
              <a16:creationId xmlns:a16="http://schemas.microsoft.com/office/drawing/2014/main" id="{0303A29A-8A85-4E8E-B64B-332BA58A186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1" name="Text Box 91">
          <a:extLst>
            <a:ext uri="{FF2B5EF4-FFF2-40B4-BE49-F238E27FC236}">
              <a16:creationId xmlns:a16="http://schemas.microsoft.com/office/drawing/2014/main" id="{024B85AC-553C-42D4-B76D-8E9D5F8CFF4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2" name="Text Box 92">
          <a:extLst>
            <a:ext uri="{FF2B5EF4-FFF2-40B4-BE49-F238E27FC236}">
              <a16:creationId xmlns:a16="http://schemas.microsoft.com/office/drawing/2014/main" id="{75E5950F-F333-44BD-A446-22165AB8EC0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3" name="Text Box 93">
          <a:extLst>
            <a:ext uri="{FF2B5EF4-FFF2-40B4-BE49-F238E27FC236}">
              <a16:creationId xmlns:a16="http://schemas.microsoft.com/office/drawing/2014/main" id="{0737086F-D781-404B-B68D-96ECB427364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4" name="Text Box 94">
          <a:extLst>
            <a:ext uri="{FF2B5EF4-FFF2-40B4-BE49-F238E27FC236}">
              <a16:creationId xmlns:a16="http://schemas.microsoft.com/office/drawing/2014/main" id="{B743A6DF-5471-41EA-9C26-33635BD1F27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5" name="Text Box 95">
          <a:extLst>
            <a:ext uri="{FF2B5EF4-FFF2-40B4-BE49-F238E27FC236}">
              <a16:creationId xmlns:a16="http://schemas.microsoft.com/office/drawing/2014/main" id="{9B649B26-61E3-4341-A6D9-433AC7D0C7C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6" name="Text Box 96">
          <a:extLst>
            <a:ext uri="{FF2B5EF4-FFF2-40B4-BE49-F238E27FC236}">
              <a16:creationId xmlns:a16="http://schemas.microsoft.com/office/drawing/2014/main" id="{42C65C1F-B298-4D7C-B021-E96739B78C7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7" name="Text Box 97">
          <a:extLst>
            <a:ext uri="{FF2B5EF4-FFF2-40B4-BE49-F238E27FC236}">
              <a16:creationId xmlns:a16="http://schemas.microsoft.com/office/drawing/2014/main" id="{01A40674-754C-48E0-8834-13317F8A660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8" name="Text Box 101">
          <a:extLst>
            <a:ext uri="{FF2B5EF4-FFF2-40B4-BE49-F238E27FC236}">
              <a16:creationId xmlns:a16="http://schemas.microsoft.com/office/drawing/2014/main" id="{36853D09-72EB-41DB-9FE0-27702F13E7A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89" name="Text Box 102">
          <a:extLst>
            <a:ext uri="{FF2B5EF4-FFF2-40B4-BE49-F238E27FC236}">
              <a16:creationId xmlns:a16="http://schemas.microsoft.com/office/drawing/2014/main" id="{8B94B7D0-B37D-44FF-9436-2831C89DADC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0" name="Text Box 103">
          <a:extLst>
            <a:ext uri="{FF2B5EF4-FFF2-40B4-BE49-F238E27FC236}">
              <a16:creationId xmlns:a16="http://schemas.microsoft.com/office/drawing/2014/main" id="{9649E948-5C8E-4E30-9FCA-481C6AECDE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1" name="Text Box 104">
          <a:extLst>
            <a:ext uri="{FF2B5EF4-FFF2-40B4-BE49-F238E27FC236}">
              <a16:creationId xmlns:a16="http://schemas.microsoft.com/office/drawing/2014/main" id="{3BE1FD88-487D-4D23-AB57-CB80FA071C7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2" name="Text Box 105">
          <a:extLst>
            <a:ext uri="{FF2B5EF4-FFF2-40B4-BE49-F238E27FC236}">
              <a16:creationId xmlns:a16="http://schemas.microsoft.com/office/drawing/2014/main" id="{58918145-5218-46DC-A7F5-C36217F644E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3" name="Text Box 106">
          <a:extLst>
            <a:ext uri="{FF2B5EF4-FFF2-40B4-BE49-F238E27FC236}">
              <a16:creationId xmlns:a16="http://schemas.microsoft.com/office/drawing/2014/main" id="{AF7CD7A9-9A74-4021-B7CD-6B3A3958638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4" name="Text Box 107">
          <a:extLst>
            <a:ext uri="{FF2B5EF4-FFF2-40B4-BE49-F238E27FC236}">
              <a16:creationId xmlns:a16="http://schemas.microsoft.com/office/drawing/2014/main" id="{4E89FBA7-7070-4410-80F6-10B9DD498B5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5" name="Text Box 108">
          <a:extLst>
            <a:ext uri="{FF2B5EF4-FFF2-40B4-BE49-F238E27FC236}">
              <a16:creationId xmlns:a16="http://schemas.microsoft.com/office/drawing/2014/main" id="{A62E2F05-7213-4836-A0FA-2C524782165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6" name="Text Box 109">
          <a:extLst>
            <a:ext uri="{FF2B5EF4-FFF2-40B4-BE49-F238E27FC236}">
              <a16:creationId xmlns:a16="http://schemas.microsoft.com/office/drawing/2014/main" id="{6F6C58A8-F2F3-4E81-9378-640AB86F31C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7" name="Text Box 113">
          <a:extLst>
            <a:ext uri="{FF2B5EF4-FFF2-40B4-BE49-F238E27FC236}">
              <a16:creationId xmlns:a16="http://schemas.microsoft.com/office/drawing/2014/main" id="{700B1978-06E9-4B99-BF33-812703A9076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8" name="Text Box 114">
          <a:extLst>
            <a:ext uri="{FF2B5EF4-FFF2-40B4-BE49-F238E27FC236}">
              <a16:creationId xmlns:a16="http://schemas.microsoft.com/office/drawing/2014/main" id="{F29A5F7E-3C48-44FF-916C-18BAB4B7B10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299" name="Text Box 115">
          <a:extLst>
            <a:ext uri="{FF2B5EF4-FFF2-40B4-BE49-F238E27FC236}">
              <a16:creationId xmlns:a16="http://schemas.microsoft.com/office/drawing/2014/main" id="{6916F3E6-B892-4A15-A094-8F57E334729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0" name="Text Box 116">
          <a:extLst>
            <a:ext uri="{FF2B5EF4-FFF2-40B4-BE49-F238E27FC236}">
              <a16:creationId xmlns:a16="http://schemas.microsoft.com/office/drawing/2014/main" id="{E915DE8D-7946-4588-ACDC-AAA6ABB8F0F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1" name="Text Box 117">
          <a:extLst>
            <a:ext uri="{FF2B5EF4-FFF2-40B4-BE49-F238E27FC236}">
              <a16:creationId xmlns:a16="http://schemas.microsoft.com/office/drawing/2014/main" id="{B2535A58-F138-4764-A7F9-100FAB1DDAD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2" name="Text Box 118">
          <a:extLst>
            <a:ext uri="{FF2B5EF4-FFF2-40B4-BE49-F238E27FC236}">
              <a16:creationId xmlns:a16="http://schemas.microsoft.com/office/drawing/2014/main" id="{96E29AF0-146A-4D92-A346-1C377185599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3" name="Text Box 119">
          <a:extLst>
            <a:ext uri="{FF2B5EF4-FFF2-40B4-BE49-F238E27FC236}">
              <a16:creationId xmlns:a16="http://schemas.microsoft.com/office/drawing/2014/main" id="{FEB2597B-567B-46D7-B8A8-FF7721B09D5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4" name="Text Box 120">
          <a:extLst>
            <a:ext uri="{FF2B5EF4-FFF2-40B4-BE49-F238E27FC236}">
              <a16:creationId xmlns:a16="http://schemas.microsoft.com/office/drawing/2014/main" id="{B5DDF35C-9921-432A-8CFA-8767B33B664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5" name="Text Box 121">
          <a:extLst>
            <a:ext uri="{FF2B5EF4-FFF2-40B4-BE49-F238E27FC236}">
              <a16:creationId xmlns:a16="http://schemas.microsoft.com/office/drawing/2014/main" id="{6930D09D-389D-498B-84C8-1336198ECC2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6" name="Text Box 125">
          <a:extLst>
            <a:ext uri="{FF2B5EF4-FFF2-40B4-BE49-F238E27FC236}">
              <a16:creationId xmlns:a16="http://schemas.microsoft.com/office/drawing/2014/main" id="{2A9AE922-3C3F-46FA-8DE5-B58CB94F075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7" name="Text Box 126">
          <a:extLst>
            <a:ext uri="{FF2B5EF4-FFF2-40B4-BE49-F238E27FC236}">
              <a16:creationId xmlns:a16="http://schemas.microsoft.com/office/drawing/2014/main" id="{FA992462-4ABE-44ED-81D9-CF1D9F96801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8" name="Text Box 127">
          <a:extLst>
            <a:ext uri="{FF2B5EF4-FFF2-40B4-BE49-F238E27FC236}">
              <a16:creationId xmlns:a16="http://schemas.microsoft.com/office/drawing/2014/main" id="{B48DB069-968F-4402-ADA8-88939AA37E5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09" name="Text Box 128">
          <a:extLst>
            <a:ext uri="{FF2B5EF4-FFF2-40B4-BE49-F238E27FC236}">
              <a16:creationId xmlns:a16="http://schemas.microsoft.com/office/drawing/2014/main" id="{8F06B1DA-6C7B-4E68-92EC-F9364E87DC3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0" name="Text Box 129">
          <a:extLst>
            <a:ext uri="{FF2B5EF4-FFF2-40B4-BE49-F238E27FC236}">
              <a16:creationId xmlns:a16="http://schemas.microsoft.com/office/drawing/2014/main" id="{8B395462-5F33-4714-84EA-851E9DC8F0E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1" name="Text Box 130">
          <a:extLst>
            <a:ext uri="{FF2B5EF4-FFF2-40B4-BE49-F238E27FC236}">
              <a16:creationId xmlns:a16="http://schemas.microsoft.com/office/drawing/2014/main" id="{258A33E5-8F67-484F-B29C-C37A2B55574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2" name="Text Box 131">
          <a:extLst>
            <a:ext uri="{FF2B5EF4-FFF2-40B4-BE49-F238E27FC236}">
              <a16:creationId xmlns:a16="http://schemas.microsoft.com/office/drawing/2014/main" id="{49479D82-181A-4A87-9676-5BF1F178B7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3" name="Text Box 132">
          <a:extLst>
            <a:ext uri="{FF2B5EF4-FFF2-40B4-BE49-F238E27FC236}">
              <a16:creationId xmlns:a16="http://schemas.microsoft.com/office/drawing/2014/main" id="{1762982B-15FE-4441-A661-3CE68BCA375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4" name="Text Box 133">
          <a:extLst>
            <a:ext uri="{FF2B5EF4-FFF2-40B4-BE49-F238E27FC236}">
              <a16:creationId xmlns:a16="http://schemas.microsoft.com/office/drawing/2014/main" id="{BCFC7D60-CA0E-46FA-8E39-B8378007A81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5" name="Text Box 137">
          <a:extLst>
            <a:ext uri="{FF2B5EF4-FFF2-40B4-BE49-F238E27FC236}">
              <a16:creationId xmlns:a16="http://schemas.microsoft.com/office/drawing/2014/main" id="{37A74DB6-BBF6-4E78-BD89-0BD572060CF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6" name="Text Box 138">
          <a:extLst>
            <a:ext uri="{FF2B5EF4-FFF2-40B4-BE49-F238E27FC236}">
              <a16:creationId xmlns:a16="http://schemas.microsoft.com/office/drawing/2014/main" id="{0B48E812-BD47-42F2-A209-23D933E02D2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7" name="Text Box 139">
          <a:extLst>
            <a:ext uri="{FF2B5EF4-FFF2-40B4-BE49-F238E27FC236}">
              <a16:creationId xmlns:a16="http://schemas.microsoft.com/office/drawing/2014/main" id="{C8F6A840-69B2-40AA-8AE3-71176F19C67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8" name="Text Box 140">
          <a:extLst>
            <a:ext uri="{FF2B5EF4-FFF2-40B4-BE49-F238E27FC236}">
              <a16:creationId xmlns:a16="http://schemas.microsoft.com/office/drawing/2014/main" id="{EC074B4E-FAC3-4DB0-AF67-03FB8696537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19" name="Text Box 141">
          <a:extLst>
            <a:ext uri="{FF2B5EF4-FFF2-40B4-BE49-F238E27FC236}">
              <a16:creationId xmlns:a16="http://schemas.microsoft.com/office/drawing/2014/main" id="{4D0E7689-16CB-4338-BB2C-6BA6E9E5FF7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0" name="Text Box 142">
          <a:extLst>
            <a:ext uri="{FF2B5EF4-FFF2-40B4-BE49-F238E27FC236}">
              <a16:creationId xmlns:a16="http://schemas.microsoft.com/office/drawing/2014/main" id="{8E321F4D-1B66-4784-9804-EA973480527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1" name="Text Box 143">
          <a:extLst>
            <a:ext uri="{FF2B5EF4-FFF2-40B4-BE49-F238E27FC236}">
              <a16:creationId xmlns:a16="http://schemas.microsoft.com/office/drawing/2014/main" id="{523AC987-0EB2-4742-80AA-FFE1FBD784B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2" name="Text Box 144">
          <a:extLst>
            <a:ext uri="{FF2B5EF4-FFF2-40B4-BE49-F238E27FC236}">
              <a16:creationId xmlns:a16="http://schemas.microsoft.com/office/drawing/2014/main" id="{8582FFDA-DD60-414F-861E-2434BAE0F7D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3" name="Text Box 145">
          <a:extLst>
            <a:ext uri="{FF2B5EF4-FFF2-40B4-BE49-F238E27FC236}">
              <a16:creationId xmlns:a16="http://schemas.microsoft.com/office/drawing/2014/main" id="{E12F7856-DFB8-447B-AD4F-6A72F74C2C4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4" name="Text Box 149">
          <a:extLst>
            <a:ext uri="{FF2B5EF4-FFF2-40B4-BE49-F238E27FC236}">
              <a16:creationId xmlns:a16="http://schemas.microsoft.com/office/drawing/2014/main" id="{2ECFD37E-8EF1-48CE-A44E-315D0836CF7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5" name="Text Box 150">
          <a:extLst>
            <a:ext uri="{FF2B5EF4-FFF2-40B4-BE49-F238E27FC236}">
              <a16:creationId xmlns:a16="http://schemas.microsoft.com/office/drawing/2014/main" id="{8AD1020E-5A6A-4473-8186-052B864EE7F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6" name="Text Box 151">
          <a:extLst>
            <a:ext uri="{FF2B5EF4-FFF2-40B4-BE49-F238E27FC236}">
              <a16:creationId xmlns:a16="http://schemas.microsoft.com/office/drawing/2014/main" id="{1DAF1888-A91C-454A-8205-EE7A743B2D4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7" name="Text Box 152">
          <a:extLst>
            <a:ext uri="{FF2B5EF4-FFF2-40B4-BE49-F238E27FC236}">
              <a16:creationId xmlns:a16="http://schemas.microsoft.com/office/drawing/2014/main" id="{37FB16FC-EA3C-479D-B5B9-0DDB7E901FF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8" name="Text Box 153">
          <a:extLst>
            <a:ext uri="{FF2B5EF4-FFF2-40B4-BE49-F238E27FC236}">
              <a16:creationId xmlns:a16="http://schemas.microsoft.com/office/drawing/2014/main" id="{A2591142-B7E5-48A6-9173-D02478C3941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29" name="Text Box 154">
          <a:extLst>
            <a:ext uri="{FF2B5EF4-FFF2-40B4-BE49-F238E27FC236}">
              <a16:creationId xmlns:a16="http://schemas.microsoft.com/office/drawing/2014/main" id="{AD087129-10AF-4E40-95EC-29CD446966C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0" name="Text Box 155">
          <a:extLst>
            <a:ext uri="{FF2B5EF4-FFF2-40B4-BE49-F238E27FC236}">
              <a16:creationId xmlns:a16="http://schemas.microsoft.com/office/drawing/2014/main" id="{DE86F45A-E2D7-4ADA-9492-6C69C6E2E38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1" name="Text Box 156">
          <a:extLst>
            <a:ext uri="{FF2B5EF4-FFF2-40B4-BE49-F238E27FC236}">
              <a16:creationId xmlns:a16="http://schemas.microsoft.com/office/drawing/2014/main" id="{D9E87901-D3F6-4332-BFDC-61F3B65E288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2" name="Text Box 157">
          <a:extLst>
            <a:ext uri="{FF2B5EF4-FFF2-40B4-BE49-F238E27FC236}">
              <a16:creationId xmlns:a16="http://schemas.microsoft.com/office/drawing/2014/main" id="{02FDB49D-AF02-4498-A588-D5633344DEA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3" name="Text Box 161">
          <a:extLst>
            <a:ext uri="{FF2B5EF4-FFF2-40B4-BE49-F238E27FC236}">
              <a16:creationId xmlns:a16="http://schemas.microsoft.com/office/drawing/2014/main" id="{4C4ACBD5-17D2-4744-B3C4-6378E18B3E7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4" name="Text Box 162">
          <a:extLst>
            <a:ext uri="{FF2B5EF4-FFF2-40B4-BE49-F238E27FC236}">
              <a16:creationId xmlns:a16="http://schemas.microsoft.com/office/drawing/2014/main" id="{E3880997-DC3A-46AC-AF9E-A2E1EBC5FE8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5" name="Text Box 163">
          <a:extLst>
            <a:ext uri="{FF2B5EF4-FFF2-40B4-BE49-F238E27FC236}">
              <a16:creationId xmlns:a16="http://schemas.microsoft.com/office/drawing/2014/main" id="{A0EDF6AF-C2A4-4223-A3B1-98D84FED2A3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6" name="Text Box 164">
          <a:extLst>
            <a:ext uri="{FF2B5EF4-FFF2-40B4-BE49-F238E27FC236}">
              <a16:creationId xmlns:a16="http://schemas.microsoft.com/office/drawing/2014/main" id="{258B42E0-8093-4F33-AEFE-BE1BC3FDA83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7" name="Text Box 165">
          <a:extLst>
            <a:ext uri="{FF2B5EF4-FFF2-40B4-BE49-F238E27FC236}">
              <a16:creationId xmlns:a16="http://schemas.microsoft.com/office/drawing/2014/main" id="{2FFCD6D9-0112-4C19-810A-C3F926C6F7A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8" name="Text Box 166">
          <a:extLst>
            <a:ext uri="{FF2B5EF4-FFF2-40B4-BE49-F238E27FC236}">
              <a16:creationId xmlns:a16="http://schemas.microsoft.com/office/drawing/2014/main" id="{CF1691A0-9C8C-47CE-BFD4-DE2418B7132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39" name="Text Box 167">
          <a:extLst>
            <a:ext uri="{FF2B5EF4-FFF2-40B4-BE49-F238E27FC236}">
              <a16:creationId xmlns:a16="http://schemas.microsoft.com/office/drawing/2014/main" id="{01242DC2-33AD-4C1D-9479-6230F5E87F5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0" name="Text Box 168">
          <a:extLst>
            <a:ext uri="{FF2B5EF4-FFF2-40B4-BE49-F238E27FC236}">
              <a16:creationId xmlns:a16="http://schemas.microsoft.com/office/drawing/2014/main" id="{25567D9F-281E-4B67-A37A-FDC0D75D5B7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1" name="Text Box 169">
          <a:extLst>
            <a:ext uri="{FF2B5EF4-FFF2-40B4-BE49-F238E27FC236}">
              <a16:creationId xmlns:a16="http://schemas.microsoft.com/office/drawing/2014/main" id="{69F65D25-6F7A-4DB7-BC73-A840891C835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2" name="Text Box 170">
          <a:extLst>
            <a:ext uri="{FF2B5EF4-FFF2-40B4-BE49-F238E27FC236}">
              <a16:creationId xmlns:a16="http://schemas.microsoft.com/office/drawing/2014/main" id="{D22E4FDC-E61B-4BC7-85F4-24521E01435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3" name="Text Box 171">
          <a:extLst>
            <a:ext uri="{FF2B5EF4-FFF2-40B4-BE49-F238E27FC236}">
              <a16:creationId xmlns:a16="http://schemas.microsoft.com/office/drawing/2014/main" id="{C7866CE7-6919-4822-8036-AB70D46BB1D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4" name="Text Box 172">
          <a:extLst>
            <a:ext uri="{FF2B5EF4-FFF2-40B4-BE49-F238E27FC236}">
              <a16:creationId xmlns:a16="http://schemas.microsoft.com/office/drawing/2014/main" id="{C927E7A1-FA10-4771-A4C6-3C09A6D105A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5" name="Text Box 173">
          <a:extLst>
            <a:ext uri="{FF2B5EF4-FFF2-40B4-BE49-F238E27FC236}">
              <a16:creationId xmlns:a16="http://schemas.microsoft.com/office/drawing/2014/main" id="{8C3A20D4-4008-456D-9565-B6BADA6A99E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6" name="Text Box 174">
          <a:extLst>
            <a:ext uri="{FF2B5EF4-FFF2-40B4-BE49-F238E27FC236}">
              <a16:creationId xmlns:a16="http://schemas.microsoft.com/office/drawing/2014/main" id="{033EE0AA-1503-43EC-BEB3-8478CF7184E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9525</xdr:colOff>
      <xdr:row>38</xdr:row>
      <xdr:rowOff>85725</xdr:rowOff>
    </xdr:from>
    <xdr:to>
      <xdr:col>4</xdr:col>
      <xdr:colOff>90488</xdr:colOff>
      <xdr:row>39</xdr:row>
      <xdr:rowOff>85725</xdr:rowOff>
    </xdr:to>
    <xdr:sp macro="" textlink="">
      <xdr:nvSpPr>
        <xdr:cNvPr id="347" name="Text Box 175">
          <a:extLst>
            <a:ext uri="{FF2B5EF4-FFF2-40B4-BE49-F238E27FC236}">
              <a16:creationId xmlns:a16="http://schemas.microsoft.com/office/drawing/2014/main" id="{E387D29F-5987-4AD6-AC5A-1AB56CFADE7A}"/>
            </a:ext>
          </a:extLst>
        </xdr:cNvPr>
        <xdr:cNvSpPr txBox="1">
          <a:spLocks noChangeArrowheads="1"/>
        </xdr:cNvSpPr>
      </xdr:nvSpPr>
      <xdr:spPr bwMode="auto">
        <a:xfrm>
          <a:off x="4814888" y="6162675"/>
          <a:ext cx="80963"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8" name="Text Box 176">
          <a:extLst>
            <a:ext uri="{FF2B5EF4-FFF2-40B4-BE49-F238E27FC236}">
              <a16:creationId xmlns:a16="http://schemas.microsoft.com/office/drawing/2014/main" id="{2893FFF2-3E82-488D-8006-1DB556778CE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49" name="Text Box 178">
          <a:extLst>
            <a:ext uri="{FF2B5EF4-FFF2-40B4-BE49-F238E27FC236}">
              <a16:creationId xmlns:a16="http://schemas.microsoft.com/office/drawing/2014/main" id="{290A5F6F-AE3C-4C20-9FD4-8C5A6A004F7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0" name="Text Box 179">
          <a:extLst>
            <a:ext uri="{FF2B5EF4-FFF2-40B4-BE49-F238E27FC236}">
              <a16:creationId xmlns:a16="http://schemas.microsoft.com/office/drawing/2014/main" id="{74C7D7AA-5E28-46EF-A161-12828A5B484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1" name="Text Box 180">
          <a:extLst>
            <a:ext uri="{FF2B5EF4-FFF2-40B4-BE49-F238E27FC236}">
              <a16:creationId xmlns:a16="http://schemas.microsoft.com/office/drawing/2014/main" id="{CA7A4E58-DAC0-4024-A903-29FCDCE3461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2" name="Text Box 181">
          <a:extLst>
            <a:ext uri="{FF2B5EF4-FFF2-40B4-BE49-F238E27FC236}">
              <a16:creationId xmlns:a16="http://schemas.microsoft.com/office/drawing/2014/main" id="{231EDCC9-CF6B-4936-A420-1E92F00B6CA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3" name="Text Box 182">
          <a:extLst>
            <a:ext uri="{FF2B5EF4-FFF2-40B4-BE49-F238E27FC236}">
              <a16:creationId xmlns:a16="http://schemas.microsoft.com/office/drawing/2014/main" id="{91E2EFD5-6ED3-43DC-8483-02EB1C1C987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4" name="Text Box 183">
          <a:extLst>
            <a:ext uri="{FF2B5EF4-FFF2-40B4-BE49-F238E27FC236}">
              <a16:creationId xmlns:a16="http://schemas.microsoft.com/office/drawing/2014/main" id="{42B92ACE-4E50-41EA-80D3-8A09204D084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5" name="Text Box 184">
          <a:extLst>
            <a:ext uri="{FF2B5EF4-FFF2-40B4-BE49-F238E27FC236}">
              <a16:creationId xmlns:a16="http://schemas.microsoft.com/office/drawing/2014/main" id="{7D37EF49-10D5-4DE4-9AE1-DBB4801DCAD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6" name="Text Box 185">
          <a:extLst>
            <a:ext uri="{FF2B5EF4-FFF2-40B4-BE49-F238E27FC236}">
              <a16:creationId xmlns:a16="http://schemas.microsoft.com/office/drawing/2014/main" id="{B42FF233-D30A-4CCC-A5AB-392869AB3EC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7" name="Text Box 186">
          <a:extLst>
            <a:ext uri="{FF2B5EF4-FFF2-40B4-BE49-F238E27FC236}">
              <a16:creationId xmlns:a16="http://schemas.microsoft.com/office/drawing/2014/main" id="{85007192-E6D2-468A-BE4C-FF579509AA2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8" name="Text Box 187">
          <a:extLst>
            <a:ext uri="{FF2B5EF4-FFF2-40B4-BE49-F238E27FC236}">
              <a16:creationId xmlns:a16="http://schemas.microsoft.com/office/drawing/2014/main" id="{026FE78F-794C-4404-97AD-A82632D52E9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59" name="Text Box 188">
          <a:extLst>
            <a:ext uri="{FF2B5EF4-FFF2-40B4-BE49-F238E27FC236}">
              <a16:creationId xmlns:a16="http://schemas.microsoft.com/office/drawing/2014/main" id="{62E6BF33-A78D-4734-B4D0-4C24982A1D6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0" name="Text Box 189">
          <a:extLst>
            <a:ext uri="{FF2B5EF4-FFF2-40B4-BE49-F238E27FC236}">
              <a16:creationId xmlns:a16="http://schemas.microsoft.com/office/drawing/2014/main" id="{C6F40FE2-8B8D-4EB0-918F-D0BF58E4AF0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1" name="Text Box 190">
          <a:extLst>
            <a:ext uri="{FF2B5EF4-FFF2-40B4-BE49-F238E27FC236}">
              <a16:creationId xmlns:a16="http://schemas.microsoft.com/office/drawing/2014/main" id="{CFEC62E9-8007-42A6-8D10-E4EB56BE72A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2" name="Text Box 191">
          <a:extLst>
            <a:ext uri="{FF2B5EF4-FFF2-40B4-BE49-F238E27FC236}">
              <a16:creationId xmlns:a16="http://schemas.microsoft.com/office/drawing/2014/main" id="{34559062-6C13-4752-97EA-2E0F04F837C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3" name="Text Box 192">
          <a:extLst>
            <a:ext uri="{FF2B5EF4-FFF2-40B4-BE49-F238E27FC236}">
              <a16:creationId xmlns:a16="http://schemas.microsoft.com/office/drawing/2014/main" id="{0B07E627-1964-4AD5-A6FE-B503E428D51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4" name="Text Box 193">
          <a:extLst>
            <a:ext uri="{FF2B5EF4-FFF2-40B4-BE49-F238E27FC236}">
              <a16:creationId xmlns:a16="http://schemas.microsoft.com/office/drawing/2014/main" id="{944F326F-77E6-465B-B34A-2C4E6F27502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5" name="Text Box 194">
          <a:extLst>
            <a:ext uri="{FF2B5EF4-FFF2-40B4-BE49-F238E27FC236}">
              <a16:creationId xmlns:a16="http://schemas.microsoft.com/office/drawing/2014/main" id="{AA206FCE-6774-4F9C-9F9B-1E05039233E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6" name="Text Box 195">
          <a:extLst>
            <a:ext uri="{FF2B5EF4-FFF2-40B4-BE49-F238E27FC236}">
              <a16:creationId xmlns:a16="http://schemas.microsoft.com/office/drawing/2014/main" id="{694D2638-7C56-4C0E-8392-F3AB932A975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7" name="Text Box 196">
          <a:extLst>
            <a:ext uri="{FF2B5EF4-FFF2-40B4-BE49-F238E27FC236}">
              <a16:creationId xmlns:a16="http://schemas.microsoft.com/office/drawing/2014/main" id="{54087728-F548-474A-8639-E7BB5C758F7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8" name="Text Box 197">
          <a:extLst>
            <a:ext uri="{FF2B5EF4-FFF2-40B4-BE49-F238E27FC236}">
              <a16:creationId xmlns:a16="http://schemas.microsoft.com/office/drawing/2014/main" id="{DC30A645-2CB9-4149-8628-79A77E83451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69" name="Text Box 198">
          <a:extLst>
            <a:ext uri="{FF2B5EF4-FFF2-40B4-BE49-F238E27FC236}">
              <a16:creationId xmlns:a16="http://schemas.microsoft.com/office/drawing/2014/main" id="{7FBB32B9-3B62-4D72-93CF-FDD9C07B17F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0" name="Text Box 199">
          <a:extLst>
            <a:ext uri="{FF2B5EF4-FFF2-40B4-BE49-F238E27FC236}">
              <a16:creationId xmlns:a16="http://schemas.microsoft.com/office/drawing/2014/main" id="{0408BB95-2EE3-40F8-814F-620B5C6FAA7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1" name="Text Box 200">
          <a:extLst>
            <a:ext uri="{FF2B5EF4-FFF2-40B4-BE49-F238E27FC236}">
              <a16:creationId xmlns:a16="http://schemas.microsoft.com/office/drawing/2014/main" id="{650AD631-A50F-4DBE-9146-9FC6EA2D94B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2" name="Text Box 201">
          <a:extLst>
            <a:ext uri="{FF2B5EF4-FFF2-40B4-BE49-F238E27FC236}">
              <a16:creationId xmlns:a16="http://schemas.microsoft.com/office/drawing/2014/main" id="{097F4492-008D-4CE9-A7EE-FD024CE9C08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3" name="Text Box 202">
          <a:extLst>
            <a:ext uri="{FF2B5EF4-FFF2-40B4-BE49-F238E27FC236}">
              <a16:creationId xmlns:a16="http://schemas.microsoft.com/office/drawing/2014/main" id="{AD40F1B9-E238-40D9-A51E-CF5D2F1579C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4" name="Text Box 203">
          <a:extLst>
            <a:ext uri="{FF2B5EF4-FFF2-40B4-BE49-F238E27FC236}">
              <a16:creationId xmlns:a16="http://schemas.microsoft.com/office/drawing/2014/main" id="{62C1A950-DEEF-43EC-A0DE-9CD7CC55622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5" name="Text Box 204">
          <a:extLst>
            <a:ext uri="{FF2B5EF4-FFF2-40B4-BE49-F238E27FC236}">
              <a16:creationId xmlns:a16="http://schemas.microsoft.com/office/drawing/2014/main" id="{B2AA9097-7E52-44A3-BBB4-A2E0390AEF6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6" name="Text Box 206">
          <a:extLst>
            <a:ext uri="{FF2B5EF4-FFF2-40B4-BE49-F238E27FC236}">
              <a16:creationId xmlns:a16="http://schemas.microsoft.com/office/drawing/2014/main" id="{851FB78B-7B66-4B00-8FEB-622C9588090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7" name="Text Box 207">
          <a:extLst>
            <a:ext uri="{FF2B5EF4-FFF2-40B4-BE49-F238E27FC236}">
              <a16:creationId xmlns:a16="http://schemas.microsoft.com/office/drawing/2014/main" id="{51442173-08CC-40E6-9013-3C57092E09D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8" name="Text Box 208">
          <a:extLst>
            <a:ext uri="{FF2B5EF4-FFF2-40B4-BE49-F238E27FC236}">
              <a16:creationId xmlns:a16="http://schemas.microsoft.com/office/drawing/2014/main" id="{A29AA006-985B-4525-9319-63B5884C366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79" name="Text Box 209">
          <a:extLst>
            <a:ext uri="{FF2B5EF4-FFF2-40B4-BE49-F238E27FC236}">
              <a16:creationId xmlns:a16="http://schemas.microsoft.com/office/drawing/2014/main" id="{D7DA9AA3-2CB8-4C5B-9A17-B99E4018E88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80" name="Text Box 210">
          <a:extLst>
            <a:ext uri="{FF2B5EF4-FFF2-40B4-BE49-F238E27FC236}">
              <a16:creationId xmlns:a16="http://schemas.microsoft.com/office/drawing/2014/main" id="{2550355A-8696-447B-8DE4-8C1C79973BE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81" name="Text Box 211">
          <a:extLst>
            <a:ext uri="{FF2B5EF4-FFF2-40B4-BE49-F238E27FC236}">
              <a16:creationId xmlns:a16="http://schemas.microsoft.com/office/drawing/2014/main" id="{04BF0794-3B14-4B32-A119-F0A08FB7F3B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82" name="Text Box 212">
          <a:extLst>
            <a:ext uri="{FF2B5EF4-FFF2-40B4-BE49-F238E27FC236}">
              <a16:creationId xmlns:a16="http://schemas.microsoft.com/office/drawing/2014/main" id="{E6BC6E72-3DF1-4D47-BE75-21D76ABC34B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83" name="Text Box 213">
          <a:extLst>
            <a:ext uri="{FF2B5EF4-FFF2-40B4-BE49-F238E27FC236}">
              <a16:creationId xmlns:a16="http://schemas.microsoft.com/office/drawing/2014/main" id="{CEDDF372-548C-4364-AD69-54224C9F86F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384" name="Text Box 214">
          <a:extLst>
            <a:ext uri="{FF2B5EF4-FFF2-40B4-BE49-F238E27FC236}">
              <a16:creationId xmlns:a16="http://schemas.microsoft.com/office/drawing/2014/main" id="{2CD6B334-3149-4C59-A47A-2DC1898B4A8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85" name="Text Box 216">
          <a:extLst>
            <a:ext uri="{FF2B5EF4-FFF2-40B4-BE49-F238E27FC236}">
              <a16:creationId xmlns:a16="http://schemas.microsoft.com/office/drawing/2014/main" id="{DE31E6AB-796F-43E1-B30F-CC7D41AE6679}"/>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86" name="Text Box 217">
          <a:extLst>
            <a:ext uri="{FF2B5EF4-FFF2-40B4-BE49-F238E27FC236}">
              <a16:creationId xmlns:a16="http://schemas.microsoft.com/office/drawing/2014/main" id="{212D6161-373A-4B61-A266-BA9F85C0BF0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87" name="Text Box 218">
          <a:extLst>
            <a:ext uri="{FF2B5EF4-FFF2-40B4-BE49-F238E27FC236}">
              <a16:creationId xmlns:a16="http://schemas.microsoft.com/office/drawing/2014/main" id="{2B0D8CE4-6B51-4DE4-B922-04347C950A4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88" name="Text Box 219">
          <a:extLst>
            <a:ext uri="{FF2B5EF4-FFF2-40B4-BE49-F238E27FC236}">
              <a16:creationId xmlns:a16="http://schemas.microsoft.com/office/drawing/2014/main" id="{FBABB4B2-F0EF-4DA1-8BC4-043100C1575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89" name="Text Box 220">
          <a:extLst>
            <a:ext uri="{FF2B5EF4-FFF2-40B4-BE49-F238E27FC236}">
              <a16:creationId xmlns:a16="http://schemas.microsoft.com/office/drawing/2014/main" id="{1EE6DAAF-0CC4-452C-BE07-23C19AD6AA2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0" name="Text Box 221">
          <a:extLst>
            <a:ext uri="{FF2B5EF4-FFF2-40B4-BE49-F238E27FC236}">
              <a16:creationId xmlns:a16="http://schemas.microsoft.com/office/drawing/2014/main" id="{A756F9E2-14FC-4A6E-82D4-C85C794BA61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1" name="Text Box 222">
          <a:extLst>
            <a:ext uri="{FF2B5EF4-FFF2-40B4-BE49-F238E27FC236}">
              <a16:creationId xmlns:a16="http://schemas.microsoft.com/office/drawing/2014/main" id="{01CF3EF0-7BB4-46F0-AF25-ECECFD85155D}"/>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2" name="Text Box 223">
          <a:extLst>
            <a:ext uri="{FF2B5EF4-FFF2-40B4-BE49-F238E27FC236}">
              <a16:creationId xmlns:a16="http://schemas.microsoft.com/office/drawing/2014/main" id="{87EF38CF-146E-46BE-93A1-B18D92A447C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3" name="Text Box 224">
          <a:extLst>
            <a:ext uri="{FF2B5EF4-FFF2-40B4-BE49-F238E27FC236}">
              <a16:creationId xmlns:a16="http://schemas.microsoft.com/office/drawing/2014/main" id="{B65EC755-BF53-4100-B586-10B7B607908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4" name="Text Box 225">
          <a:extLst>
            <a:ext uri="{FF2B5EF4-FFF2-40B4-BE49-F238E27FC236}">
              <a16:creationId xmlns:a16="http://schemas.microsoft.com/office/drawing/2014/main" id="{040A44FB-B5C1-49E3-AF3A-CD51AF26D96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5" name="Text Box 226">
          <a:extLst>
            <a:ext uri="{FF2B5EF4-FFF2-40B4-BE49-F238E27FC236}">
              <a16:creationId xmlns:a16="http://schemas.microsoft.com/office/drawing/2014/main" id="{53E2C0FE-2718-47C4-8471-EF3F1F8473F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6" name="Text Box 227">
          <a:extLst>
            <a:ext uri="{FF2B5EF4-FFF2-40B4-BE49-F238E27FC236}">
              <a16:creationId xmlns:a16="http://schemas.microsoft.com/office/drawing/2014/main" id="{E4C6CFF0-1279-4703-B514-A41E920F86A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7" name="Text Box 228">
          <a:extLst>
            <a:ext uri="{FF2B5EF4-FFF2-40B4-BE49-F238E27FC236}">
              <a16:creationId xmlns:a16="http://schemas.microsoft.com/office/drawing/2014/main" id="{6152F6E0-98DE-496A-A601-FDC0A16B14E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8" name="Text Box 229">
          <a:extLst>
            <a:ext uri="{FF2B5EF4-FFF2-40B4-BE49-F238E27FC236}">
              <a16:creationId xmlns:a16="http://schemas.microsoft.com/office/drawing/2014/main" id="{3F6DA096-D3BE-47E4-B397-BEDCD11E689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399" name="Text Box 230">
          <a:extLst>
            <a:ext uri="{FF2B5EF4-FFF2-40B4-BE49-F238E27FC236}">
              <a16:creationId xmlns:a16="http://schemas.microsoft.com/office/drawing/2014/main" id="{4BD12A44-017B-49DB-8C8A-E2BA6C202B5B}"/>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0" name="Text Box 231">
          <a:extLst>
            <a:ext uri="{FF2B5EF4-FFF2-40B4-BE49-F238E27FC236}">
              <a16:creationId xmlns:a16="http://schemas.microsoft.com/office/drawing/2014/main" id="{4F2E1126-23CC-49F1-9011-BE9046CF7CF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1" name="Text Box 232">
          <a:extLst>
            <a:ext uri="{FF2B5EF4-FFF2-40B4-BE49-F238E27FC236}">
              <a16:creationId xmlns:a16="http://schemas.microsoft.com/office/drawing/2014/main" id="{E62118E1-4930-4F74-BBDE-8C4CF4CCCC8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2" name="Text Box 233">
          <a:extLst>
            <a:ext uri="{FF2B5EF4-FFF2-40B4-BE49-F238E27FC236}">
              <a16:creationId xmlns:a16="http://schemas.microsoft.com/office/drawing/2014/main" id="{1AFF487D-1305-4DBE-B394-CA7CDA2E4B9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3" name="Text Box 234">
          <a:extLst>
            <a:ext uri="{FF2B5EF4-FFF2-40B4-BE49-F238E27FC236}">
              <a16:creationId xmlns:a16="http://schemas.microsoft.com/office/drawing/2014/main" id="{5B8AE9EE-361B-4332-81F4-8E834AD79D8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4" name="Text Box 235">
          <a:extLst>
            <a:ext uri="{FF2B5EF4-FFF2-40B4-BE49-F238E27FC236}">
              <a16:creationId xmlns:a16="http://schemas.microsoft.com/office/drawing/2014/main" id="{17666EDA-871D-4007-AC65-77C86BC84A5F}"/>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5" name="Text Box 237">
          <a:extLst>
            <a:ext uri="{FF2B5EF4-FFF2-40B4-BE49-F238E27FC236}">
              <a16:creationId xmlns:a16="http://schemas.microsoft.com/office/drawing/2014/main" id="{9B6FA078-C6B5-4937-B880-74CDEE7CDB96}"/>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6" name="Text Box 238">
          <a:extLst>
            <a:ext uri="{FF2B5EF4-FFF2-40B4-BE49-F238E27FC236}">
              <a16:creationId xmlns:a16="http://schemas.microsoft.com/office/drawing/2014/main" id="{26D70FF8-4B27-4730-A11F-CB2EA6D7A3F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7" name="Text Box 239">
          <a:extLst>
            <a:ext uri="{FF2B5EF4-FFF2-40B4-BE49-F238E27FC236}">
              <a16:creationId xmlns:a16="http://schemas.microsoft.com/office/drawing/2014/main" id="{4C22C1D1-CFB8-414D-88A6-D1E44F91C65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8" name="Text Box 240">
          <a:extLst>
            <a:ext uri="{FF2B5EF4-FFF2-40B4-BE49-F238E27FC236}">
              <a16:creationId xmlns:a16="http://schemas.microsoft.com/office/drawing/2014/main" id="{0BC18A18-A47D-48DC-A2D5-B4CED9CA9BD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409" name="Text Box 241">
          <a:extLst>
            <a:ext uri="{FF2B5EF4-FFF2-40B4-BE49-F238E27FC236}">
              <a16:creationId xmlns:a16="http://schemas.microsoft.com/office/drawing/2014/main" id="{F3708DD7-67B5-48E7-8D59-ED4B296B124D}"/>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12</xdr:row>
      <xdr:rowOff>0</xdr:rowOff>
    </xdr:from>
    <xdr:to>
      <xdr:col>5</xdr:col>
      <xdr:colOff>71438</xdr:colOff>
      <xdr:row>17</xdr:row>
      <xdr:rowOff>47625</xdr:rowOff>
    </xdr:to>
    <xdr:sp macro="" textlink="">
      <xdr:nvSpPr>
        <xdr:cNvPr id="410" name="Text Box 242">
          <a:extLst>
            <a:ext uri="{FF2B5EF4-FFF2-40B4-BE49-F238E27FC236}">
              <a16:creationId xmlns:a16="http://schemas.microsoft.com/office/drawing/2014/main" id="{C8C02418-A2B9-4C26-AAC7-72A4AB48C0AF}"/>
            </a:ext>
          </a:extLst>
        </xdr:cNvPr>
        <xdr:cNvSpPr txBox="1">
          <a:spLocks noChangeArrowheads="1"/>
        </xdr:cNvSpPr>
      </xdr:nvSpPr>
      <xdr:spPr bwMode="auto">
        <a:xfrm>
          <a:off x="4805363" y="1943100"/>
          <a:ext cx="71438" cy="5619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38</xdr:row>
      <xdr:rowOff>85725</xdr:rowOff>
    </xdr:from>
    <xdr:to>
      <xdr:col>4</xdr:col>
      <xdr:colOff>71438</xdr:colOff>
      <xdr:row>39</xdr:row>
      <xdr:rowOff>85725</xdr:rowOff>
    </xdr:to>
    <xdr:sp macro="" textlink="">
      <xdr:nvSpPr>
        <xdr:cNvPr id="411" name="Text Box 246">
          <a:extLst>
            <a:ext uri="{FF2B5EF4-FFF2-40B4-BE49-F238E27FC236}">
              <a16:creationId xmlns:a16="http://schemas.microsoft.com/office/drawing/2014/main" id="{AB7B09D0-E5AD-4BBD-8C34-CC007AE09718}"/>
            </a:ext>
          </a:extLst>
        </xdr:cNvPr>
        <xdr:cNvSpPr txBox="1">
          <a:spLocks noChangeArrowheads="1"/>
        </xdr:cNvSpPr>
      </xdr:nvSpPr>
      <xdr:spPr bwMode="auto">
        <a:xfrm>
          <a:off x="4805363" y="6162675"/>
          <a:ext cx="71438"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12" name="Text Box 187">
          <a:extLst>
            <a:ext uri="{FF2B5EF4-FFF2-40B4-BE49-F238E27FC236}">
              <a16:creationId xmlns:a16="http://schemas.microsoft.com/office/drawing/2014/main" id="{CA9CB2FC-D615-46B8-994C-812C16BAC0F2}"/>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33</xdr:row>
      <xdr:rowOff>19050</xdr:rowOff>
    </xdr:from>
    <xdr:to>
      <xdr:col>4</xdr:col>
      <xdr:colOff>71438</xdr:colOff>
      <xdr:row>34</xdr:row>
      <xdr:rowOff>0</xdr:rowOff>
    </xdr:to>
    <xdr:sp macro="" textlink="">
      <xdr:nvSpPr>
        <xdr:cNvPr id="413" name="Text Box 188">
          <a:extLst>
            <a:ext uri="{FF2B5EF4-FFF2-40B4-BE49-F238E27FC236}">
              <a16:creationId xmlns:a16="http://schemas.microsoft.com/office/drawing/2014/main" id="{1A19B92E-5C69-4004-8514-90CE529EC3BE}"/>
            </a:ext>
          </a:extLst>
        </xdr:cNvPr>
        <xdr:cNvSpPr txBox="1">
          <a:spLocks noChangeArrowheads="1"/>
        </xdr:cNvSpPr>
      </xdr:nvSpPr>
      <xdr:spPr bwMode="auto">
        <a:xfrm>
          <a:off x="4733926" y="5195888"/>
          <a:ext cx="142875" cy="1476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414" name="Text Box 189">
          <a:extLst>
            <a:ext uri="{FF2B5EF4-FFF2-40B4-BE49-F238E27FC236}">
              <a16:creationId xmlns:a16="http://schemas.microsoft.com/office/drawing/2014/main" id="{6F415F52-718C-42E1-AA05-1C6279C36C8F}"/>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415" name="Text Box 190">
          <a:extLst>
            <a:ext uri="{FF2B5EF4-FFF2-40B4-BE49-F238E27FC236}">
              <a16:creationId xmlns:a16="http://schemas.microsoft.com/office/drawing/2014/main" id="{0202FE4B-0A4D-4EA2-A8DE-CB37CF6971B8}"/>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416" name="Text Box 191">
          <a:extLst>
            <a:ext uri="{FF2B5EF4-FFF2-40B4-BE49-F238E27FC236}">
              <a16:creationId xmlns:a16="http://schemas.microsoft.com/office/drawing/2014/main" id="{72ACC0F0-2271-418D-AD94-33E8055968B7}"/>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417" name="Text Box 192">
          <a:extLst>
            <a:ext uri="{FF2B5EF4-FFF2-40B4-BE49-F238E27FC236}">
              <a16:creationId xmlns:a16="http://schemas.microsoft.com/office/drawing/2014/main" id="{BC4C41E7-2ECF-43A9-8FCC-A887EE75A97E}"/>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18" name="Text Box 193">
          <a:extLst>
            <a:ext uri="{FF2B5EF4-FFF2-40B4-BE49-F238E27FC236}">
              <a16:creationId xmlns:a16="http://schemas.microsoft.com/office/drawing/2014/main" id="{B42293CE-7EA1-41BF-87DC-8E44BFF5AEAC}"/>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19" name="Text Box 194">
          <a:extLst>
            <a:ext uri="{FF2B5EF4-FFF2-40B4-BE49-F238E27FC236}">
              <a16:creationId xmlns:a16="http://schemas.microsoft.com/office/drawing/2014/main" id="{FA0F2A42-5363-4518-A503-9B5EE58557AD}"/>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20" name="Text Box 195">
          <a:extLst>
            <a:ext uri="{FF2B5EF4-FFF2-40B4-BE49-F238E27FC236}">
              <a16:creationId xmlns:a16="http://schemas.microsoft.com/office/drawing/2014/main" id="{20CEBD33-5FFA-4976-8612-2120F48920F3}"/>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1" name="Text Box 193">
          <a:extLst>
            <a:ext uri="{FF2B5EF4-FFF2-40B4-BE49-F238E27FC236}">
              <a16:creationId xmlns:a16="http://schemas.microsoft.com/office/drawing/2014/main" id="{DE443A1B-A215-4296-9A04-B74DA3E2E376}"/>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2" name="Text Box 194">
          <a:extLst>
            <a:ext uri="{FF2B5EF4-FFF2-40B4-BE49-F238E27FC236}">
              <a16:creationId xmlns:a16="http://schemas.microsoft.com/office/drawing/2014/main" id="{5260E764-F14A-4CCE-9602-5E4F28655A2D}"/>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423" name="Text Box 195">
          <a:extLst>
            <a:ext uri="{FF2B5EF4-FFF2-40B4-BE49-F238E27FC236}">
              <a16:creationId xmlns:a16="http://schemas.microsoft.com/office/drawing/2014/main" id="{8BFC1370-CED9-4D3E-842F-F4883CC2ADF7}"/>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4" name="Text Box 193">
          <a:extLst>
            <a:ext uri="{FF2B5EF4-FFF2-40B4-BE49-F238E27FC236}">
              <a16:creationId xmlns:a16="http://schemas.microsoft.com/office/drawing/2014/main" id="{945A16EB-5D27-4786-911F-6A82FF5E352D}"/>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5" name="Text Box 194">
          <a:extLst>
            <a:ext uri="{FF2B5EF4-FFF2-40B4-BE49-F238E27FC236}">
              <a16:creationId xmlns:a16="http://schemas.microsoft.com/office/drawing/2014/main" id="{E4DEE9A7-374F-4F1D-BAB4-21F046650CDE}"/>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426" name="Text Box 195">
          <a:extLst>
            <a:ext uri="{FF2B5EF4-FFF2-40B4-BE49-F238E27FC236}">
              <a16:creationId xmlns:a16="http://schemas.microsoft.com/office/drawing/2014/main" id="{64162A55-6EA5-4B8A-A631-BACBE72DB414}"/>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27" name="Text Box 193">
          <a:extLst>
            <a:ext uri="{FF2B5EF4-FFF2-40B4-BE49-F238E27FC236}">
              <a16:creationId xmlns:a16="http://schemas.microsoft.com/office/drawing/2014/main" id="{3BC4BFCA-4AF7-4F47-9761-66A5A80035DE}"/>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28" name="Text Box 194">
          <a:extLst>
            <a:ext uri="{FF2B5EF4-FFF2-40B4-BE49-F238E27FC236}">
              <a16:creationId xmlns:a16="http://schemas.microsoft.com/office/drawing/2014/main" id="{E1BF7584-85BE-4B65-8EDA-9FF822D5E83F}"/>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429" name="Text Box 195">
          <a:extLst>
            <a:ext uri="{FF2B5EF4-FFF2-40B4-BE49-F238E27FC236}">
              <a16:creationId xmlns:a16="http://schemas.microsoft.com/office/drawing/2014/main" id="{85C11B5D-CF5E-4FAC-AC76-20D406FCD441}"/>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430" name="Text Box 193">
          <a:extLst>
            <a:ext uri="{FF2B5EF4-FFF2-40B4-BE49-F238E27FC236}">
              <a16:creationId xmlns:a16="http://schemas.microsoft.com/office/drawing/2014/main" id="{493B3DB4-305B-4742-A250-B80A0BE79E90}"/>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431" name="Text Box 194">
          <a:extLst>
            <a:ext uri="{FF2B5EF4-FFF2-40B4-BE49-F238E27FC236}">
              <a16:creationId xmlns:a16="http://schemas.microsoft.com/office/drawing/2014/main" id="{ED8AFA02-EA57-4D6E-BE8D-AFC446683C7F}"/>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432" name="Text Box 195">
          <a:extLst>
            <a:ext uri="{FF2B5EF4-FFF2-40B4-BE49-F238E27FC236}">
              <a16:creationId xmlns:a16="http://schemas.microsoft.com/office/drawing/2014/main" id="{500DBFF7-A911-4556-BED3-C6963B38C393}"/>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3" name="Text Box 187">
          <a:extLst>
            <a:ext uri="{FF2B5EF4-FFF2-40B4-BE49-F238E27FC236}">
              <a16:creationId xmlns:a16="http://schemas.microsoft.com/office/drawing/2014/main" id="{630CAF34-DE81-4165-8C7A-E756748711DF}"/>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4" name="Text Box 193">
          <a:extLst>
            <a:ext uri="{FF2B5EF4-FFF2-40B4-BE49-F238E27FC236}">
              <a16:creationId xmlns:a16="http://schemas.microsoft.com/office/drawing/2014/main" id="{AC745DD0-3D5B-4C1B-B2E3-2230F8D98091}"/>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5" name="Text Box 194">
          <a:extLst>
            <a:ext uri="{FF2B5EF4-FFF2-40B4-BE49-F238E27FC236}">
              <a16:creationId xmlns:a16="http://schemas.microsoft.com/office/drawing/2014/main" id="{D012C539-71C1-4F8F-BDF8-880B27AEB563}"/>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436" name="Text Box 195">
          <a:extLst>
            <a:ext uri="{FF2B5EF4-FFF2-40B4-BE49-F238E27FC236}">
              <a16:creationId xmlns:a16="http://schemas.microsoft.com/office/drawing/2014/main" id="{8DD884E7-ECAD-422E-80C9-DD9298386EB9}"/>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7" name="Text Box 193">
          <a:extLst>
            <a:ext uri="{FF2B5EF4-FFF2-40B4-BE49-F238E27FC236}">
              <a16:creationId xmlns:a16="http://schemas.microsoft.com/office/drawing/2014/main" id="{27A7D228-7491-45F5-9AC6-D2B13CEF62D5}"/>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8" name="Text Box 194">
          <a:extLst>
            <a:ext uri="{FF2B5EF4-FFF2-40B4-BE49-F238E27FC236}">
              <a16:creationId xmlns:a16="http://schemas.microsoft.com/office/drawing/2014/main" id="{A1D87298-BE82-4D1E-9C14-7665838F5F4C}"/>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439" name="Text Box 195">
          <a:extLst>
            <a:ext uri="{FF2B5EF4-FFF2-40B4-BE49-F238E27FC236}">
              <a16:creationId xmlns:a16="http://schemas.microsoft.com/office/drawing/2014/main" id="{84AC4DE8-DDC2-478B-BA43-F7555CB80A89}"/>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38</xdr:row>
      <xdr:rowOff>0</xdr:rowOff>
    </xdr:from>
    <xdr:to>
      <xdr:col>4</xdr:col>
      <xdr:colOff>90488</xdr:colOff>
      <xdr:row>39</xdr:row>
      <xdr:rowOff>45739</xdr:rowOff>
    </xdr:to>
    <xdr:sp macro="" textlink="">
      <xdr:nvSpPr>
        <xdr:cNvPr id="440" name="Text Box 71">
          <a:extLst>
            <a:ext uri="{FF2B5EF4-FFF2-40B4-BE49-F238E27FC236}">
              <a16:creationId xmlns:a16="http://schemas.microsoft.com/office/drawing/2014/main" id="{55C378A9-49C9-4437-9A84-C6739F52948D}"/>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38</xdr:row>
      <xdr:rowOff>0</xdr:rowOff>
    </xdr:from>
    <xdr:to>
      <xdr:col>4</xdr:col>
      <xdr:colOff>90488</xdr:colOff>
      <xdr:row>39</xdr:row>
      <xdr:rowOff>45739</xdr:rowOff>
    </xdr:to>
    <xdr:sp macro="" textlink="">
      <xdr:nvSpPr>
        <xdr:cNvPr id="441" name="Text Box 175">
          <a:extLst>
            <a:ext uri="{FF2B5EF4-FFF2-40B4-BE49-F238E27FC236}">
              <a16:creationId xmlns:a16="http://schemas.microsoft.com/office/drawing/2014/main" id="{A89B8CDE-0982-4436-8090-D183483B9897}"/>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2" name="Text Box 1">
          <a:extLst>
            <a:ext uri="{FF2B5EF4-FFF2-40B4-BE49-F238E27FC236}">
              <a16:creationId xmlns:a16="http://schemas.microsoft.com/office/drawing/2014/main" id="{3DC62FAE-4D8D-48EE-878B-8C0142B97C4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3" name="Text Box 23">
          <a:extLst>
            <a:ext uri="{FF2B5EF4-FFF2-40B4-BE49-F238E27FC236}">
              <a16:creationId xmlns:a16="http://schemas.microsoft.com/office/drawing/2014/main" id="{523F7C32-77D4-4B4A-856B-31F3A230072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4" name="Text Box 24">
          <a:extLst>
            <a:ext uri="{FF2B5EF4-FFF2-40B4-BE49-F238E27FC236}">
              <a16:creationId xmlns:a16="http://schemas.microsoft.com/office/drawing/2014/main" id="{C1F6EAB6-3B53-4041-AEF9-72A27D51799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5" name="Text Box 25">
          <a:extLst>
            <a:ext uri="{FF2B5EF4-FFF2-40B4-BE49-F238E27FC236}">
              <a16:creationId xmlns:a16="http://schemas.microsoft.com/office/drawing/2014/main" id="{DE87A5AF-2FED-4A6F-8531-1AD4BD67632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6" name="Text Box 26">
          <a:extLst>
            <a:ext uri="{FF2B5EF4-FFF2-40B4-BE49-F238E27FC236}">
              <a16:creationId xmlns:a16="http://schemas.microsoft.com/office/drawing/2014/main" id="{28336163-16EB-4B90-8603-FC39F3C28ED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7" name="Text Box 27">
          <a:extLst>
            <a:ext uri="{FF2B5EF4-FFF2-40B4-BE49-F238E27FC236}">
              <a16:creationId xmlns:a16="http://schemas.microsoft.com/office/drawing/2014/main" id="{3463B3A7-6E6E-4DCC-9FAE-8DFEF9098FC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8" name="Text Box 28">
          <a:extLst>
            <a:ext uri="{FF2B5EF4-FFF2-40B4-BE49-F238E27FC236}">
              <a16:creationId xmlns:a16="http://schemas.microsoft.com/office/drawing/2014/main" id="{44E3ED1C-0E52-4011-8784-B6FAE3CE2AA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49" name="Text Box 29">
          <a:extLst>
            <a:ext uri="{FF2B5EF4-FFF2-40B4-BE49-F238E27FC236}">
              <a16:creationId xmlns:a16="http://schemas.microsoft.com/office/drawing/2014/main" id="{4C3A3876-00A1-426B-9A13-2C8EDAA8A56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0" name="Text Box 30">
          <a:extLst>
            <a:ext uri="{FF2B5EF4-FFF2-40B4-BE49-F238E27FC236}">
              <a16:creationId xmlns:a16="http://schemas.microsoft.com/office/drawing/2014/main" id="{9EAAE47D-CC5F-4724-ADDB-23AAEC95F5D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1" name="Text Box 31">
          <a:extLst>
            <a:ext uri="{FF2B5EF4-FFF2-40B4-BE49-F238E27FC236}">
              <a16:creationId xmlns:a16="http://schemas.microsoft.com/office/drawing/2014/main" id="{300346E8-361E-4A33-A2E6-062EFB2A5C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2" name="Text Box 32">
          <a:extLst>
            <a:ext uri="{FF2B5EF4-FFF2-40B4-BE49-F238E27FC236}">
              <a16:creationId xmlns:a16="http://schemas.microsoft.com/office/drawing/2014/main" id="{98AD132B-CB51-4F2D-989E-DC0803AC3A7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3" name="Text Box 33">
          <a:extLst>
            <a:ext uri="{FF2B5EF4-FFF2-40B4-BE49-F238E27FC236}">
              <a16:creationId xmlns:a16="http://schemas.microsoft.com/office/drawing/2014/main" id="{1135844E-5D57-4096-B790-809632DD866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4" name="Text Box 34">
          <a:extLst>
            <a:ext uri="{FF2B5EF4-FFF2-40B4-BE49-F238E27FC236}">
              <a16:creationId xmlns:a16="http://schemas.microsoft.com/office/drawing/2014/main" id="{6BF949A5-8897-4822-9957-14BFBC00517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5" name="Text Box 35">
          <a:extLst>
            <a:ext uri="{FF2B5EF4-FFF2-40B4-BE49-F238E27FC236}">
              <a16:creationId xmlns:a16="http://schemas.microsoft.com/office/drawing/2014/main" id="{3925F3B4-2670-46E0-BBB2-D981CF21C5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6" name="Text Box 36">
          <a:extLst>
            <a:ext uri="{FF2B5EF4-FFF2-40B4-BE49-F238E27FC236}">
              <a16:creationId xmlns:a16="http://schemas.microsoft.com/office/drawing/2014/main" id="{DF78F11F-B85C-43DA-BC3B-9A3F3B3C573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7" name="Text Box 37">
          <a:extLst>
            <a:ext uri="{FF2B5EF4-FFF2-40B4-BE49-F238E27FC236}">
              <a16:creationId xmlns:a16="http://schemas.microsoft.com/office/drawing/2014/main" id="{6C7BB5DB-D211-4F4B-9729-9A145C162F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8" name="Text Box 38">
          <a:extLst>
            <a:ext uri="{FF2B5EF4-FFF2-40B4-BE49-F238E27FC236}">
              <a16:creationId xmlns:a16="http://schemas.microsoft.com/office/drawing/2014/main" id="{2957ACF5-E1F0-4DCB-811A-A57DA9D8533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59" name="Text Box 39">
          <a:extLst>
            <a:ext uri="{FF2B5EF4-FFF2-40B4-BE49-F238E27FC236}">
              <a16:creationId xmlns:a16="http://schemas.microsoft.com/office/drawing/2014/main" id="{E7B00223-72CD-46DE-82A9-9DF1639B4C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0" name="Text Box 40">
          <a:extLst>
            <a:ext uri="{FF2B5EF4-FFF2-40B4-BE49-F238E27FC236}">
              <a16:creationId xmlns:a16="http://schemas.microsoft.com/office/drawing/2014/main" id="{824CB3E0-112B-4FB8-A240-008F3C21D30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1" name="Text Box 41">
          <a:extLst>
            <a:ext uri="{FF2B5EF4-FFF2-40B4-BE49-F238E27FC236}">
              <a16:creationId xmlns:a16="http://schemas.microsoft.com/office/drawing/2014/main" id="{C43EB378-AFE9-4D74-9527-34856A3EB3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2" name="Text Box 42">
          <a:extLst>
            <a:ext uri="{FF2B5EF4-FFF2-40B4-BE49-F238E27FC236}">
              <a16:creationId xmlns:a16="http://schemas.microsoft.com/office/drawing/2014/main" id="{D65D4341-48A1-4375-AC8D-302F6EDB625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3" name="Text Box 43">
          <a:extLst>
            <a:ext uri="{FF2B5EF4-FFF2-40B4-BE49-F238E27FC236}">
              <a16:creationId xmlns:a16="http://schemas.microsoft.com/office/drawing/2014/main" id="{557B666B-B3E7-424A-AC79-D01F31F9B7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4" name="Text Box 44">
          <a:extLst>
            <a:ext uri="{FF2B5EF4-FFF2-40B4-BE49-F238E27FC236}">
              <a16:creationId xmlns:a16="http://schemas.microsoft.com/office/drawing/2014/main" id="{A200AC31-C51D-4AA4-9F71-6730C4837C4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5" name="Text Box 45">
          <a:extLst>
            <a:ext uri="{FF2B5EF4-FFF2-40B4-BE49-F238E27FC236}">
              <a16:creationId xmlns:a16="http://schemas.microsoft.com/office/drawing/2014/main" id="{A7E1ED09-56FF-4E33-8560-F2477070F46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6" name="Text Box 46">
          <a:extLst>
            <a:ext uri="{FF2B5EF4-FFF2-40B4-BE49-F238E27FC236}">
              <a16:creationId xmlns:a16="http://schemas.microsoft.com/office/drawing/2014/main" id="{1454E31D-D58E-44A2-9A5E-4E7FBAFE64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7" name="Text Box 47">
          <a:extLst>
            <a:ext uri="{FF2B5EF4-FFF2-40B4-BE49-F238E27FC236}">
              <a16:creationId xmlns:a16="http://schemas.microsoft.com/office/drawing/2014/main" id="{D729DEAD-B2B9-4274-8DE0-088EEEC5B8A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8" name="Text Box 48">
          <a:extLst>
            <a:ext uri="{FF2B5EF4-FFF2-40B4-BE49-F238E27FC236}">
              <a16:creationId xmlns:a16="http://schemas.microsoft.com/office/drawing/2014/main" id="{F654B8F9-CD06-4F0B-8580-4AB2E0A68F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69" name="Text Box 49">
          <a:extLst>
            <a:ext uri="{FF2B5EF4-FFF2-40B4-BE49-F238E27FC236}">
              <a16:creationId xmlns:a16="http://schemas.microsoft.com/office/drawing/2014/main" id="{BE805221-BC44-46BC-A417-2D423D38721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0" name="Text Box 50">
          <a:extLst>
            <a:ext uri="{FF2B5EF4-FFF2-40B4-BE49-F238E27FC236}">
              <a16:creationId xmlns:a16="http://schemas.microsoft.com/office/drawing/2014/main" id="{2EE385E7-1F2B-42B5-9050-418108BEE15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1" name="Text Box 51">
          <a:extLst>
            <a:ext uri="{FF2B5EF4-FFF2-40B4-BE49-F238E27FC236}">
              <a16:creationId xmlns:a16="http://schemas.microsoft.com/office/drawing/2014/main" id="{E19B56D4-F7B7-41F1-8F2F-8C8B60A7C9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2" name="Text Box 52">
          <a:extLst>
            <a:ext uri="{FF2B5EF4-FFF2-40B4-BE49-F238E27FC236}">
              <a16:creationId xmlns:a16="http://schemas.microsoft.com/office/drawing/2014/main" id="{B8567D8F-2724-47B3-98C0-BBE56FE651B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3" name="Text Box 53">
          <a:extLst>
            <a:ext uri="{FF2B5EF4-FFF2-40B4-BE49-F238E27FC236}">
              <a16:creationId xmlns:a16="http://schemas.microsoft.com/office/drawing/2014/main" id="{D86CDBA6-05B8-4270-BF4F-6A7AC55D1D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4" name="Text Box 54">
          <a:extLst>
            <a:ext uri="{FF2B5EF4-FFF2-40B4-BE49-F238E27FC236}">
              <a16:creationId xmlns:a16="http://schemas.microsoft.com/office/drawing/2014/main" id="{C8DB5EEA-7CA8-47D7-B73E-997A546AD81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5" name="Text Box 55">
          <a:extLst>
            <a:ext uri="{FF2B5EF4-FFF2-40B4-BE49-F238E27FC236}">
              <a16:creationId xmlns:a16="http://schemas.microsoft.com/office/drawing/2014/main" id="{1DC0075C-81D4-4C32-9E96-BB0AB2C0551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6" name="Text Box 56">
          <a:extLst>
            <a:ext uri="{FF2B5EF4-FFF2-40B4-BE49-F238E27FC236}">
              <a16:creationId xmlns:a16="http://schemas.microsoft.com/office/drawing/2014/main" id="{8F22D7E4-5E0F-4F57-8FCD-23FFF02F1D2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7" name="Text Box 57">
          <a:extLst>
            <a:ext uri="{FF2B5EF4-FFF2-40B4-BE49-F238E27FC236}">
              <a16:creationId xmlns:a16="http://schemas.microsoft.com/office/drawing/2014/main" id="{B24F8D1A-3F2C-4357-AC18-29E8C69585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8" name="Text Box 58">
          <a:extLst>
            <a:ext uri="{FF2B5EF4-FFF2-40B4-BE49-F238E27FC236}">
              <a16:creationId xmlns:a16="http://schemas.microsoft.com/office/drawing/2014/main" id="{59509A43-892D-4E7A-A02E-9C86DD6C78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79" name="Text Box 59">
          <a:extLst>
            <a:ext uri="{FF2B5EF4-FFF2-40B4-BE49-F238E27FC236}">
              <a16:creationId xmlns:a16="http://schemas.microsoft.com/office/drawing/2014/main" id="{6618302B-6352-4E79-9BD0-9FD78D1188B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0" name="Text Box 60">
          <a:extLst>
            <a:ext uri="{FF2B5EF4-FFF2-40B4-BE49-F238E27FC236}">
              <a16:creationId xmlns:a16="http://schemas.microsoft.com/office/drawing/2014/main" id="{B3AE2F16-52E1-45A1-99C3-9E9152480A2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1" name="Text Box 61">
          <a:extLst>
            <a:ext uri="{FF2B5EF4-FFF2-40B4-BE49-F238E27FC236}">
              <a16:creationId xmlns:a16="http://schemas.microsoft.com/office/drawing/2014/main" id="{2F36FDB4-9B7D-4A49-8CBB-89F1207406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2" name="Text Box 62">
          <a:extLst>
            <a:ext uri="{FF2B5EF4-FFF2-40B4-BE49-F238E27FC236}">
              <a16:creationId xmlns:a16="http://schemas.microsoft.com/office/drawing/2014/main" id="{94FF0199-12AE-4D41-BDE4-7404B5DBA3E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3" name="Text Box 63">
          <a:extLst>
            <a:ext uri="{FF2B5EF4-FFF2-40B4-BE49-F238E27FC236}">
              <a16:creationId xmlns:a16="http://schemas.microsoft.com/office/drawing/2014/main" id="{2479E30F-48B5-4C4A-8C66-68F575FBEF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4" name="Text Box 64">
          <a:extLst>
            <a:ext uri="{FF2B5EF4-FFF2-40B4-BE49-F238E27FC236}">
              <a16:creationId xmlns:a16="http://schemas.microsoft.com/office/drawing/2014/main" id="{1E21EFFE-5E03-4A0D-A625-A0FB9F59B09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5" name="Text Box 65">
          <a:extLst>
            <a:ext uri="{FF2B5EF4-FFF2-40B4-BE49-F238E27FC236}">
              <a16:creationId xmlns:a16="http://schemas.microsoft.com/office/drawing/2014/main" id="{83B42566-9547-4137-9D8D-13C1C255894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6" name="Text Box 66">
          <a:extLst>
            <a:ext uri="{FF2B5EF4-FFF2-40B4-BE49-F238E27FC236}">
              <a16:creationId xmlns:a16="http://schemas.microsoft.com/office/drawing/2014/main" id="{13FAFFFD-F4C5-4532-ABB7-F64D0864B9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7" name="Text Box 67">
          <a:extLst>
            <a:ext uri="{FF2B5EF4-FFF2-40B4-BE49-F238E27FC236}">
              <a16:creationId xmlns:a16="http://schemas.microsoft.com/office/drawing/2014/main" id="{A6B430F4-BDFB-4CF0-93A9-A5F8C87657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8" name="Text Box 68">
          <a:extLst>
            <a:ext uri="{FF2B5EF4-FFF2-40B4-BE49-F238E27FC236}">
              <a16:creationId xmlns:a16="http://schemas.microsoft.com/office/drawing/2014/main" id="{A890FD0A-15A4-4526-8E51-CA7057D67A3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89" name="Text Box 69">
          <a:extLst>
            <a:ext uri="{FF2B5EF4-FFF2-40B4-BE49-F238E27FC236}">
              <a16:creationId xmlns:a16="http://schemas.microsoft.com/office/drawing/2014/main" id="{0EA17724-8964-4603-968D-87886AF5C3E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0" name="Text Box 70">
          <a:extLst>
            <a:ext uri="{FF2B5EF4-FFF2-40B4-BE49-F238E27FC236}">
              <a16:creationId xmlns:a16="http://schemas.microsoft.com/office/drawing/2014/main" id="{B2E55014-F544-4149-B1F2-729F2EDD615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1" name="Text Box 72">
          <a:extLst>
            <a:ext uri="{FF2B5EF4-FFF2-40B4-BE49-F238E27FC236}">
              <a16:creationId xmlns:a16="http://schemas.microsoft.com/office/drawing/2014/main" id="{CDDC89A3-66A1-4E9D-BF20-1275F9979B8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2" name="Text Box 73">
          <a:extLst>
            <a:ext uri="{FF2B5EF4-FFF2-40B4-BE49-F238E27FC236}">
              <a16:creationId xmlns:a16="http://schemas.microsoft.com/office/drawing/2014/main" id="{57AE207E-139F-4C5D-A6FF-ED5FD880022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3" name="Text Box 77">
          <a:extLst>
            <a:ext uri="{FF2B5EF4-FFF2-40B4-BE49-F238E27FC236}">
              <a16:creationId xmlns:a16="http://schemas.microsoft.com/office/drawing/2014/main" id="{9B6FD965-E07D-438D-88F0-B73E37B6AA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4" name="Text Box 78">
          <a:extLst>
            <a:ext uri="{FF2B5EF4-FFF2-40B4-BE49-F238E27FC236}">
              <a16:creationId xmlns:a16="http://schemas.microsoft.com/office/drawing/2014/main" id="{F65C1C9F-3505-4496-8ACA-89F351EF3E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5" name="Text Box 79">
          <a:extLst>
            <a:ext uri="{FF2B5EF4-FFF2-40B4-BE49-F238E27FC236}">
              <a16:creationId xmlns:a16="http://schemas.microsoft.com/office/drawing/2014/main" id="{CBF2D53D-5504-40C1-AFF4-11D2BDAF171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6" name="Text Box 80">
          <a:extLst>
            <a:ext uri="{FF2B5EF4-FFF2-40B4-BE49-F238E27FC236}">
              <a16:creationId xmlns:a16="http://schemas.microsoft.com/office/drawing/2014/main" id="{9C2F7384-EC49-4D0E-ACFE-834E6F98790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7" name="Text Box 81">
          <a:extLst>
            <a:ext uri="{FF2B5EF4-FFF2-40B4-BE49-F238E27FC236}">
              <a16:creationId xmlns:a16="http://schemas.microsoft.com/office/drawing/2014/main" id="{E4B59EE5-0477-4818-B74E-46E61FA6B0B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8" name="Text Box 82">
          <a:extLst>
            <a:ext uri="{FF2B5EF4-FFF2-40B4-BE49-F238E27FC236}">
              <a16:creationId xmlns:a16="http://schemas.microsoft.com/office/drawing/2014/main" id="{85D8ECD9-71AD-4CFC-81A2-9A328912BBB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499" name="Text Box 84">
          <a:extLst>
            <a:ext uri="{FF2B5EF4-FFF2-40B4-BE49-F238E27FC236}">
              <a16:creationId xmlns:a16="http://schemas.microsoft.com/office/drawing/2014/main" id="{6D80A2E1-B810-480D-AFF4-3E84511052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0" name="Text Box 85">
          <a:extLst>
            <a:ext uri="{FF2B5EF4-FFF2-40B4-BE49-F238E27FC236}">
              <a16:creationId xmlns:a16="http://schemas.microsoft.com/office/drawing/2014/main" id="{C0FC47D5-D728-46B4-BB10-0245B9EEC54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1" name="Text Box 89">
          <a:extLst>
            <a:ext uri="{FF2B5EF4-FFF2-40B4-BE49-F238E27FC236}">
              <a16:creationId xmlns:a16="http://schemas.microsoft.com/office/drawing/2014/main" id="{583B0026-7B7F-4FB8-8CB7-E9AEFE3A2AA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2" name="Text Box 90">
          <a:extLst>
            <a:ext uri="{FF2B5EF4-FFF2-40B4-BE49-F238E27FC236}">
              <a16:creationId xmlns:a16="http://schemas.microsoft.com/office/drawing/2014/main" id="{5DBA5288-DC04-4AB2-BFF9-42E9337FE8F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3" name="Text Box 91">
          <a:extLst>
            <a:ext uri="{FF2B5EF4-FFF2-40B4-BE49-F238E27FC236}">
              <a16:creationId xmlns:a16="http://schemas.microsoft.com/office/drawing/2014/main" id="{D07036F3-AEF5-411D-91D2-C496CC5D25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4" name="Text Box 92">
          <a:extLst>
            <a:ext uri="{FF2B5EF4-FFF2-40B4-BE49-F238E27FC236}">
              <a16:creationId xmlns:a16="http://schemas.microsoft.com/office/drawing/2014/main" id="{B3B9177C-CE53-4D21-BE08-B11A738C5D9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5" name="Text Box 93">
          <a:extLst>
            <a:ext uri="{FF2B5EF4-FFF2-40B4-BE49-F238E27FC236}">
              <a16:creationId xmlns:a16="http://schemas.microsoft.com/office/drawing/2014/main" id="{2A9884CB-DE92-463A-ADD9-69E84AB237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6" name="Text Box 94">
          <a:extLst>
            <a:ext uri="{FF2B5EF4-FFF2-40B4-BE49-F238E27FC236}">
              <a16:creationId xmlns:a16="http://schemas.microsoft.com/office/drawing/2014/main" id="{F441F66A-B52D-40F4-BCB2-5A78F9230CF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7" name="Text Box 95">
          <a:extLst>
            <a:ext uri="{FF2B5EF4-FFF2-40B4-BE49-F238E27FC236}">
              <a16:creationId xmlns:a16="http://schemas.microsoft.com/office/drawing/2014/main" id="{03EF8A6F-B669-443E-87AB-0DC12869360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8" name="Text Box 96">
          <a:extLst>
            <a:ext uri="{FF2B5EF4-FFF2-40B4-BE49-F238E27FC236}">
              <a16:creationId xmlns:a16="http://schemas.microsoft.com/office/drawing/2014/main" id="{A6606CD2-6B57-4FD9-9F11-EC42EF668BD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09" name="Text Box 97">
          <a:extLst>
            <a:ext uri="{FF2B5EF4-FFF2-40B4-BE49-F238E27FC236}">
              <a16:creationId xmlns:a16="http://schemas.microsoft.com/office/drawing/2014/main" id="{B7DC4401-B4EC-497D-9A45-C56C6A7327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0" name="Text Box 101">
          <a:extLst>
            <a:ext uri="{FF2B5EF4-FFF2-40B4-BE49-F238E27FC236}">
              <a16:creationId xmlns:a16="http://schemas.microsoft.com/office/drawing/2014/main" id="{701C04B3-AC04-497B-8682-533A23D8BDB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1" name="Text Box 102">
          <a:extLst>
            <a:ext uri="{FF2B5EF4-FFF2-40B4-BE49-F238E27FC236}">
              <a16:creationId xmlns:a16="http://schemas.microsoft.com/office/drawing/2014/main" id="{37290325-2034-4734-AF58-C87F9FDE176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2" name="Text Box 103">
          <a:extLst>
            <a:ext uri="{FF2B5EF4-FFF2-40B4-BE49-F238E27FC236}">
              <a16:creationId xmlns:a16="http://schemas.microsoft.com/office/drawing/2014/main" id="{A98E5990-EE2B-49A6-B104-4CA126F4332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3" name="Text Box 104">
          <a:extLst>
            <a:ext uri="{FF2B5EF4-FFF2-40B4-BE49-F238E27FC236}">
              <a16:creationId xmlns:a16="http://schemas.microsoft.com/office/drawing/2014/main" id="{A8BBC4AD-529F-4CA5-8BBF-399086E4A31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4" name="Text Box 105">
          <a:extLst>
            <a:ext uri="{FF2B5EF4-FFF2-40B4-BE49-F238E27FC236}">
              <a16:creationId xmlns:a16="http://schemas.microsoft.com/office/drawing/2014/main" id="{A4138D59-E7C5-45D8-95C7-38D4381555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5" name="Text Box 106">
          <a:extLst>
            <a:ext uri="{FF2B5EF4-FFF2-40B4-BE49-F238E27FC236}">
              <a16:creationId xmlns:a16="http://schemas.microsoft.com/office/drawing/2014/main" id="{635408F4-8B04-4005-9F88-570A17506C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6" name="Text Box 107">
          <a:extLst>
            <a:ext uri="{FF2B5EF4-FFF2-40B4-BE49-F238E27FC236}">
              <a16:creationId xmlns:a16="http://schemas.microsoft.com/office/drawing/2014/main" id="{9B33E9DA-7EE7-4548-9637-5410838AD8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7" name="Text Box 108">
          <a:extLst>
            <a:ext uri="{FF2B5EF4-FFF2-40B4-BE49-F238E27FC236}">
              <a16:creationId xmlns:a16="http://schemas.microsoft.com/office/drawing/2014/main" id="{612541AB-B1B9-4424-A3D7-6673234EABB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8" name="Text Box 109">
          <a:extLst>
            <a:ext uri="{FF2B5EF4-FFF2-40B4-BE49-F238E27FC236}">
              <a16:creationId xmlns:a16="http://schemas.microsoft.com/office/drawing/2014/main" id="{2B4EEFD2-409B-4996-A3A7-086541366A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19" name="Text Box 113">
          <a:extLst>
            <a:ext uri="{FF2B5EF4-FFF2-40B4-BE49-F238E27FC236}">
              <a16:creationId xmlns:a16="http://schemas.microsoft.com/office/drawing/2014/main" id="{5DA5496F-C768-4686-9E55-90E9DC6D9A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0" name="Text Box 114">
          <a:extLst>
            <a:ext uri="{FF2B5EF4-FFF2-40B4-BE49-F238E27FC236}">
              <a16:creationId xmlns:a16="http://schemas.microsoft.com/office/drawing/2014/main" id="{50836E1B-5EB3-4926-A4B1-82F5E14C6E9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1" name="Text Box 115">
          <a:extLst>
            <a:ext uri="{FF2B5EF4-FFF2-40B4-BE49-F238E27FC236}">
              <a16:creationId xmlns:a16="http://schemas.microsoft.com/office/drawing/2014/main" id="{F705FDDE-4CD8-41D3-9367-B563D1CCCC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2" name="Text Box 116">
          <a:extLst>
            <a:ext uri="{FF2B5EF4-FFF2-40B4-BE49-F238E27FC236}">
              <a16:creationId xmlns:a16="http://schemas.microsoft.com/office/drawing/2014/main" id="{B6F28293-22E4-40FD-80DA-3C5CBD8C81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3" name="Text Box 117">
          <a:extLst>
            <a:ext uri="{FF2B5EF4-FFF2-40B4-BE49-F238E27FC236}">
              <a16:creationId xmlns:a16="http://schemas.microsoft.com/office/drawing/2014/main" id="{D0C90BAD-5A85-45A8-8A5C-5589273B3F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4" name="Text Box 118">
          <a:extLst>
            <a:ext uri="{FF2B5EF4-FFF2-40B4-BE49-F238E27FC236}">
              <a16:creationId xmlns:a16="http://schemas.microsoft.com/office/drawing/2014/main" id="{63EA18E1-4F2A-448D-A512-F2010B31BE8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5" name="Text Box 119">
          <a:extLst>
            <a:ext uri="{FF2B5EF4-FFF2-40B4-BE49-F238E27FC236}">
              <a16:creationId xmlns:a16="http://schemas.microsoft.com/office/drawing/2014/main" id="{AF21132E-3F8D-43A1-B36B-D636638FA2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6" name="Text Box 120">
          <a:extLst>
            <a:ext uri="{FF2B5EF4-FFF2-40B4-BE49-F238E27FC236}">
              <a16:creationId xmlns:a16="http://schemas.microsoft.com/office/drawing/2014/main" id="{3817238F-DBF0-4E75-B8B3-F3818DAB896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7" name="Text Box 121">
          <a:extLst>
            <a:ext uri="{FF2B5EF4-FFF2-40B4-BE49-F238E27FC236}">
              <a16:creationId xmlns:a16="http://schemas.microsoft.com/office/drawing/2014/main" id="{C3774124-EBF9-427B-93FF-3FF2B387FB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8" name="Text Box 125">
          <a:extLst>
            <a:ext uri="{FF2B5EF4-FFF2-40B4-BE49-F238E27FC236}">
              <a16:creationId xmlns:a16="http://schemas.microsoft.com/office/drawing/2014/main" id="{34B1FCA7-9D7B-4FE0-8AA1-9C9CE4A6069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29" name="Text Box 126">
          <a:extLst>
            <a:ext uri="{FF2B5EF4-FFF2-40B4-BE49-F238E27FC236}">
              <a16:creationId xmlns:a16="http://schemas.microsoft.com/office/drawing/2014/main" id="{A77EC3EA-DA23-42CE-BE8D-B238D3775F1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0" name="Text Box 127">
          <a:extLst>
            <a:ext uri="{FF2B5EF4-FFF2-40B4-BE49-F238E27FC236}">
              <a16:creationId xmlns:a16="http://schemas.microsoft.com/office/drawing/2014/main" id="{771E36F4-1FB7-4C39-90E1-D8D354B8F25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1" name="Text Box 128">
          <a:extLst>
            <a:ext uri="{FF2B5EF4-FFF2-40B4-BE49-F238E27FC236}">
              <a16:creationId xmlns:a16="http://schemas.microsoft.com/office/drawing/2014/main" id="{DAE03F00-A0E5-44A3-A2D5-781C924E65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2" name="Text Box 129">
          <a:extLst>
            <a:ext uri="{FF2B5EF4-FFF2-40B4-BE49-F238E27FC236}">
              <a16:creationId xmlns:a16="http://schemas.microsoft.com/office/drawing/2014/main" id="{F9253AD0-82C2-45EA-BA74-3EB90DC7E78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3" name="Text Box 130">
          <a:extLst>
            <a:ext uri="{FF2B5EF4-FFF2-40B4-BE49-F238E27FC236}">
              <a16:creationId xmlns:a16="http://schemas.microsoft.com/office/drawing/2014/main" id="{98FB2392-D09F-408F-9312-18E2E7574FC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4" name="Text Box 131">
          <a:extLst>
            <a:ext uri="{FF2B5EF4-FFF2-40B4-BE49-F238E27FC236}">
              <a16:creationId xmlns:a16="http://schemas.microsoft.com/office/drawing/2014/main" id="{059EFCD4-193F-4671-89AA-A64D34FFBFB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5" name="Text Box 132">
          <a:extLst>
            <a:ext uri="{FF2B5EF4-FFF2-40B4-BE49-F238E27FC236}">
              <a16:creationId xmlns:a16="http://schemas.microsoft.com/office/drawing/2014/main" id="{E93C45F8-A39D-4AFE-AB93-5D3214E8390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6" name="Text Box 133">
          <a:extLst>
            <a:ext uri="{FF2B5EF4-FFF2-40B4-BE49-F238E27FC236}">
              <a16:creationId xmlns:a16="http://schemas.microsoft.com/office/drawing/2014/main" id="{5A23C6D5-134F-4193-B0EF-6D64FDA039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7" name="Text Box 137">
          <a:extLst>
            <a:ext uri="{FF2B5EF4-FFF2-40B4-BE49-F238E27FC236}">
              <a16:creationId xmlns:a16="http://schemas.microsoft.com/office/drawing/2014/main" id="{408FA53F-BF5A-4FDD-A4F2-4CFD249DBA2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8" name="Text Box 138">
          <a:extLst>
            <a:ext uri="{FF2B5EF4-FFF2-40B4-BE49-F238E27FC236}">
              <a16:creationId xmlns:a16="http://schemas.microsoft.com/office/drawing/2014/main" id="{A73BCF00-C353-407C-85BD-EB252DEBCB4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39" name="Text Box 139">
          <a:extLst>
            <a:ext uri="{FF2B5EF4-FFF2-40B4-BE49-F238E27FC236}">
              <a16:creationId xmlns:a16="http://schemas.microsoft.com/office/drawing/2014/main" id="{BA4CB131-124D-4E09-8A74-F4D885E3461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0" name="Text Box 140">
          <a:extLst>
            <a:ext uri="{FF2B5EF4-FFF2-40B4-BE49-F238E27FC236}">
              <a16:creationId xmlns:a16="http://schemas.microsoft.com/office/drawing/2014/main" id="{E2E71B9C-89DD-451C-9A92-8AE0050B530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1" name="Text Box 141">
          <a:extLst>
            <a:ext uri="{FF2B5EF4-FFF2-40B4-BE49-F238E27FC236}">
              <a16:creationId xmlns:a16="http://schemas.microsoft.com/office/drawing/2014/main" id="{716350A2-83D9-4000-982D-207909858E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2" name="Text Box 142">
          <a:extLst>
            <a:ext uri="{FF2B5EF4-FFF2-40B4-BE49-F238E27FC236}">
              <a16:creationId xmlns:a16="http://schemas.microsoft.com/office/drawing/2014/main" id="{F59F7116-CDD1-4AFB-8BC5-A36834D203B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3" name="Text Box 143">
          <a:extLst>
            <a:ext uri="{FF2B5EF4-FFF2-40B4-BE49-F238E27FC236}">
              <a16:creationId xmlns:a16="http://schemas.microsoft.com/office/drawing/2014/main" id="{B147BB93-08AE-4CA4-BEF0-61379F495B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4" name="Text Box 144">
          <a:extLst>
            <a:ext uri="{FF2B5EF4-FFF2-40B4-BE49-F238E27FC236}">
              <a16:creationId xmlns:a16="http://schemas.microsoft.com/office/drawing/2014/main" id="{D63CA1B4-51A7-4654-979B-F6CE69E15F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5" name="Text Box 145">
          <a:extLst>
            <a:ext uri="{FF2B5EF4-FFF2-40B4-BE49-F238E27FC236}">
              <a16:creationId xmlns:a16="http://schemas.microsoft.com/office/drawing/2014/main" id="{7B843B54-BCEC-4C03-949D-103481D3464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6" name="Text Box 149">
          <a:extLst>
            <a:ext uri="{FF2B5EF4-FFF2-40B4-BE49-F238E27FC236}">
              <a16:creationId xmlns:a16="http://schemas.microsoft.com/office/drawing/2014/main" id="{D9F71757-3D55-43AC-9A26-3ABD3290AB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7" name="Text Box 150">
          <a:extLst>
            <a:ext uri="{FF2B5EF4-FFF2-40B4-BE49-F238E27FC236}">
              <a16:creationId xmlns:a16="http://schemas.microsoft.com/office/drawing/2014/main" id="{74745A39-5A68-4874-8FBD-19BF9E6337F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8" name="Text Box 151">
          <a:extLst>
            <a:ext uri="{FF2B5EF4-FFF2-40B4-BE49-F238E27FC236}">
              <a16:creationId xmlns:a16="http://schemas.microsoft.com/office/drawing/2014/main" id="{19DAC6C8-CA0B-4432-B4A4-89574736EE3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49" name="Text Box 152">
          <a:extLst>
            <a:ext uri="{FF2B5EF4-FFF2-40B4-BE49-F238E27FC236}">
              <a16:creationId xmlns:a16="http://schemas.microsoft.com/office/drawing/2014/main" id="{847C23AE-E78F-41E3-A839-0BAF710FDDF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0" name="Text Box 153">
          <a:extLst>
            <a:ext uri="{FF2B5EF4-FFF2-40B4-BE49-F238E27FC236}">
              <a16:creationId xmlns:a16="http://schemas.microsoft.com/office/drawing/2014/main" id="{000ABA8A-83AD-4838-AA76-710EAD6385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1" name="Text Box 154">
          <a:extLst>
            <a:ext uri="{FF2B5EF4-FFF2-40B4-BE49-F238E27FC236}">
              <a16:creationId xmlns:a16="http://schemas.microsoft.com/office/drawing/2014/main" id="{6EA1A1CE-C499-448C-8DFE-5B2BDAB10BA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2" name="Text Box 155">
          <a:extLst>
            <a:ext uri="{FF2B5EF4-FFF2-40B4-BE49-F238E27FC236}">
              <a16:creationId xmlns:a16="http://schemas.microsoft.com/office/drawing/2014/main" id="{62DA0CE7-AAD9-481A-BD01-69F723D4C76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3" name="Text Box 156">
          <a:extLst>
            <a:ext uri="{FF2B5EF4-FFF2-40B4-BE49-F238E27FC236}">
              <a16:creationId xmlns:a16="http://schemas.microsoft.com/office/drawing/2014/main" id="{2C8AA46C-949B-4C8C-8479-F738440966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4" name="Text Box 157">
          <a:extLst>
            <a:ext uri="{FF2B5EF4-FFF2-40B4-BE49-F238E27FC236}">
              <a16:creationId xmlns:a16="http://schemas.microsoft.com/office/drawing/2014/main" id="{5C2D55F0-A0B9-42CF-A10A-234E676246D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5" name="Text Box 161">
          <a:extLst>
            <a:ext uri="{FF2B5EF4-FFF2-40B4-BE49-F238E27FC236}">
              <a16:creationId xmlns:a16="http://schemas.microsoft.com/office/drawing/2014/main" id="{37266D32-2773-4157-B106-CF24E376D3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6" name="Text Box 162">
          <a:extLst>
            <a:ext uri="{FF2B5EF4-FFF2-40B4-BE49-F238E27FC236}">
              <a16:creationId xmlns:a16="http://schemas.microsoft.com/office/drawing/2014/main" id="{74C9B784-9258-41CA-8B56-18E2D80446F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7" name="Text Box 163">
          <a:extLst>
            <a:ext uri="{FF2B5EF4-FFF2-40B4-BE49-F238E27FC236}">
              <a16:creationId xmlns:a16="http://schemas.microsoft.com/office/drawing/2014/main" id="{8C16C237-AD23-42B5-9E6F-5F3E7C68C6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8" name="Text Box 164">
          <a:extLst>
            <a:ext uri="{FF2B5EF4-FFF2-40B4-BE49-F238E27FC236}">
              <a16:creationId xmlns:a16="http://schemas.microsoft.com/office/drawing/2014/main" id="{4D03E0E2-8D6D-4FE4-8331-3CD62345E22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59" name="Text Box 165">
          <a:extLst>
            <a:ext uri="{FF2B5EF4-FFF2-40B4-BE49-F238E27FC236}">
              <a16:creationId xmlns:a16="http://schemas.microsoft.com/office/drawing/2014/main" id="{D757C490-A683-4CF3-8F1C-DF5B656BC0F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0" name="Text Box 166">
          <a:extLst>
            <a:ext uri="{FF2B5EF4-FFF2-40B4-BE49-F238E27FC236}">
              <a16:creationId xmlns:a16="http://schemas.microsoft.com/office/drawing/2014/main" id="{B145F5CF-05F6-457A-8116-C5557731306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1" name="Text Box 167">
          <a:extLst>
            <a:ext uri="{FF2B5EF4-FFF2-40B4-BE49-F238E27FC236}">
              <a16:creationId xmlns:a16="http://schemas.microsoft.com/office/drawing/2014/main" id="{5B4BEB19-2D15-4DA5-BC1F-CD9C594D4BA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2" name="Text Box 168">
          <a:extLst>
            <a:ext uri="{FF2B5EF4-FFF2-40B4-BE49-F238E27FC236}">
              <a16:creationId xmlns:a16="http://schemas.microsoft.com/office/drawing/2014/main" id="{804CB19D-9625-4702-B7D8-C116115F0C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3" name="Text Box 169">
          <a:extLst>
            <a:ext uri="{FF2B5EF4-FFF2-40B4-BE49-F238E27FC236}">
              <a16:creationId xmlns:a16="http://schemas.microsoft.com/office/drawing/2014/main" id="{CC29A9AB-7EF7-4A12-9E11-839E064E54C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4" name="Text Box 170">
          <a:extLst>
            <a:ext uri="{FF2B5EF4-FFF2-40B4-BE49-F238E27FC236}">
              <a16:creationId xmlns:a16="http://schemas.microsoft.com/office/drawing/2014/main" id="{5005EE04-5930-4E5C-AE74-1BAD33980A4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5" name="Text Box 171">
          <a:extLst>
            <a:ext uri="{FF2B5EF4-FFF2-40B4-BE49-F238E27FC236}">
              <a16:creationId xmlns:a16="http://schemas.microsoft.com/office/drawing/2014/main" id="{1A273283-4B04-429F-A73C-17B54D2D17E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6" name="Text Box 172">
          <a:extLst>
            <a:ext uri="{FF2B5EF4-FFF2-40B4-BE49-F238E27FC236}">
              <a16:creationId xmlns:a16="http://schemas.microsoft.com/office/drawing/2014/main" id="{FDF13AFF-2E48-46C3-91B1-FF24817E46A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7" name="Text Box 173">
          <a:extLst>
            <a:ext uri="{FF2B5EF4-FFF2-40B4-BE49-F238E27FC236}">
              <a16:creationId xmlns:a16="http://schemas.microsoft.com/office/drawing/2014/main" id="{4AC0B865-B54C-4CDB-A667-6A60A41C8FD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8" name="Text Box 174">
          <a:extLst>
            <a:ext uri="{FF2B5EF4-FFF2-40B4-BE49-F238E27FC236}">
              <a16:creationId xmlns:a16="http://schemas.microsoft.com/office/drawing/2014/main" id="{F709E19B-7CA9-43D2-AC00-DC8C6E476B8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69" name="Text Box 176">
          <a:extLst>
            <a:ext uri="{FF2B5EF4-FFF2-40B4-BE49-F238E27FC236}">
              <a16:creationId xmlns:a16="http://schemas.microsoft.com/office/drawing/2014/main" id="{73F29721-305F-45B4-9000-E129F713C9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0" name="Text Box 178">
          <a:extLst>
            <a:ext uri="{FF2B5EF4-FFF2-40B4-BE49-F238E27FC236}">
              <a16:creationId xmlns:a16="http://schemas.microsoft.com/office/drawing/2014/main" id="{F94EC338-2FE9-476B-A59D-03F98FCC75A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1" name="Text Box 179">
          <a:extLst>
            <a:ext uri="{FF2B5EF4-FFF2-40B4-BE49-F238E27FC236}">
              <a16:creationId xmlns:a16="http://schemas.microsoft.com/office/drawing/2014/main" id="{FB9D3A06-3AE1-4983-8C0A-74D5DA6E2F3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2" name="Text Box 180">
          <a:extLst>
            <a:ext uri="{FF2B5EF4-FFF2-40B4-BE49-F238E27FC236}">
              <a16:creationId xmlns:a16="http://schemas.microsoft.com/office/drawing/2014/main" id="{8A7F38A1-1071-4916-9D83-3BCF8F397B3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3" name="Text Box 181">
          <a:extLst>
            <a:ext uri="{FF2B5EF4-FFF2-40B4-BE49-F238E27FC236}">
              <a16:creationId xmlns:a16="http://schemas.microsoft.com/office/drawing/2014/main" id="{80F5FAFA-49BA-41A7-BE63-513957B9373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4" name="Text Box 182">
          <a:extLst>
            <a:ext uri="{FF2B5EF4-FFF2-40B4-BE49-F238E27FC236}">
              <a16:creationId xmlns:a16="http://schemas.microsoft.com/office/drawing/2014/main" id="{53A639BF-EF93-4531-90B9-F45BF90EB36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5" name="Text Box 183">
          <a:extLst>
            <a:ext uri="{FF2B5EF4-FFF2-40B4-BE49-F238E27FC236}">
              <a16:creationId xmlns:a16="http://schemas.microsoft.com/office/drawing/2014/main" id="{CCF20505-6707-4572-A62A-D67253E69E8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6" name="Text Box 184">
          <a:extLst>
            <a:ext uri="{FF2B5EF4-FFF2-40B4-BE49-F238E27FC236}">
              <a16:creationId xmlns:a16="http://schemas.microsoft.com/office/drawing/2014/main" id="{356E36B2-6D98-48EC-BD4F-F9D3F1CF619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7" name="Text Box 185">
          <a:extLst>
            <a:ext uri="{FF2B5EF4-FFF2-40B4-BE49-F238E27FC236}">
              <a16:creationId xmlns:a16="http://schemas.microsoft.com/office/drawing/2014/main" id="{3603183F-1C71-40D7-82FB-4852AE38454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8" name="Text Box 186">
          <a:extLst>
            <a:ext uri="{FF2B5EF4-FFF2-40B4-BE49-F238E27FC236}">
              <a16:creationId xmlns:a16="http://schemas.microsoft.com/office/drawing/2014/main" id="{90D2BF30-B8E4-45D2-8F07-486F45A50B2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79" name="Text Box 187">
          <a:extLst>
            <a:ext uri="{FF2B5EF4-FFF2-40B4-BE49-F238E27FC236}">
              <a16:creationId xmlns:a16="http://schemas.microsoft.com/office/drawing/2014/main" id="{9C532C0D-EABF-4D9E-B85D-E2A071C02D9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0" name="Text Box 188">
          <a:extLst>
            <a:ext uri="{FF2B5EF4-FFF2-40B4-BE49-F238E27FC236}">
              <a16:creationId xmlns:a16="http://schemas.microsoft.com/office/drawing/2014/main" id="{D8B58458-4FE3-46DE-B371-95A1F071EE9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1" name="Text Box 189">
          <a:extLst>
            <a:ext uri="{FF2B5EF4-FFF2-40B4-BE49-F238E27FC236}">
              <a16:creationId xmlns:a16="http://schemas.microsoft.com/office/drawing/2014/main" id="{BC3F5B73-B85A-4743-A9AC-BFFD89B09D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2" name="Text Box 190">
          <a:extLst>
            <a:ext uri="{FF2B5EF4-FFF2-40B4-BE49-F238E27FC236}">
              <a16:creationId xmlns:a16="http://schemas.microsoft.com/office/drawing/2014/main" id="{4E4C6251-B924-4275-98D6-FECB8D0F319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3" name="Text Box 191">
          <a:extLst>
            <a:ext uri="{FF2B5EF4-FFF2-40B4-BE49-F238E27FC236}">
              <a16:creationId xmlns:a16="http://schemas.microsoft.com/office/drawing/2014/main" id="{91FCEF4E-C073-4C04-B1CE-3E493EF536E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4" name="Text Box 192">
          <a:extLst>
            <a:ext uri="{FF2B5EF4-FFF2-40B4-BE49-F238E27FC236}">
              <a16:creationId xmlns:a16="http://schemas.microsoft.com/office/drawing/2014/main" id="{8DCDD2B4-7FD2-46C9-A617-165647140F2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5" name="Text Box 193">
          <a:extLst>
            <a:ext uri="{FF2B5EF4-FFF2-40B4-BE49-F238E27FC236}">
              <a16:creationId xmlns:a16="http://schemas.microsoft.com/office/drawing/2014/main" id="{E8229AE9-A982-4CDD-8C93-E3CEB4E1C7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6" name="Text Box 194">
          <a:extLst>
            <a:ext uri="{FF2B5EF4-FFF2-40B4-BE49-F238E27FC236}">
              <a16:creationId xmlns:a16="http://schemas.microsoft.com/office/drawing/2014/main" id="{2627B80C-09D6-4103-8A4B-3FD21DD6D9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7" name="Text Box 195">
          <a:extLst>
            <a:ext uri="{FF2B5EF4-FFF2-40B4-BE49-F238E27FC236}">
              <a16:creationId xmlns:a16="http://schemas.microsoft.com/office/drawing/2014/main" id="{114ABCB8-4BA6-484B-9C7A-0F109C4977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8" name="Text Box 196">
          <a:extLst>
            <a:ext uri="{FF2B5EF4-FFF2-40B4-BE49-F238E27FC236}">
              <a16:creationId xmlns:a16="http://schemas.microsoft.com/office/drawing/2014/main" id="{6A78F4BA-F871-4827-8F91-E747CDE69D5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89" name="Text Box 197">
          <a:extLst>
            <a:ext uri="{FF2B5EF4-FFF2-40B4-BE49-F238E27FC236}">
              <a16:creationId xmlns:a16="http://schemas.microsoft.com/office/drawing/2014/main" id="{22C5845B-14A8-40E3-9D91-4F2D467C471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0" name="Text Box 198">
          <a:extLst>
            <a:ext uri="{FF2B5EF4-FFF2-40B4-BE49-F238E27FC236}">
              <a16:creationId xmlns:a16="http://schemas.microsoft.com/office/drawing/2014/main" id="{877A1275-7786-498F-93F2-93F2C2E7ED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1" name="Text Box 199">
          <a:extLst>
            <a:ext uri="{FF2B5EF4-FFF2-40B4-BE49-F238E27FC236}">
              <a16:creationId xmlns:a16="http://schemas.microsoft.com/office/drawing/2014/main" id="{95580284-4951-45CF-860F-93EC7120A4C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2" name="Text Box 200">
          <a:extLst>
            <a:ext uri="{FF2B5EF4-FFF2-40B4-BE49-F238E27FC236}">
              <a16:creationId xmlns:a16="http://schemas.microsoft.com/office/drawing/2014/main" id="{2E05ECFE-094C-4DB0-AB85-1E5269580E4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3" name="Text Box 201">
          <a:extLst>
            <a:ext uri="{FF2B5EF4-FFF2-40B4-BE49-F238E27FC236}">
              <a16:creationId xmlns:a16="http://schemas.microsoft.com/office/drawing/2014/main" id="{E374924C-94F2-49AF-B4AD-963A6E6299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4" name="Text Box 202">
          <a:extLst>
            <a:ext uri="{FF2B5EF4-FFF2-40B4-BE49-F238E27FC236}">
              <a16:creationId xmlns:a16="http://schemas.microsoft.com/office/drawing/2014/main" id="{232782D9-56B6-4178-B471-7B449072AB3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5" name="Text Box 203">
          <a:extLst>
            <a:ext uri="{FF2B5EF4-FFF2-40B4-BE49-F238E27FC236}">
              <a16:creationId xmlns:a16="http://schemas.microsoft.com/office/drawing/2014/main" id="{10E129BD-4698-4BEA-8B48-FDB8FACCE2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6" name="Text Box 204">
          <a:extLst>
            <a:ext uri="{FF2B5EF4-FFF2-40B4-BE49-F238E27FC236}">
              <a16:creationId xmlns:a16="http://schemas.microsoft.com/office/drawing/2014/main" id="{6F34B5AF-8998-4D52-9596-F10B4F1A3A3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7" name="Text Box 206">
          <a:extLst>
            <a:ext uri="{FF2B5EF4-FFF2-40B4-BE49-F238E27FC236}">
              <a16:creationId xmlns:a16="http://schemas.microsoft.com/office/drawing/2014/main" id="{2C8B3CC6-366B-4871-8F06-616C619CCB1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8" name="Text Box 207">
          <a:extLst>
            <a:ext uri="{FF2B5EF4-FFF2-40B4-BE49-F238E27FC236}">
              <a16:creationId xmlns:a16="http://schemas.microsoft.com/office/drawing/2014/main" id="{CB997FE8-76AF-4ED2-8D34-0D1C49FD315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599" name="Text Box 208">
          <a:extLst>
            <a:ext uri="{FF2B5EF4-FFF2-40B4-BE49-F238E27FC236}">
              <a16:creationId xmlns:a16="http://schemas.microsoft.com/office/drawing/2014/main" id="{0B510FD3-BBF9-42F9-BEC8-B43304D03B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0" name="Text Box 209">
          <a:extLst>
            <a:ext uri="{FF2B5EF4-FFF2-40B4-BE49-F238E27FC236}">
              <a16:creationId xmlns:a16="http://schemas.microsoft.com/office/drawing/2014/main" id="{2BA44C85-732B-4EA1-93E6-1FB5BE40D94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1" name="Text Box 210">
          <a:extLst>
            <a:ext uri="{FF2B5EF4-FFF2-40B4-BE49-F238E27FC236}">
              <a16:creationId xmlns:a16="http://schemas.microsoft.com/office/drawing/2014/main" id="{19584ED0-89A9-4317-8EF3-2FE215A6384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2" name="Text Box 211">
          <a:extLst>
            <a:ext uri="{FF2B5EF4-FFF2-40B4-BE49-F238E27FC236}">
              <a16:creationId xmlns:a16="http://schemas.microsoft.com/office/drawing/2014/main" id="{F4C18756-A3F7-4255-89F4-09089B4C55E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3" name="Text Box 212">
          <a:extLst>
            <a:ext uri="{FF2B5EF4-FFF2-40B4-BE49-F238E27FC236}">
              <a16:creationId xmlns:a16="http://schemas.microsoft.com/office/drawing/2014/main" id="{B5FD3B43-6371-4BB0-9067-1E3FAEC3E49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4" name="Text Box 213">
          <a:extLst>
            <a:ext uri="{FF2B5EF4-FFF2-40B4-BE49-F238E27FC236}">
              <a16:creationId xmlns:a16="http://schemas.microsoft.com/office/drawing/2014/main" id="{12A689F3-8464-44B8-808A-6C617A8D782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605" name="Text Box 214">
          <a:extLst>
            <a:ext uri="{FF2B5EF4-FFF2-40B4-BE49-F238E27FC236}">
              <a16:creationId xmlns:a16="http://schemas.microsoft.com/office/drawing/2014/main" id="{31F8EB77-A9AC-48B0-B796-E4B5DDA40F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06" name="Text Box 216">
          <a:extLst>
            <a:ext uri="{FF2B5EF4-FFF2-40B4-BE49-F238E27FC236}">
              <a16:creationId xmlns:a16="http://schemas.microsoft.com/office/drawing/2014/main" id="{8A142DE3-85C6-4896-A7DD-68B2E4BD55A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07" name="Text Box 217">
          <a:extLst>
            <a:ext uri="{FF2B5EF4-FFF2-40B4-BE49-F238E27FC236}">
              <a16:creationId xmlns:a16="http://schemas.microsoft.com/office/drawing/2014/main" id="{F2E73266-40B5-4714-A94A-8AB049D06B8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08" name="Text Box 218">
          <a:extLst>
            <a:ext uri="{FF2B5EF4-FFF2-40B4-BE49-F238E27FC236}">
              <a16:creationId xmlns:a16="http://schemas.microsoft.com/office/drawing/2014/main" id="{7D12BBE5-7363-41C6-BD92-D4053409A76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09" name="Text Box 219">
          <a:extLst>
            <a:ext uri="{FF2B5EF4-FFF2-40B4-BE49-F238E27FC236}">
              <a16:creationId xmlns:a16="http://schemas.microsoft.com/office/drawing/2014/main" id="{C5B76739-DF35-43B4-937A-F7A5510A2C8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0" name="Text Box 220">
          <a:extLst>
            <a:ext uri="{FF2B5EF4-FFF2-40B4-BE49-F238E27FC236}">
              <a16:creationId xmlns:a16="http://schemas.microsoft.com/office/drawing/2014/main" id="{8A88F3E4-42FF-4FE5-ACEC-ABFF0FA731C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1" name="Text Box 221">
          <a:extLst>
            <a:ext uri="{FF2B5EF4-FFF2-40B4-BE49-F238E27FC236}">
              <a16:creationId xmlns:a16="http://schemas.microsoft.com/office/drawing/2014/main" id="{52C20A00-AE35-4E37-84A9-E6E2647F087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2" name="Text Box 222">
          <a:extLst>
            <a:ext uri="{FF2B5EF4-FFF2-40B4-BE49-F238E27FC236}">
              <a16:creationId xmlns:a16="http://schemas.microsoft.com/office/drawing/2014/main" id="{69968F81-519F-473A-87C0-09F73F8C2DE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3" name="Text Box 223">
          <a:extLst>
            <a:ext uri="{FF2B5EF4-FFF2-40B4-BE49-F238E27FC236}">
              <a16:creationId xmlns:a16="http://schemas.microsoft.com/office/drawing/2014/main" id="{D37D842E-E720-4AA0-BBD2-540F133A2E7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4" name="Text Box 224">
          <a:extLst>
            <a:ext uri="{FF2B5EF4-FFF2-40B4-BE49-F238E27FC236}">
              <a16:creationId xmlns:a16="http://schemas.microsoft.com/office/drawing/2014/main" id="{5722FC75-6478-47F0-8A44-CC54F950AA16}"/>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5" name="Text Box 225">
          <a:extLst>
            <a:ext uri="{FF2B5EF4-FFF2-40B4-BE49-F238E27FC236}">
              <a16:creationId xmlns:a16="http://schemas.microsoft.com/office/drawing/2014/main" id="{A8AA212C-BEF9-496B-AC58-AF9144EB56F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6" name="Text Box 226">
          <a:extLst>
            <a:ext uri="{FF2B5EF4-FFF2-40B4-BE49-F238E27FC236}">
              <a16:creationId xmlns:a16="http://schemas.microsoft.com/office/drawing/2014/main" id="{47BD54E6-FB63-446F-970A-1701FF50C76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7" name="Text Box 227">
          <a:extLst>
            <a:ext uri="{FF2B5EF4-FFF2-40B4-BE49-F238E27FC236}">
              <a16:creationId xmlns:a16="http://schemas.microsoft.com/office/drawing/2014/main" id="{AB5007F9-F6A9-43EE-8FAD-E8AC2FDF15B5}"/>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8" name="Text Box 228">
          <a:extLst>
            <a:ext uri="{FF2B5EF4-FFF2-40B4-BE49-F238E27FC236}">
              <a16:creationId xmlns:a16="http://schemas.microsoft.com/office/drawing/2014/main" id="{36475C1F-F20C-4BDF-93EC-681E6917FBEE}"/>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19" name="Text Box 229">
          <a:extLst>
            <a:ext uri="{FF2B5EF4-FFF2-40B4-BE49-F238E27FC236}">
              <a16:creationId xmlns:a16="http://schemas.microsoft.com/office/drawing/2014/main" id="{0D9DD8B4-1520-4A88-A602-FFCDAEA21DD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0" name="Text Box 230">
          <a:extLst>
            <a:ext uri="{FF2B5EF4-FFF2-40B4-BE49-F238E27FC236}">
              <a16:creationId xmlns:a16="http://schemas.microsoft.com/office/drawing/2014/main" id="{0DE20592-F888-48A5-BF52-329DEFAA8C3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1" name="Text Box 231">
          <a:extLst>
            <a:ext uri="{FF2B5EF4-FFF2-40B4-BE49-F238E27FC236}">
              <a16:creationId xmlns:a16="http://schemas.microsoft.com/office/drawing/2014/main" id="{267C8E84-458F-40C7-A525-A54CD6319FE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2" name="Text Box 232">
          <a:extLst>
            <a:ext uri="{FF2B5EF4-FFF2-40B4-BE49-F238E27FC236}">
              <a16:creationId xmlns:a16="http://schemas.microsoft.com/office/drawing/2014/main" id="{55117B34-C06C-4FF2-B9D9-577EFD9F341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3" name="Text Box 233">
          <a:extLst>
            <a:ext uri="{FF2B5EF4-FFF2-40B4-BE49-F238E27FC236}">
              <a16:creationId xmlns:a16="http://schemas.microsoft.com/office/drawing/2014/main" id="{A02477A1-9E30-471C-89F5-94754F80AEA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4" name="Text Box 234">
          <a:extLst>
            <a:ext uri="{FF2B5EF4-FFF2-40B4-BE49-F238E27FC236}">
              <a16:creationId xmlns:a16="http://schemas.microsoft.com/office/drawing/2014/main" id="{FCDA1AE0-6C62-470E-87C0-79F3C1BF229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5" name="Text Box 235">
          <a:extLst>
            <a:ext uri="{FF2B5EF4-FFF2-40B4-BE49-F238E27FC236}">
              <a16:creationId xmlns:a16="http://schemas.microsoft.com/office/drawing/2014/main" id="{1EB9F5C8-A211-4FD9-9FF2-DEC404317AE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6" name="Text Box 237">
          <a:extLst>
            <a:ext uri="{FF2B5EF4-FFF2-40B4-BE49-F238E27FC236}">
              <a16:creationId xmlns:a16="http://schemas.microsoft.com/office/drawing/2014/main" id="{304ABC4A-2067-4D79-B80D-A2DC5A9CDA32}"/>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7" name="Text Box 238">
          <a:extLst>
            <a:ext uri="{FF2B5EF4-FFF2-40B4-BE49-F238E27FC236}">
              <a16:creationId xmlns:a16="http://schemas.microsoft.com/office/drawing/2014/main" id="{76708102-3E4B-41CA-BA95-551EBD841744}"/>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8" name="Text Box 239">
          <a:extLst>
            <a:ext uri="{FF2B5EF4-FFF2-40B4-BE49-F238E27FC236}">
              <a16:creationId xmlns:a16="http://schemas.microsoft.com/office/drawing/2014/main" id="{766FD43D-BA20-46E2-A5D5-12B462275E4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29" name="Text Box 240">
          <a:extLst>
            <a:ext uri="{FF2B5EF4-FFF2-40B4-BE49-F238E27FC236}">
              <a16:creationId xmlns:a16="http://schemas.microsoft.com/office/drawing/2014/main" id="{4A3D8129-EC40-4582-A61F-280E0C89C3F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630" name="Text Box 241">
          <a:extLst>
            <a:ext uri="{FF2B5EF4-FFF2-40B4-BE49-F238E27FC236}">
              <a16:creationId xmlns:a16="http://schemas.microsoft.com/office/drawing/2014/main" id="{53E5B0A4-E43B-4636-A06A-CF39B29B63E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38</xdr:row>
      <xdr:rowOff>0</xdr:rowOff>
    </xdr:from>
    <xdr:to>
      <xdr:col>3</xdr:col>
      <xdr:colOff>417120</xdr:colOff>
      <xdr:row>39</xdr:row>
      <xdr:rowOff>45739</xdr:rowOff>
    </xdr:to>
    <xdr:sp macro="" textlink="">
      <xdr:nvSpPr>
        <xdr:cNvPr id="631" name="Text Box 246">
          <a:extLst>
            <a:ext uri="{FF2B5EF4-FFF2-40B4-BE49-F238E27FC236}">
              <a16:creationId xmlns:a16="http://schemas.microsoft.com/office/drawing/2014/main" id="{0DC4E987-4845-4BCD-8B11-EEECD28DC3FC}"/>
            </a:ext>
          </a:extLst>
        </xdr:cNvPr>
        <xdr:cNvSpPr txBox="1">
          <a:spLocks noChangeArrowheads="1"/>
        </xdr:cNvSpPr>
      </xdr:nvSpPr>
      <xdr:spPr bwMode="auto">
        <a:xfrm>
          <a:off x="4743451" y="6076950"/>
          <a:ext cx="71437"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632" name="Text Box 187">
          <a:extLst>
            <a:ext uri="{FF2B5EF4-FFF2-40B4-BE49-F238E27FC236}">
              <a16:creationId xmlns:a16="http://schemas.microsoft.com/office/drawing/2014/main" id="{02078353-E8CF-4C78-8FD1-369124E85307}"/>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33</xdr:row>
      <xdr:rowOff>0</xdr:rowOff>
    </xdr:from>
    <xdr:to>
      <xdr:col>3</xdr:col>
      <xdr:colOff>417120</xdr:colOff>
      <xdr:row>35</xdr:row>
      <xdr:rowOff>7136</xdr:rowOff>
    </xdr:to>
    <xdr:sp macro="" textlink="">
      <xdr:nvSpPr>
        <xdr:cNvPr id="633" name="Text Box 188">
          <a:extLst>
            <a:ext uri="{FF2B5EF4-FFF2-40B4-BE49-F238E27FC236}">
              <a16:creationId xmlns:a16="http://schemas.microsoft.com/office/drawing/2014/main" id="{AC44BEA8-65EB-4DFA-B2CF-AA38F2ED74E8}"/>
            </a:ext>
          </a:extLst>
        </xdr:cNvPr>
        <xdr:cNvSpPr txBox="1">
          <a:spLocks noChangeArrowheads="1"/>
        </xdr:cNvSpPr>
      </xdr:nvSpPr>
      <xdr:spPr bwMode="auto">
        <a:xfrm>
          <a:off x="4733926" y="5176838"/>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634" name="Text Box 189">
          <a:extLst>
            <a:ext uri="{FF2B5EF4-FFF2-40B4-BE49-F238E27FC236}">
              <a16:creationId xmlns:a16="http://schemas.microsoft.com/office/drawing/2014/main" id="{FD4FCB7F-D0C2-4BEC-AD3B-BE15D13194CE}"/>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635" name="Text Box 190">
          <a:extLst>
            <a:ext uri="{FF2B5EF4-FFF2-40B4-BE49-F238E27FC236}">
              <a16:creationId xmlns:a16="http://schemas.microsoft.com/office/drawing/2014/main" id="{FF1DC05F-09C7-4880-AD0B-2BFC25375F1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636" name="Text Box 191">
          <a:extLst>
            <a:ext uri="{FF2B5EF4-FFF2-40B4-BE49-F238E27FC236}">
              <a16:creationId xmlns:a16="http://schemas.microsoft.com/office/drawing/2014/main" id="{91FF9C6A-4579-406B-8724-880C6B1864FA}"/>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637" name="Text Box 192">
          <a:extLst>
            <a:ext uri="{FF2B5EF4-FFF2-40B4-BE49-F238E27FC236}">
              <a16:creationId xmlns:a16="http://schemas.microsoft.com/office/drawing/2014/main" id="{FD86D0D9-0608-49C6-AE7D-1C569086158C}"/>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38" name="Text Box 193">
          <a:extLst>
            <a:ext uri="{FF2B5EF4-FFF2-40B4-BE49-F238E27FC236}">
              <a16:creationId xmlns:a16="http://schemas.microsoft.com/office/drawing/2014/main" id="{3907CB7A-7E4F-42BF-8B76-EF79E742ACAB}"/>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39" name="Text Box 194">
          <a:extLst>
            <a:ext uri="{FF2B5EF4-FFF2-40B4-BE49-F238E27FC236}">
              <a16:creationId xmlns:a16="http://schemas.microsoft.com/office/drawing/2014/main" id="{E3767682-DB0F-46F4-A6A6-DBE2B73296CC}"/>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40" name="Text Box 195">
          <a:extLst>
            <a:ext uri="{FF2B5EF4-FFF2-40B4-BE49-F238E27FC236}">
              <a16:creationId xmlns:a16="http://schemas.microsoft.com/office/drawing/2014/main" id="{C342CC2D-DBBC-4A99-84FE-7D02C29DCB8D}"/>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641" name="Text Box 193">
          <a:extLst>
            <a:ext uri="{FF2B5EF4-FFF2-40B4-BE49-F238E27FC236}">
              <a16:creationId xmlns:a16="http://schemas.microsoft.com/office/drawing/2014/main" id="{8AC38195-2357-4F97-A557-4674CCB42084}"/>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642" name="Text Box 194">
          <a:extLst>
            <a:ext uri="{FF2B5EF4-FFF2-40B4-BE49-F238E27FC236}">
              <a16:creationId xmlns:a16="http://schemas.microsoft.com/office/drawing/2014/main" id="{89D6D4BB-DCE6-49FD-B057-5029D4619650}"/>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643" name="Text Box 195">
          <a:extLst>
            <a:ext uri="{FF2B5EF4-FFF2-40B4-BE49-F238E27FC236}">
              <a16:creationId xmlns:a16="http://schemas.microsoft.com/office/drawing/2014/main" id="{4C9BBEF5-31D0-4D61-ADAF-068FD72B3175}"/>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644" name="Text Box 193">
          <a:extLst>
            <a:ext uri="{FF2B5EF4-FFF2-40B4-BE49-F238E27FC236}">
              <a16:creationId xmlns:a16="http://schemas.microsoft.com/office/drawing/2014/main" id="{D8AE7B1A-7861-42ED-9E61-2998119A9E9C}"/>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645" name="Text Box 194">
          <a:extLst>
            <a:ext uri="{FF2B5EF4-FFF2-40B4-BE49-F238E27FC236}">
              <a16:creationId xmlns:a16="http://schemas.microsoft.com/office/drawing/2014/main" id="{4CE1AF85-DAFF-486E-B765-52096BFB6707}"/>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646" name="Text Box 195">
          <a:extLst>
            <a:ext uri="{FF2B5EF4-FFF2-40B4-BE49-F238E27FC236}">
              <a16:creationId xmlns:a16="http://schemas.microsoft.com/office/drawing/2014/main" id="{FCA91526-06E3-4B99-AD1E-B889E69D1BC0}"/>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47" name="Text Box 193">
          <a:extLst>
            <a:ext uri="{FF2B5EF4-FFF2-40B4-BE49-F238E27FC236}">
              <a16:creationId xmlns:a16="http://schemas.microsoft.com/office/drawing/2014/main" id="{BC2842E9-DE55-440F-A073-40D5ADAE797E}"/>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48" name="Text Box 194">
          <a:extLst>
            <a:ext uri="{FF2B5EF4-FFF2-40B4-BE49-F238E27FC236}">
              <a16:creationId xmlns:a16="http://schemas.microsoft.com/office/drawing/2014/main" id="{94672EA9-5D38-4E54-96B6-A84B1DEAE63B}"/>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649" name="Text Box 195">
          <a:extLst>
            <a:ext uri="{FF2B5EF4-FFF2-40B4-BE49-F238E27FC236}">
              <a16:creationId xmlns:a16="http://schemas.microsoft.com/office/drawing/2014/main" id="{9AAADCF9-A54B-4BDC-A44E-E950EF9A4838}"/>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650" name="Text Box 193">
          <a:extLst>
            <a:ext uri="{FF2B5EF4-FFF2-40B4-BE49-F238E27FC236}">
              <a16:creationId xmlns:a16="http://schemas.microsoft.com/office/drawing/2014/main" id="{9175F19A-8EDA-4E89-AC5C-E65C3108BC97}"/>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651" name="Text Box 194">
          <a:extLst>
            <a:ext uri="{FF2B5EF4-FFF2-40B4-BE49-F238E27FC236}">
              <a16:creationId xmlns:a16="http://schemas.microsoft.com/office/drawing/2014/main" id="{15D2482A-2EB0-470F-9870-FE76D774C28B}"/>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652" name="Text Box 195">
          <a:extLst>
            <a:ext uri="{FF2B5EF4-FFF2-40B4-BE49-F238E27FC236}">
              <a16:creationId xmlns:a16="http://schemas.microsoft.com/office/drawing/2014/main" id="{59DB4579-4EC9-4F94-B062-AD3F57366896}"/>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653" name="Text Box 187">
          <a:extLst>
            <a:ext uri="{FF2B5EF4-FFF2-40B4-BE49-F238E27FC236}">
              <a16:creationId xmlns:a16="http://schemas.microsoft.com/office/drawing/2014/main" id="{54050F77-D9A6-4F34-AD16-7A8B0CE9AC9C}"/>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654" name="Text Box 193">
          <a:extLst>
            <a:ext uri="{FF2B5EF4-FFF2-40B4-BE49-F238E27FC236}">
              <a16:creationId xmlns:a16="http://schemas.microsoft.com/office/drawing/2014/main" id="{34B9E1ED-838A-42DA-978B-2EE5E308715B}"/>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655" name="Text Box 194">
          <a:extLst>
            <a:ext uri="{FF2B5EF4-FFF2-40B4-BE49-F238E27FC236}">
              <a16:creationId xmlns:a16="http://schemas.microsoft.com/office/drawing/2014/main" id="{503CF5EA-94AB-45A1-9B12-1B3E0E951A6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656" name="Text Box 195">
          <a:extLst>
            <a:ext uri="{FF2B5EF4-FFF2-40B4-BE49-F238E27FC236}">
              <a16:creationId xmlns:a16="http://schemas.microsoft.com/office/drawing/2014/main" id="{03DE3AFC-6ED8-4090-A64A-4FE0C7565C33}"/>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657" name="Text Box 193">
          <a:extLst>
            <a:ext uri="{FF2B5EF4-FFF2-40B4-BE49-F238E27FC236}">
              <a16:creationId xmlns:a16="http://schemas.microsoft.com/office/drawing/2014/main" id="{A8864280-50E4-41CB-9ACD-15CD6E767BC7}"/>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658" name="Text Box 194">
          <a:extLst>
            <a:ext uri="{FF2B5EF4-FFF2-40B4-BE49-F238E27FC236}">
              <a16:creationId xmlns:a16="http://schemas.microsoft.com/office/drawing/2014/main" id="{16035B8B-0EB5-48E4-A931-F3B150ECEF7B}"/>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659" name="Text Box 195">
          <a:extLst>
            <a:ext uri="{FF2B5EF4-FFF2-40B4-BE49-F238E27FC236}">
              <a16:creationId xmlns:a16="http://schemas.microsoft.com/office/drawing/2014/main" id="{10F7934F-8C16-412A-9038-19E04117D715}"/>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0" name="Text Box 1">
          <a:extLst>
            <a:ext uri="{FF2B5EF4-FFF2-40B4-BE49-F238E27FC236}">
              <a16:creationId xmlns:a16="http://schemas.microsoft.com/office/drawing/2014/main" id="{47EA75EC-81A8-4C3D-9C10-BA3C040D225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1" name="Text Box 23">
          <a:extLst>
            <a:ext uri="{FF2B5EF4-FFF2-40B4-BE49-F238E27FC236}">
              <a16:creationId xmlns:a16="http://schemas.microsoft.com/office/drawing/2014/main" id="{DE44022D-B9F2-4238-8753-C159B75CE4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2" name="Text Box 24">
          <a:extLst>
            <a:ext uri="{FF2B5EF4-FFF2-40B4-BE49-F238E27FC236}">
              <a16:creationId xmlns:a16="http://schemas.microsoft.com/office/drawing/2014/main" id="{177378BC-8606-45B9-8AE1-A2D049C2A1F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3" name="Text Box 25">
          <a:extLst>
            <a:ext uri="{FF2B5EF4-FFF2-40B4-BE49-F238E27FC236}">
              <a16:creationId xmlns:a16="http://schemas.microsoft.com/office/drawing/2014/main" id="{EA750DA6-1B25-45E9-8E55-97D193AFC9D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4" name="Text Box 26">
          <a:extLst>
            <a:ext uri="{FF2B5EF4-FFF2-40B4-BE49-F238E27FC236}">
              <a16:creationId xmlns:a16="http://schemas.microsoft.com/office/drawing/2014/main" id="{B40AAD9A-531B-40F6-A21A-2A0A5ECF064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5" name="Text Box 27">
          <a:extLst>
            <a:ext uri="{FF2B5EF4-FFF2-40B4-BE49-F238E27FC236}">
              <a16:creationId xmlns:a16="http://schemas.microsoft.com/office/drawing/2014/main" id="{EE916362-3D95-4A76-9525-E357F7977B0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6" name="Text Box 28">
          <a:extLst>
            <a:ext uri="{FF2B5EF4-FFF2-40B4-BE49-F238E27FC236}">
              <a16:creationId xmlns:a16="http://schemas.microsoft.com/office/drawing/2014/main" id="{0688F189-08EB-457E-AA18-5677A2B75D0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7" name="Text Box 29">
          <a:extLst>
            <a:ext uri="{FF2B5EF4-FFF2-40B4-BE49-F238E27FC236}">
              <a16:creationId xmlns:a16="http://schemas.microsoft.com/office/drawing/2014/main" id="{4D7E6FE1-F447-4029-9461-B6573D72F31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8" name="Text Box 30">
          <a:extLst>
            <a:ext uri="{FF2B5EF4-FFF2-40B4-BE49-F238E27FC236}">
              <a16:creationId xmlns:a16="http://schemas.microsoft.com/office/drawing/2014/main" id="{482508BC-6342-4689-BD7F-C0E31016B98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69" name="Text Box 31">
          <a:extLst>
            <a:ext uri="{FF2B5EF4-FFF2-40B4-BE49-F238E27FC236}">
              <a16:creationId xmlns:a16="http://schemas.microsoft.com/office/drawing/2014/main" id="{7D4DB855-5C38-40A8-B910-E172DAC76FE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0" name="Text Box 32">
          <a:extLst>
            <a:ext uri="{FF2B5EF4-FFF2-40B4-BE49-F238E27FC236}">
              <a16:creationId xmlns:a16="http://schemas.microsoft.com/office/drawing/2014/main" id="{F012147A-DA83-483B-9246-4B7A4460E5E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1" name="Text Box 33">
          <a:extLst>
            <a:ext uri="{FF2B5EF4-FFF2-40B4-BE49-F238E27FC236}">
              <a16:creationId xmlns:a16="http://schemas.microsoft.com/office/drawing/2014/main" id="{1CCEE799-B34D-4AAC-975A-6AC4599A51A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2" name="Text Box 34">
          <a:extLst>
            <a:ext uri="{FF2B5EF4-FFF2-40B4-BE49-F238E27FC236}">
              <a16:creationId xmlns:a16="http://schemas.microsoft.com/office/drawing/2014/main" id="{AE8AA5B0-DA5A-4325-838D-E1DDA074EFC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3" name="Text Box 35">
          <a:extLst>
            <a:ext uri="{FF2B5EF4-FFF2-40B4-BE49-F238E27FC236}">
              <a16:creationId xmlns:a16="http://schemas.microsoft.com/office/drawing/2014/main" id="{FD735F1A-A790-4EF5-A502-0C3D06304F6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4" name="Text Box 36">
          <a:extLst>
            <a:ext uri="{FF2B5EF4-FFF2-40B4-BE49-F238E27FC236}">
              <a16:creationId xmlns:a16="http://schemas.microsoft.com/office/drawing/2014/main" id="{75702D74-62A6-4292-8A58-3AB250B21DD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5" name="Text Box 37">
          <a:extLst>
            <a:ext uri="{FF2B5EF4-FFF2-40B4-BE49-F238E27FC236}">
              <a16:creationId xmlns:a16="http://schemas.microsoft.com/office/drawing/2014/main" id="{FB334C36-BB1D-4C54-A491-EF468599ABB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6" name="Text Box 38">
          <a:extLst>
            <a:ext uri="{FF2B5EF4-FFF2-40B4-BE49-F238E27FC236}">
              <a16:creationId xmlns:a16="http://schemas.microsoft.com/office/drawing/2014/main" id="{B561A32B-565A-40F3-A478-C6688B42486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7" name="Text Box 39">
          <a:extLst>
            <a:ext uri="{FF2B5EF4-FFF2-40B4-BE49-F238E27FC236}">
              <a16:creationId xmlns:a16="http://schemas.microsoft.com/office/drawing/2014/main" id="{76C7478B-9B42-4D6D-A16C-76CCCD99D92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8" name="Text Box 40">
          <a:extLst>
            <a:ext uri="{FF2B5EF4-FFF2-40B4-BE49-F238E27FC236}">
              <a16:creationId xmlns:a16="http://schemas.microsoft.com/office/drawing/2014/main" id="{8DA11B5F-E302-49D4-9699-730077613C2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79" name="Text Box 41">
          <a:extLst>
            <a:ext uri="{FF2B5EF4-FFF2-40B4-BE49-F238E27FC236}">
              <a16:creationId xmlns:a16="http://schemas.microsoft.com/office/drawing/2014/main" id="{303654E9-A520-4F64-814F-53F2C706C5A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0" name="Text Box 42">
          <a:extLst>
            <a:ext uri="{FF2B5EF4-FFF2-40B4-BE49-F238E27FC236}">
              <a16:creationId xmlns:a16="http://schemas.microsoft.com/office/drawing/2014/main" id="{A56EA3E1-A869-4340-8B6D-8E6A332CDA1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1" name="Text Box 43">
          <a:extLst>
            <a:ext uri="{FF2B5EF4-FFF2-40B4-BE49-F238E27FC236}">
              <a16:creationId xmlns:a16="http://schemas.microsoft.com/office/drawing/2014/main" id="{FDAB11FE-44D9-4AF3-A0B8-CBA211B0B4A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2" name="Text Box 44">
          <a:extLst>
            <a:ext uri="{FF2B5EF4-FFF2-40B4-BE49-F238E27FC236}">
              <a16:creationId xmlns:a16="http://schemas.microsoft.com/office/drawing/2014/main" id="{7CA02196-C7E9-402A-8425-42613582867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3" name="Text Box 45">
          <a:extLst>
            <a:ext uri="{FF2B5EF4-FFF2-40B4-BE49-F238E27FC236}">
              <a16:creationId xmlns:a16="http://schemas.microsoft.com/office/drawing/2014/main" id="{01637CA6-80E1-4FAE-99DC-A82CAF093C0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4" name="Text Box 46">
          <a:extLst>
            <a:ext uri="{FF2B5EF4-FFF2-40B4-BE49-F238E27FC236}">
              <a16:creationId xmlns:a16="http://schemas.microsoft.com/office/drawing/2014/main" id="{D058AFA0-1FD6-494A-8B73-5813EEBCF0F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5" name="Text Box 47">
          <a:extLst>
            <a:ext uri="{FF2B5EF4-FFF2-40B4-BE49-F238E27FC236}">
              <a16:creationId xmlns:a16="http://schemas.microsoft.com/office/drawing/2014/main" id="{703B5F41-2D2E-4463-972D-F0F5D3B6434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6" name="Text Box 48">
          <a:extLst>
            <a:ext uri="{FF2B5EF4-FFF2-40B4-BE49-F238E27FC236}">
              <a16:creationId xmlns:a16="http://schemas.microsoft.com/office/drawing/2014/main" id="{E71249F6-1089-48F5-8988-7B758C16B7D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7" name="Text Box 49">
          <a:extLst>
            <a:ext uri="{FF2B5EF4-FFF2-40B4-BE49-F238E27FC236}">
              <a16:creationId xmlns:a16="http://schemas.microsoft.com/office/drawing/2014/main" id="{59837A6F-52A0-41D5-92BB-2C393E161F3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8" name="Text Box 50">
          <a:extLst>
            <a:ext uri="{FF2B5EF4-FFF2-40B4-BE49-F238E27FC236}">
              <a16:creationId xmlns:a16="http://schemas.microsoft.com/office/drawing/2014/main" id="{38268092-22AA-4A9E-BDDE-35C5A08756B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89" name="Text Box 51">
          <a:extLst>
            <a:ext uri="{FF2B5EF4-FFF2-40B4-BE49-F238E27FC236}">
              <a16:creationId xmlns:a16="http://schemas.microsoft.com/office/drawing/2014/main" id="{6235CAB7-51E6-466F-B49B-0C5119139DB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0" name="Text Box 52">
          <a:extLst>
            <a:ext uri="{FF2B5EF4-FFF2-40B4-BE49-F238E27FC236}">
              <a16:creationId xmlns:a16="http://schemas.microsoft.com/office/drawing/2014/main" id="{9FE8D439-9E21-412B-90D5-26EC5A6C09C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1" name="Text Box 53">
          <a:extLst>
            <a:ext uri="{FF2B5EF4-FFF2-40B4-BE49-F238E27FC236}">
              <a16:creationId xmlns:a16="http://schemas.microsoft.com/office/drawing/2014/main" id="{F02E733E-232F-4DF1-BE61-79FFA96655E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2" name="Text Box 54">
          <a:extLst>
            <a:ext uri="{FF2B5EF4-FFF2-40B4-BE49-F238E27FC236}">
              <a16:creationId xmlns:a16="http://schemas.microsoft.com/office/drawing/2014/main" id="{609B8A37-68D2-497D-B240-F64F478B3F7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3" name="Text Box 55">
          <a:extLst>
            <a:ext uri="{FF2B5EF4-FFF2-40B4-BE49-F238E27FC236}">
              <a16:creationId xmlns:a16="http://schemas.microsoft.com/office/drawing/2014/main" id="{1D8DFA6E-F357-4B55-9A7C-FB0A91082BD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4" name="Text Box 56">
          <a:extLst>
            <a:ext uri="{FF2B5EF4-FFF2-40B4-BE49-F238E27FC236}">
              <a16:creationId xmlns:a16="http://schemas.microsoft.com/office/drawing/2014/main" id="{189DA6ED-C2B6-4203-93B2-39024878B1D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5" name="Text Box 57">
          <a:extLst>
            <a:ext uri="{FF2B5EF4-FFF2-40B4-BE49-F238E27FC236}">
              <a16:creationId xmlns:a16="http://schemas.microsoft.com/office/drawing/2014/main" id="{1E55FB17-5A6C-4C2B-8C2A-39D94D02524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6" name="Text Box 58">
          <a:extLst>
            <a:ext uri="{FF2B5EF4-FFF2-40B4-BE49-F238E27FC236}">
              <a16:creationId xmlns:a16="http://schemas.microsoft.com/office/drawing/2014/main" id="{6CD2594F-CBC9-42EB-9EF9-169415CCE51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7" name="Text Box 59">
          <a:extLst>
            <a:ext uri="{FF2B5EF4-FFF2-40B4-BE49-F238E27FC236}">
              <a16:creationId xmlns:a16="http://schemas.microsoft.com/office/drawing/2014/main" id="{0EA2EBB1-88AF-4AD0-BB66-7F2103BDDD3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8" name="Text Box 60">
          <a:extLst>
            <a:ext uri="{FF2B5EF4-FFF2-40B4-BE49-F238E27FC236}">
              <a16:creationId xmlns:a16="http://schemas.microsoft.com/office/drawing/2014/main" id="{232DE575-9479-428C-8431-27BD0524624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699" name="Text Box 61">
          <a:extLst>
            <a:ext uri="{FF2B5EF4-FFF2-40B4-BE49-F238E27FC236}">
              <a16:creationId xmlns:a16="http://schemas.microsoft.com/office/drawing/2014/main" id="{BC8ED4D1-AF19-45CE-B5E8-C499F818F88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0" name="Text Box 62">
          <a:extLst>
            <a:ext uri="{FF2B5EF4-FFF2-40B4-BE49-F238E27FC236}">
              <a16:creationId xmlns:a16="http://schemas.microsoft.com/office/drawing/2014/main" id="{F3888C19-28AC-454B-A032-F336648B6F6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1" name="Text Box 63">
          <a:extLst>
            <a:ext uri="{FF2B5EF4-FFF2-40B4-BE49-F238E27FC236}">
              <a16:creationId xmlns:a16="http://schemas.microsoft.com/office/drawing/2014/main" id="{C484B72A-4212-4178-A0B9-33878C9A26D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2" name="Text Box 64">
          <a:extLst>
            <a:ext uri="{FF2B5EF4-FFF2-40B4-BE49-F238E27FC236}">
              <a16:creationId xmlns:a16="http://schemas.microsoft.com/office/drawing/2014/main" id="{F1CEAE66-D15C-4386-8224-CE5933F4A52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3" name="Text Box 65">
          <a:extLst>
            <a:ext uri="{FF2B5EF4-FFF2-40B4-BE49-F238E27FC236}">
              <a16:creationId xmlns:a16="http://schemas.microsoft.com/office/drawing/2014/main" id="{CBA44175-46D8-416D-869E-84C313533AE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4" name="Text Box 66">
          <a:extLst>
            <a:ext uri="{FF2B5EF4-FFF2-40B4-BE49-F238E27FC236}">
              <a16:creationId xmlns:a16="http://schemas.microsoft.com/office/drawing/2014/main" id="{D93817DC-C031-44FB-B1B2-1A45D65B2F5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5" name="Text Box 67">
          <a:extLst>
            <a:ext uri="{FF2B5EF4-FFF2-40B4-BE49-F238E27FC236}">
              <a16:creationId xmlns:a16="http://schemas.microsoft.com/office/drawing/2014/main" id="{FD518D7A-F939-40D4-93E1-6AAEA3083C3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6" name="Text Box 68">
          <a:extLst>
            <a:ext uri="{FF2B5EF4-FFF2-40B4-BE49-F238E27FC236}">
              <a16:creationId xmlns:a16="http://schemas.microsoft.com/office/drawing/2014/main" id="{6FB4DE73-8043-4298-A77A-1D78BD98670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7" name="Text Box 69">
          <a:extLst>
            <a:ext uri="{FF2B5EF4-FFF2-40B4-BE49-F238E27FC236}">
              <a16:creationId xmlns:a16="http://schemas.microsoft.com/office/drawing/2014/main" id="{44892B28-8412-404F-98EF-A1766D3E6C4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8" name="Text Box 70">
          <a:extLst>
            <a:ext uri="{FF2B5EF4-FFF2-40B4-BE49-F238E27FC236}">
              <a16:creationId xmlns:a16="http://schemas.microsoft.com/office/drawing/2014/main" id="{7D807990-4E19-4D6B-AB01-C94AF4371C7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09" name="Text Box 72">
          <a:extLst>
            <a:ext uri="{FF2B5EF4-FFF2-40B4-BE49-F238E27FC236}">
              <a16:creationId xmlns:a16="http://schemas.microsoft.com/office/drawing/2014/main" id="{19EC7356-8C04-4DA2-8B99-9A044E4EA4B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0" name="Text Box 73">
          <a:extLst>
            <a:ext uri="{FF2B5EF4-FFF2-40B4-BE49-F238E27FC236}">
              <a16:creationId xmlns:a16="http://schemas.microsoft.com/office/drawing/2014/main" id="{0A968B29-07F5-48EA-B92C-EB670DDF001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1" name="Text Box 77">
          <a:extLst>
            <a:ext uri="{FF2B5EF4-FFF2-40B4-BE49-F238E27FC236}">
              <a16:creationId xmlns:a16="http://schemas.microsoft.com/office/drawing/2014/main" id="{4D422825-19D2-46E8-936E-36AB28EEA65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2" name="Text Box 78">
          <a:extLst>
            <a:ext uri="{FF2B5EF4-FFF2-40B4-BE49-F238E27FC236}">
              <a16:creationId xmlns:a16="http://schemas.microsoft.com/office/drawing/2014/main" id="{9CCC9CF7-EC00-4240-91DB-BA08AF0B648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3" name="Text Box 79">
          <a:extLst>
            <a:ext uri="{FF2B5EF4-FFF2-40B4-BE49-F238E27FC236}">
              <a16:creationId xmlns:a16="http://schemas.microsoft.com/office/drawing/2014/main" id="{66270601-B7B9-47CA-91FF-072FAC11336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4" name="Text Box 80">
          <a:extLst>
            <a:ext uri="{FF2B5EF4-FFF2-40B4-BE49-F238E27FC236}">
              <a16:creationId xmlns:a16="http://schemas.microsoft.com/office/drawing/2014/main" id="{9107951E-BC62-45CB-94EE-6C068F3C9B0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5" name="Text Box 81">
          <a:extLst>
            <a:ext uri="{FF2B5EF4-FFF2-40B4-BE49-F238E27FC236}">
              <a16:creationId xmlns:a16="http://schemas.microsoft.com/office/drawing/2014/main" id="{632C01E1-8588-45FC-B26A-5103A30E144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6" name="Text Box 82">
          <a:extLst>
            <a:ext uri="{FF2B5EF4-FFF2-40B4-BE49-F238E27FC236}">
              <a16:creationId xmlns:a16="http://schemas.microsoft.com/office/drawing/2014/main" id="{9FA52F3E-20D4-4B48-9FCD-D76339A1692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7" name="Text Box 84">
          <a:extLst>
            <a:ext uri="{FF2B5EF4-FFF2-40B4-BE49-F238E27FC236}">
              <a16:creationId xmlns:a16="http://schemas.microsoft.com/office/drawing/2014/main" id="{ED2F9CE4-268F-4F18-A59C-FE636637434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8" name="Text Box 85">
          <a:extLst>
            <a:ext uri="{FF2B5EF4-FFF2-40B4-BE49-F238E27FC236}">
              <a16:creationId xmlns:a16="http://schemas.microsoft.com/office/drawing/2014/main" id="{C43759A2-25A1-4B8B-BCA4-78F360D598C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19" name="Text Box 89">
          <a:extLst>
            <a:ext uri="{FF2B5EF4-FFF2-40B4-BE49-F238E27FC236}">
              <a16:creationId xmlns:a16="http://schemas.microsoft.com/office/drawing/2014/main" id="{6CF08B7D-A2EE-4D40-A530-552BB3596FF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0" name="Text Box 90">
          <a:extLst>
            <a:ext uri="{FF2B5EF4-FFF2-40B4-BE49-F238E27FC236}">
              <a16:creationId xmlns:a16="http://schemas.microsoft.com/office/drawing/2014/main" id="{69B45B77-ACD0-4F8A-8343-5896CB60226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1" name="Text Box 91">
          <a:extLst>
            <a:ext uri="{FF2B5EF4-FFF2-40B4-BE49-F238E27FC236}">
              <a16:creationId xmlns:a16="http://schemas.microsoft.com/office/drawing/2014/main" id="{CFBE54D1-6496-4411-B69B-CDB8EE623F9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2" name="Text Box 92">
          <a:extLst>
            <a:ext uri="{FF2B5EF4-FFF2-40B4-BE49-F238E27FC236}">
              <a16:creationId xmlns:a16="http://schemas.microsoft.com/office/drawing/2014/main" id="{F327292B-1540-41C6-A073-5A5778F8948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3" name="Text Box 93">
          <a:extLst>
            <a:ext uri="{FF2B5EF4-FFF2-40B4-BE49-F238E27FC236}">
              <a16:creationId xmlns:a16="http://schemas.microsoft.com/office/drawing/2014/main" id="{6401747E-6F68-47C8-B884-7F2AEEDB19C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4" name="Text Box 94">
          <a:extLst>
            <a:ext uri="{FF2B5EF4-FFF2-40B4-BE49-F238E27FC236}">
              <a16:creationId xmlns:a16="http://schemas.microsoft.com/office/drawing/2014/main" id="{7069F540-C119-494F-B98E-888934CC6D2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5" name="Text Box 95">
          <a:extLst>
            <a:ext uri="{FF2B5EF4-FFF2-40B4-BE49-F238E27FC236}">
              <a16:creationId xmlns:a16="http://schemas.microsoft.com/office/drawing/2014/main" id="{9DC553A9-096A-4C36-9FD6-12D8CE434B1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6" name="Text Box 96">
          <a:extLst>
            <a:ext uri="{FF2B5EF4-FFF2-40B4-BE49-F238E27FC236}">
              <a16:creationId xmlns:a16="http://schemas.microsoft.com/office/drawing/2014/main" id="{A473B4EA-25F9-4F15-8E97-966ECCF17FC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7" name="Text Box 97">
          <a:extLst>
            <a:ext uri="{FF2B5EF4-FFF2-40B4-BE49-F238E27FC236}">
              <a16:creationId xmlns:a16="http://schemas.microsoft.com/office/drawing/2014/main" id="{E08D013A-E278-4BA6-9B32-1B21F61031A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8" name="Text Box 101">
          <a:extLst>
            <a:ext uri="{FF2B5EF4-FFF2-40B4-BE49-F238E27FC236}">
              <a16:creationId xmlns:a16="http://schemas.microsoft.com/office/drawing/2014/main" id="{E815D3DE-50C8-4E00-9D9A-4F4C37F155A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29" name="Text Box 102">
          <a:extLst>
            <a:ext uri="{FF2B5EF4-FFF2-40B4-BE49-F238E27FC236}">
              <a16:creationId xmlns:a16="http://schemas.microsoft.com/office/drawing/2014/main" id="{62DE49BC-C10A-46FA-B059-E78CDD02CDD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0" name="Text Box 103">
          <a:extLst>
            <a:ext uri="{FF2B5EF4-FFF2-40B4-BE49-F238E27FC236}">
              <a16:creationId xmlns:a16="http://schemas.microsoft.com/office/drawing/2014/main" id="{C0F12C74-EE35-4BFA-BC17-B6195F08211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1" name="Text Box 104">
          <a:extLst>
            <a:ext uri="{FF2B5EF4-FFF2-40B4-BE49-F238E27FC236}">
              <a16:creationId xmlns:a16="http://schemas.microsoft.com/office/drawing/2014/main" id="{FFEFED20-65FF-4DB1-A410-73FCF8DFE1B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2" name="Text Box 105">
          <a:extLst>
            <a:ext uri="{FF2B5EF4-FFF2-40B4-BE49-F238E27FC236}">
              <a16:creationId xmlns:a16="http://schemas.microsoft.com/office/drawing/2014/main" id="{B6C17E6A-4D58-48B5-A4C5-9137A066499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3" name="Text Box 106">
          <a:extLst>
            <a:ext uri="{FF2B5EF4-FFF2-40B4-BE49-F238E27FC236}">
              <a16:creationId xmlns:a16="http://schemas.microsoft.com/office/drawing/2014/main" id="{10EC16A0-EC09-44E1-B8C3-27D0359A29B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4" name="Text Box 107">
          <a:extLst>
            <a:ext uri="{FF2B5EF4-FFF2-40B4-BE49-F238E27FC236}">
              <a16:creationId xmlns:a16="http://schemas.microsoft.com/office/drawing/2014/main" id="{F388B1FD-BC2D-46B0-9032-3F9BFD7F48A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5" name="Text Box 108">
          <a:extLst>
            <a:ext uri="{FF2B5EF4-FFF2-40B4-BE49-F238E27FC236}">
              <a16:creationId xmlns:a16="http://schemas.microsoft.com/office/drawing/2014/main" id="{5C327FCE-0D77-4195-947F-BF43428FE2D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6" name="Text Box 109">
          <a:extLst>
            <a:ext uri="{FF2B5EF4-FFF2-40B4-BE49-F238E27FC236}">
              <a16:creationId xmlns:a16="http://schemas.microsoft.com/office/drawing/2014/main" id="{58670FFC-5B23-42EE-BDA6-E3AAAFBBF2F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7" name="Text Box 113">
          <a:extLst>
            <a:ext uri="{FF2B5EF4-FFF2-40B4-BE49-F238E27FC236}">
              <a16:creationId xmlns:a16="http://schemas.microsoft.com/office/drawing/2014/main" id="{8CCD61C8-1AE4-41D1-A190-70BE5302C1E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8" name="Text Box 114">
          <a:extLst>
            <a:ext uri="{FF2B5EF4-FFF2-40B4-BE49-F238E27FC236}">
              <a16:creationId xmlns:a16="http://schemas.microsoft.com/office/drawing/2014/main" id="{4CE5174D-8D1E-42EC-8D4E-D7F152E33D2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39" name="Text Box 115">
          <a:extLst>
            <a:ext uri="{FF2B5EF4-FFF2-40B4-BE49-F238E27FC236}">
              <a16:creationId xmlns:a16="http://schemas.microsoft.com/office/drawing/2014/main" id="{44504997-89A9-4E6D-A503-37ED6BB6EB9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0" name="Text Box 116">
          <a:extLst>
            <a:ext uri="{FF2B5EF4-FFF2-40B4-BE49-F238E27FC236}">
              <a16:creationId xmlns:a16="http://schemas.microsoft.com/office/drawing/2014/main" id="{59F463BB-3813-43D8-BFFB-E7C55950E39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1" name="Text Box 117">
          <a:extLst>
            <a:ext uri="{FF2B5EF4-FFF2-40B4-BE49-F238E27FC236}">
              <a16:creationId xmlns:a16="http://schemas.microsoft.com/office/drawing/2014/main" id="{479DAC5A-8CD8-4F34-AED7-2FE4B7369E0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2" name="Text Box 118">
          <a:extLst>
            <a:ext uri="{FF2B5EF4-FFF2-40B4-BE49-F238E27FC236}">
              <a16:creationId xmlns:a16="http://schemas.microsoft.com/office/drawing/2014/main" id="{E2BBB7CC-F768-4FFE-A07A-1550F754396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3" name="Text Box 119">
          <a:extLst>
            <a:ext uri="{FF2B5EF4-FFF2-40B4-BE49-F238E27FC236}">
              <a16:creationId xmlns:a16="http://schemas.microsoft.com/office/drawing/2014/main" id="{6783DD98-4936-479E-BF15-0F63F3B168E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4" name="Text Box 120">
          <a:extLst>
            <a:ext uri="{FF2B5EF4-FFF2-40B4-BE49-F238E27FC236}">
              <a16:creationId xmlns:a16="http://schemas.microsoft.com/office/drawing/2014/main" id="{8768FD1E-FCD3-4C03-8525-FB743F650CE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5" name="Text Box 121">
          <a:extLst>
            <a:ext uri="{FF2B5EF4-FFF2-40B4-BE49-F238E27FC236}">
              <a16:creationId xmlns:a16="http://schemas.microsoft.com/office/drawing/2014/main" id="{45E6D329-E8B7-448F-B598-5DABD71BE80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6" name="Text Box 125">
          <a:extLst>
            <a:ext uri="{FF2B5EF4-FFF2-40B4-BE49-F238E27FC236}">
              <a16:creationId xmlns:a16="http://schemas.microsoft.com/office/drawing/2014/main" id="{E5F23186-B304-4124-ACE9-3F9E4530451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7" name="Text Box 126">
          <a:extLst>
            <a:ext uri="{FF2B5EF4-FFF2-40B4-BE49-F238E27FC236}">
              <a16:creationId xmlns:a16="http://schemas.microsoft.com/office/drawing/2014/main" id="{A7B9CFCC-78B4-4C1E-9782-0C150144DC5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8" name="Text Box 127">
          <a:extLst>
            <a:ext uri="{FF2B5EF4-FFF2-40B4-BE49-F238E27FC236}">
              <a16:creationId xmlns:a16="http://schemas.microsoft.com/office/drawing/2014/main" id="{773068D5-9C5B-488F-8B36-CDA5714D899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49" name="Text Box 128">
          <a:extLst>
            <a:ext uri="{FF2B5EF4-FFF2-40B4-BE49-F238E27FC236}">
              <a16:creationId xmlns:a16="http://schemas.microsoft.com/office/drawing/2014/main" id="{E627EB21-BE69-4907-865F-BEC2E0A5BD9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0" name="Text Box 129">
          <a:extLst>
            <a:ext uri="{FF2B5EF4-FFF2-40B4-BE49-F238E27FC236}">
              <a16:creationId xmlns:a16="http://schemas.microsoft.com/office/drawing/2014/main" id="{6BFE890C-1984-45C7-A828-89D8619EBD0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1" name="Text Box 130">
          <a:extLst>
            <a:ext uri="{FF2B5EF4-FFF2-40B4-BE49-F238E27FC236}">
              <a16:creationId xmlns:a16="http://schemas.microsoft.com/office/drawing/2014/main" id="{207AAE4C-1803-404D-B3D2-91E7305171C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2" name="Text Box 131">
          <a:extLst>
            <a:ext uri="{FF2B5EF4-FFF2-40B4-BE49-F238E27FC236}">
              <a16:creationId xmlns:a16="http://schemas.microsoft.com/office/drawing/2014/main" id="{F90A1F55-440F-44D8-98AB-17C85C82F15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3" name="Text Box 132">
          <a:extLst>
            <a:ext uri="{FF2B5EF4-FFF2-40B4-BE49-F238E27FC236}">
              <a16:creationId xmlns:a16="http://schemas.microsoft.com/office/drawing/2014/main" id="{99695087-18C0-446D-B781-133F6EF916B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4" name="Text Box 133">
          <a:extLst>
            <a:ext uri="{FF2B5EF4-FFF2-40B4-BE49-F238E27FC236}">
              <a16:creationId xmlns:a16="http://schemas.microsoft.com/office/drawing/2014/main" id="{0B12EBA6-20E5-4C11-838E-DAAEAAE3C7A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5" name="Text Box 137">
          <a:extLst>
            <a:ext uri="{FF2B5EF4-FFF2-40B4-BE49-F238E27FC236}">
              <a16:creationId xmlns:a16="http://schemas.microsoft.com/office/drawing/2014/main" id="{6CA1C2F6-93CB-4D2B-9047-6E8B3A10674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6" name="Text Box 138">
          <a:extLst>
            <a:ext uri="{FF2B5EF4-FFF2-40B4-BE49-F238E27FC236}">
              <a16:creationId xmlns:a16="http://schemas.microsoft.com/office/drawing/2014/main" id="{12E3C8DF-9DA8-4CB5-A466-FEEB3CDF4B4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7" name="Text Box 139">
          <a:extLst>
            <a:ext uri="{FF2B5EF4-FFF2-40B4-BE49-F238E27FC236}">
              <a16:creationId xmlns:a16="http://schemas.microsoft.com/office/drawing/2014/main" id="{21728028-2877-42BB-B51C-3B80BBF0380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8" name="Text Box 140">
          <a:extLst>
            <a:ext uri="{FF2B5EF4-FFF2-40B4-BE49-F238E27FC236}">
              <a16:creationId xmlns:a16="http://schemas.microsoft.com/office/drawing/2014/main" id="{68AB17BC-F199-4603-AB8B-E172BC9D81A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59" name="Text Box 141">
          <a:extLst>
            <a:ext uri="{FF2B5EF4-FFF2-40B4-BE49-F238E27FC236}">
              <a16:creationId xmlns:a16="http://schemas.microsoft.com/office/drawing/2014/main" id="{7B95A8B8-66AA-48D9-AF2D-BEDA15B3CC0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0" name="Text Box 142">
          <a:extLst>
            <a:ext uri="{FF2B5EF4-FFF2-40B4-BE49-F238E27FC236}">
              <a16:creationId xmlns:a16="http://schemas.microsoft.com/office/drawing/2014/main" id="{A9FB4CEF-D94E-45BC-8671-E380350ADD6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1" name="Text Box 143">
          <a:extLst>
            <a:ext uri="{FF2B5EF4-FFF2-40B4-BE49-F238E27FC236}">
              <a16:creationId xmlns:a16="http://schemas.microsoft.com/office/drawing/2014/main" id="{30D785EF-CDA7-479F-A7BE-F18831DA3B0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2" name="Text Box 144">
          <a:extLst>
            <a:ext uri="{FF2B5EF4-FFF2-40B4-BE49-F238E27FC236}">
              <a16:creationId xmlns:a16="http://schemas.microsoft.com/office/drawing/2014/main" id="{DF595A99-E227-4916-812A-E176569C447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3" name="Text Box 145">
          <a:extLst>
            <a:ext uri="{FF2B5EF4-FFF2-40B4-BE49-F238E27FC236}">
              <a16:creationId xmlns:a16="http://schemas.microsoft.com/office/drawing/2014/main" id="{4F2C8C98-AD5C-4A60-A451-D4274FF961C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4" name="Text Box 149">
          <a:extLst>
            <a:ext uri="{FF2B5EF4-FFF2-40B4-BE49-F238E27FC236}">
              <a16:creationId xmlns:a16="http://schemas.microsoft.com/office/drawing/2014/main" id="{6410A238-6ED4-44D5-B315-6F23E48B649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5" name="Text Box 150">
          <a:extLst>
            <a:ext uri="{FF2B5EF4-FFF2-40B4-BE49-F238E27FC236}">
              <a16:creationId xmlns:a16="http://schemas.microsoft.com/office/drawing/2014/main" id="{A34A97B6-3997-4D85-B685-C69CE35E941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6" name="Text Box 151">
          <a:extLst>
            <a:ext uri="{FF2B5EF4-FFF2-40B4-BE49-F238E27FC236}">
              <a16:creationId xmlns:a16="http://schemas.microsoft.com/office/drawing/2014/main" id="{F6C82D4E-A6B4-4530-B547-70116CF2265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7" name="Text Box 152">
          <a:extLst>
            <a:ext uri="{FF2B5EF4-FFF2-40B4-BE49-F238E27FC236}">
              <a16:creationId xmlns:a16="http://schemas.microsoft.com/office/drawing/2014/main" id="{81E11DFC-05D1-40EE-AC58-30F43EE69E8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8" name="Text Box 153">
          <a:extLst>
            <a:ext uri="{FF2B5EF4-FFF2-40B4-BE49-F238E27FC236}">
              <a16:creationId xmlns:a16="http://schemas.microsoft.com/office/drawing/2014/main" id="{0CFAF1E4-5D26-419C-8D9F-BC2651C5E80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69" name="Text Box 154">
          <a:extLst>
            <a:ext uri="{FF2B5EF4-FFF2-40B4-BE49-F238E27FC236}">
              <a16:creationId xmlns:a16="http://schemas.microsoft.com/office/drawing/2014/main" id="{79686447-5026-422D-BAC1-FDAD1EFD584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0" name="Text Box 155">
          <a:extLst>
            <a:ext uri="{FF2B5EF4-FFF2-40B4-BE49-F238E27FC236}">
              <a16:creationId xmlns:a16="http://schemas.microsoft.com/office/drawing/2014/main" id="{B7910496-D58F-414F-A889-CD08E2B2B88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1" name="Text Box 156">
          <a:extLst>
            <a:ext uri="{FF2B5EF4-FFF2-40B4-BE49-F238E27FC236}">
              <a16:creationId xmlns:a16="http://schemas.microsoft.com/office/drawing/2014/main" id="{0351F60B-03B3-49D8-924F-2E46CECCB50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2" name="Text Box 157">
          <a:extLst>
            <a:ext uri="{FF2B5EF4-FFF2-40B4-BE49-F238E27FC236}">
              <a16:creationId xmlns:a16="http://schemas.microsoft.com/office/drawing/2014/main" id="{16698B69-0E73-496D-B976-A3EF996B090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3" name="Text Box 161">
          <a:extLst>
            <a:ext uri="{FF2B5EF4-FFF2-40B4-BE49-F238E27FC236}">
              <a16:creationId xmlns:a16="http://schemas.microsoft.com/office/drawing/2014/main" id="{3C05C7C0-0C48-45F8-87DE-3F158DED7D9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4" name="Text Box 162">
          <a:extLst>
            <a:ext uri="{FF2B5EF4-FFF2-40B4-BE49-F238E27FC236}">
              <a16:creationId xmlns:a16="http://schemas.microsoft.com/office/drawing/2014/main" id="{62E4F6B6-FAAD-4524-A365-3B60E9255BB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5" name="Text Box 163">
          <a:extLst>
            <a:ext uri="{FF2B5EF4-FFF2-40B4-BE49-F238E27FC236}">
              <a16:creationId xmlns:a16="http://schemas.microsoft.com/office/drawing/2014/main" id="{1EC04C11-5405-4E00-8607-052B198928C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6" name="Text Box 164">
          <a:extLst>
            <a:ext uri="{FF2B5EF4-FFF2-40B4-BE49-F238E27FC236}">
              <a16:creationId xmlns:a16="http://schemas.microsoft.com/office/drawing/2014/main" id="{D7119ACE-E45C-4BA6-AA17-BBE24CC49D82}"/>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7" name="Text Box 165">
          <a:extLst>
            <a:ext uri="{FF2B5EF4-FFF2-40B4-BE49-F238E27FC236}">
              <a16:creationId xmlns:a16="http://schemas.microsoft.com/office/drawing/2014/main" id="{A2E747C3-72E3-4C4F-A01F-01B1A055BA1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8" name="Text Box 166">
          <a:extLst>
            <a:ext uri="{FF2B5EF4-FFF2-40B4-BE49-F238E27FC236}">
              <a16:creationId xmlns:a16="http://schemas.microsoft.com/office/drawing/2014/main" id="{2FED3671-5C37-4A33-81CE-6B7A5AF9919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79" name="Text Box 167">
          <a:extLst>
            <a:ext uri="{FF2B5EF4-FFF2-40B4-BE49-F238E27FC236}">
              <a16:creationId xmlns:a16="http://schemas.microsoft.com/office/drawing/2014/main" id="{BE9F9057-82CC-47DB-ABE3-A0811F56FF6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0" name="Text Box 168">
          <a:extLst>
            <a:ext uri="{FF2B5EF4-FFF2-40B4-BE49-F238E27FC236}">
              <a16:creationId xmlns:a16="http://schemas.microsoft.com/office/drawing/2014/main" id="{AB5B0F7F-1913-426A-A98A-7E9E6EBBFA1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1" name="Text Box 169">
          <a:extLst>
            <a:ext uri="{FF2B5EF4-FFF2-40B4-BE49-F238E27FC236}">
              <a16:creationId xmlns:a16="http://schemas.microsoft.com/office/drawing/2014/main" id="{2E120AB3-1E52-40DC-9BC3-6AB850A9143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2" name="Text Box 170">
          <a:extLst>
            <a:ext uri="{FF2B5EF4-FFF2-40B4-BE49-F238E27FC236}">
              <a16:creationId xmlns:a16="http://schemas.microsoft.com/office/drawing/2014/main" id="{FB84BB64-1450-4B0F-836A-6E53E550C32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3" name="Text Box 171">
          <a:extLst>
            <a:ext uri="{FF2B5EF4-FFF2-40B4-BE49-F238E27FC236}">
              <a16:creationId xmlns:a16="http://schemas.microsoft.com/office/drawing/2014/main" id="{C8C2AD3B-AD08-4A58-AB31-FA0719E7A89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4" name="Text Box 172">
          <a:extLst>
            <a:ext uri="{FF2B5EF4-FFF2-40B4-BE49-F238E27FC236}">
              <a16:creationId xmlns:a16="http://schemas.microsoft.com/office/drawing/2014/main" id="{52269186-8A6F-47E3-B651-CC5E684611D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5" name="Text Box 173">
          <a:extLst>
            <a:ext uri="{FF2B5EF4-FFF2-40B4-BE49-F238E27FC236}">
              <a16:creationId xmlns:a16="http://schemas.microsoft.com/office/drawing/2014/main" id="{67044C30-88F0-40F6-B62E-91604FA073F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6" name="Text Box 174">
          <a:extLst>
            <a:ext uri="{FF2B5EF4-FFF2-40B4-BE49-F238E27FC236}">
              <a16:creationId xmlns:a16="http://schemas.microsoft.com/office/drawing/2014/main" id="{D26C8233-839B-4336-9A30-BD93F32C0E0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7" name="Text Box 176">
          <a:extLst>
            <a:ext uri="{FF2B5EF4-FFF2-40B4-BE49-F238E27FC236}">
              <a16:creationId xmlns:a16="http://schemas.microsoft.com/office/drawing/2014/main" id="{5200E81B-B7D9-4384-B2C7-8446ACBDAAC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8" name="Text Box 178">
          <a:extLst>
            <a:ext uri="{FF2B5EF4-FFF2-40B4-BE49-F238E27FC236}">
              <a16:creationId xmlns:a16="http://schemas.microsoft.com/office/drawing/2014/main" id="{3CEFEB4E-F52B-4724-B0AA-67423731C03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89" name="Text Box 179">
          <a:extLst>
            <a:ext uri="{FF2B5EF4-FFF2-40B4-BE49-F238E27FC236}">
              <a16:creationId xmlns:a16="http://schemas.microsoft.com/office/drawing/2014/main" id="{8270D69A-E777-4284-A2F5-096A03FFE7E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0" name="Text Box 180">
          <a:extLst>
            <a:ext uri="{FF2B5EF4-FFF2-40B4-BE49-F238E27FC236}">
              <a16:creationId xmlns:a16="http://schemas.microsoft.com/office/drawing/2014/main" id="{474CDBA9-8CED-4B3F-BFA5-957C4204596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1" name="Text Box 181">
          <a:extLst>
            <a:ext uri="{FF2B5EF4-FFF2-40B4-BE49-F238E27FC236}">
              <a16:creationId xmlns:a16="http://schemas.microsoft.com/office/drawing/2014/main" id="{67406D12-3507-4E2A-A1AE-C7938760C2D1}"/>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2" name="Text Box 182">
          <a:extLst>
            <a:ext uri="{FF2B5EF4-FFF2-40B4-BE49-F238E27FC236}">
              <a16:creationId xmlns:a16="http://schemas.microsoft.com/office/drawing/2014/main" id="{F7BEB8EB-BFC0-4EEA-A6F4-CFAB4A5F22D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3" name="Text Box 183">
          <a:extLst>
            <a:ext uri="{FF2B5EF4-FFF2-40B4-BE49-F238E27FC236}">
              <a16:creationId xmlns:a16="http://schemas.microsoft.com/office/drawing/2014/main" id="{181E80DB-68B9-40DD-8043-CA114E612B2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4" name="Text Box 184">
          <a:extLst>
            <a:ext uri="{FF2B5EF4-FFF2-40B4-BE49-F238E27FC236}">
              <a16:creationId xmlns:a16="http://schemas.microsoft.com/office/drawing/2014/main" id="{9BFD1BDE-FA41-4326-A964-7D57153FAB3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5" name="Text Box 185">
          <a:extLst>
            <a:ext uri="{FF2B5EF4-FFF2-40B4-BE49-F238E27FC236}">
              <a16:creationId xmlns:a16="http://schemas.microsoft.com/office/drawing/2014/main" id="{0C0C9331-52E7-43F5-88A1-392A0486AA1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6" name="Text Box 186">
          <a:extLst>
            <a:ext uri="{FF2B5EF4-FFF2-40B4-BE49-F238E27FC236}">
              <a16:creationId xmlns:a16="http://schemas.microsoft.com/office/drawing/2014/main" id="{A0507F22-D3EE-4E5B-A369-51E9CC2A1CF3}"/>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7" name="Text Box 187">
          <a:extLst>
            <a:ext uri="{FF2B5EF4-FFF2-40B4-BE49-F238E27FC236}">
              <a16:creationId xmlns:a16="http://schemas.microsoft.com/office/drawing/2014/main" id="{5674792C-D4CC-4157-AA7A-A0742B464A7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8" name="Text Box 188">
          <a:extLst>
            <a:ext uri="{FF2B5EF4-FFF2-40B4-BE49-F238E27FC236}">
              <a16:creationId xmlns:a16="http://schemas.microsoft.com/office/drawing/2014/main" id="{D94AE14A-008C-446C-9317-5D36E9C9821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799" name="Text Box 189">
          <a:extLst>
            <a:ext uri="{FF2B5EF4-FFF2-40B4-BE49-F238E27FC236}">
              <a16:creationId xmlns:a16="http://schemas.microsoft.com/office/drawing/2014/main" id="{B94CF79E-4E48-4128-B07A-E9FC445ED84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0" name="Text Box 190">
          <a:extLst>
            <a:ext uri="{FF2B5EF4-FFF2-40B4-BE49-F238E27FC236}">
              <a16:creationId xmlns:a16="http://schemas.microsoft.com/office/drawing/2014/main" id="{FA1E1D3F-D22F-4142-84D5-0ABD4C9A57F8}"/>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1" name="Text Box 191">
          <a:extLst>
            <a:ext uri="{FF2B5EF4-FFF2-40B4-BE49-F238E27FC236}">
              <a16:creationId xmlns:a16="http://schemas.microsoft.com/office/drawing/2014/main" id="{4E4EA6C2-9154-46D0-8DA3-385992EBCD8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2" name="Text Box 192">
          <a:extLst>
            <a:ext uri="{FF2B5EF4-FFF2-40B4-BE49-F238E27FC236}">
              <a16:creationId xmlns:a16="http://schemas.microsoft.com/office/drawing/2014/main" id="{0D8FB65F-304A-4182-8A5C-8659B8F91D3C}"/>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3" name="Text Box 193">
          <a:extLst>
            <a:ext uri="{FF2B5EF4-FFF2-40B4-BE49-F238E27FC236}">
              <a16:creationId xmlns:a16="http://schemas.microsoft.com/office/drawing/2014/main" id="{A106F838-D98B-430F-B34C-D9BF57BE9B54}"/>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4" name="Text Box 194">
          <a:extLst>
            <a:ext uri="{FF2B5EF4-FFF2-40B4-BE49-F238E27FC236}">
              <a16:creationId xmlns:a16="http://schemas.microsoft.com/office/drawing/2014/main" id="{C09D1E5D-4B06-414F-9685-C63E71A6543D}"/>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5" name="Text Box 195">
          <a:extLst>
            <a:ext uri="{FF2B5EF4-FFF2-40B4-BE49-F238E27FC236}">
              <a16:creationId xmlns:a16="http://schemas.microsoft.com/office/drawing/2014/main" id="{DCBA2801-DDB0-46E8-9996-8F9649374B85}"/>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6" name="Text Box 196">
          <a:extLst>
            <a:ext uri="{FF2B5EF4-FFF2-40B4-BE49-F238E27FC236}">
              <a16:creationId xmlns:a16="http://schemas.microsoft.com/office/drawing/2014/main" id="{2D92A972-4ECE-4E18-807A-8EA04E34756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7" name="Text Box 197">
          <a:extLst>
            <a:ext uri="{FF2B5EF4-FFF2-40B4-BE49-F238E27FC236}">
              <a16:creationId xmlns:a16="http://schemas.microsoft.com/office/drawing/2014/main" id="{8C1340C0-091E-4004-B5E6-0A3A643C266A}"/>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8" name="Text Box 198">
          <a:extLst>
            <a:ext uri="{FF2B5EF4-FFF2-40B4-BE49-F238E27FC236}">
              <a16:creationId xmlns:a16="http://schemas.microsoft.com/office/drawing/2014/main" id="{DCAC5A0E-A985-4965-9D93-6E7AF3F1BD9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09" name="Text Box 199">
          <a:extLst>
            <a:ext uri="{FF2B5EF4-FFF2-40B4-BE49-F238E27FC236}">
              <a16:creationId xmlns:a16="http://schemas.microsoft.com/office/drawing/2014/main" id="{E8EF74E0-0126-4D31-83C8-1E2171891A0B}"/>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0" name="Text Box 200">
          <a:extLst>
            <a:ext uri="{FF2B5EF4-FFF2-40B4-BE49-F238E27FC236}">
              <a16:creationId xmlns:a16="http://schemas.microsoft.com/office/drawing/2014/main" id="{83AA6183-94F8-4C31-86B1-662CD573C216}"/>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1" name="Text Box 201">
          <a:extLst>
            <a:ext uri="{FF2B5EF4-FFF2-40B4-BE49-F238E27FC236}">
              <a16:creationId xmlns:a16="http://schemas.microsoft.com/office/drawing/2014/main" id="{205176CE-7791-4354-8EB2-007DDD369B7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2" name="Text Box 202">
          <a:extLst>
            <a:ext uri="{FF2B5EF4-FFF2-40B4-BE49-F238E27FC236}">
              <a16:creationId xmlns:a16="http://schemas.microsoft.com/office/drawing/2014/main" id="{B09D8D69-99D3-4FF9-B1B9-D7A8DE14BE8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3" name="Text Box 203">
          <a:extLst>
            <a:ext uri="{FF2B5EF4-FFF2-40B4-BE49-F238E27FC236}">
              <a16:creationId xmlns:a16="http://schemas.microsoft.com/office/drawing/2014/main" id="{D193398F-DECF-42A5-9239-106919CDC82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4" name="Text Box 204">
          <a:extLst>
            <a:ext uri="{FF2B5EF4-FFF2-40B4-BE49-F238E27FC236}">
              <a16:creationId xmlns:a16="http://schemas.microsoft.com/office/drawing/2014/main" id="{597C2463-1E52-4DE2-9574-6E042511CAF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5" name="Text Box 206">
          <a:extLst>
            <a:ext uri="{FF2B5EF4-FFF2-40B4-BE49-F238E27FC236}">
              <a16:creationId xmlns:a16="http://schemas.microsoft.com/office/drawing/2014/main" id="{6F27554C-8C57-4998-B088-02AA07E6935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6" name="Text Box 207">
          <a:extLst>
            <a:ext uri="{FF2B5EF4-FFF2-40B4-BE49-F238E27FC236}">
              <a16:creationId xmlns:a16="http://schemas.microsoft.com/office/drawing/2014/main" id="{EBB516C9-B99D-45B7-BF1D-E3E37878F2B7}"/>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7" name="Text Box 208">
          <a:extLst>
            <a:ext uri="{FF2B5EF4-FFF2-40B4-BE49-F238E27FC236}">
              <a16:creationId xmlns:a16="http://schemas.microsoft.com/office/drawing/2014/main" id="{44507BDA-891E-498C-81B5-9AD3DE7B242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8" name="Text Box 209">
          <a:extLst>
            <a:ext uri="{FF2B5EF4-FFF2-40B4-BE49-F238E27FC236}">
              <a16:creationId xmlns:a16="http://schemas.microsoft.com/office/drawing/2014/main" id="{B0F153B8-9571-4DBA-A0CC-4C42CF66DEAF}"/>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19" name="Text Box 210">
          <a:extLst>
            <a:ext uri="{FF2B5EF4-FFF2-40B4-BE49-F238E27FC236}">
              <a16:creationId xmlns:a16="http://schemas.microsoft.com/office/drawing/2014/main" id="{BF9C90D0-49DE-4AF0-97AF-BA298A0EEB8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20" name="Text Box 211">
          <a:extLst>
            <a:ext uri="{FF2B5EF4-FFF2-40B4-BE49-F238E27FC236}">
              <a16:creationId xmlns:a16="http://schemas.microsoft.com/office/drawing/2014/main" id="{E2DD5D9B-5C25-41EE-9862-83BDC1C1163E}"/>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21" name="Text Box 212">
          <a:extLst>
            <a:ext uri="{FF2B5EF4-FFF2-40B4-BE49-F238E27FC236}">
              <a16:creationId xmlns:a16="http://schemas.microsoft.com/office/drawing/2014/main" id="{4C5D4DE7-5671-48F2-892C-2CCE1F8E7D6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22" name="Text Box 213">
          <a:extLst>
            <a:ext uri="{FF2B5EF4-FFF2-40B4-BE49-F238E27FC236}">
              <a16:creationId xmlns:a16="http://schemas.microsoft.com/office/drawing/2014/main" id="{1BA82F06-214A-48D7-9D0F-A96A4B68F8D0}"/>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39</xdr:row>
      <xdr:rowOff>76200</xdr:rowOff>
    </xdr:from>
    <xdr:to>
      <xdr:col>3</xdr:col>
      <xdr:colOff>347663</xdr:colOff>
      <xdr:row>41</xdr:row>
      <xdr:rowOff>0</xdr:rowOff>
    </xdr:to>
    <xdr:sp macro="" textlink="">
      <xdr:nvSpPr>
        <xdr:cNvPr id="823" name="Text Box 214">
          <a:extLst>
            <a:ext uri="{FF2B5EF4-FFF2-40B4-BE49-F238E27FC236}">
              <a16:creationId xmlns:a16="http://schemas.microsoft.com/office/drawing/2014/main" id="{FCA54B0A-1D9A-41CE-A6BF-527218B4FFB9}"/>
            </a:ext>
          </a:extLst>
        </xdr:cNvPr>
        <xdr:cNvSpPr txBox="1">
          <a:spLocks noChangeArrowheads="1"/>
        </xdr:cNvSpPr>
      </xdr:nvSpPr>
      <xdr:spPr bwMode="auto">
        <a:xfrm>
          <a:off x="4724401" y="6410325"/>
          <a:ext cx="19050" cy="40957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4" name="Text Box 216">
          <a:extLst>
            <a:ext uri="{FF2B5EF4-FFF2-40B4-BE49-F238E27FC236}">
              <a16:creationId xmlns:a16="http://schemas.microsoft.com/office/drawing/2014/main" id="{EDA1EA95-91DF-4576-9221-DDE817BDAB0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5" name="Text Box 217">
          <a:extLst>
            <a:ext uri="{FF2B5EF4-FFF2-40B4-BE49-F238E27FC236}">
              <a16:creationId xmlns:a16="http://schemas.microsoft.com/office/drawing/2014/main" id="{821FCF1D-69F8-46B3-B625-6042FB743D5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6" name="Text Box 218">
          <a:extLst>
            <a:ext uri="{FF2B5EF4-FFF2-40B4-BE49-F238E27FC236}">
              <a16:creationId xmlns:a16="http://schemas.microsoft.com/office/drawing/2014/main" id="{CC3D6801-359D-4168-8CDC-49279CF00E5E}"/>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7" name="Text Box 219">
          <a:extLst>
            <a:ext uri="{FF2B5EF4-FFF2-40B4-BE49-F238E27FC236}">
              <a16:creationId xmlns:a16="http://schemas.microsoft.com/office/drawing/2014/main" id="{F74EB274-C23B-4A76-A072-AC8F884BB447}"/>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8" name="Text Box 220">
          <a:extLst>
            <a:ext uri="{FF2B5EF4-FFF2-40B4-BE49-F238E27FC236}">
              <a16:creationId xmlns:a16="http://schemas.microsoft.com/office/drawing/2014/main" id="{EB338225-21D1-4A21-8834-485929791C0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29" name="Text Box 221">
          <a:extLst>
            <a:ext uri="{FF2B5EF4-FFF2-40B4-BE49-F238E27FC236}">
              <a16:creationId xmlns:a16="http://schemas.microsoft.com/office/drawing/2014/main" id="{1B669038-D545-415B-94BA-008074BA772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0" name="Text Box 222">
          <a:extLst>
            <a:ext uri="{FF2B5EF4-FFF2-40B4-BE49-F238E27FC236}">
              <a16:creationId xmlns:a16="http://schemas.microsoft.com/office/drawing/2014/main" id="{CAD6C7DD-FC37-4B60-9546-318E9F4B3B5A}"/>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1" name="Text Box 223">
          <a:extLst>
            <a:ext uri="{FF2B5EF4-FFF2-40B4-BE49-F238E27FC236}">
              <a16:creationId xmlns:a16="http://schemas.microsoft.com/office/drawing/2014/main" id="{7D88E448-8220-4034-B938-C429BAB09FC2}"/>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2" name="Text Box 224">
          <a:extLst>
            <a:ext uri="{FF2B5EF4-FFF2-40B4-BE49-F238E27FC236}">
              <a16:creationId xmlns:a16="http://schemas.microsoft.com/office/drawing/2014/main" id="{750D105E-2EE1-4BA2-8516-1C816358693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3" name="Text Box 225">
          <a:extLst>
            <a:ext uri="{FF2B5EF4-FFF2-40B4-BE49-F238E27FC236}">
              <a16:creationId xmlns:a16="http://schemas.microsoft.com/office/drawing/2014/main" id="{9E50A9A2-4A4E-4771-8073-12324EEA297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4" name="Text Box 226">
          <a:extLst>
            <a:ext uri="{FF2B5EF4-FFF2-40B4-BE49-F238E27FC236}">
              <a16:creationId xmlns:a16="http://schemas.microsoft.com/office/drawing/2014/main" id="{79742D51-13D8-4F06-BB19-C2E168AD4D7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5" name="Text Box 227">
          <a:extLst>
            <a:ext uri="{FF2B5EF4-FFF2-40B4-BE49-F238E27FC236}">
              <a16:creationId xmlns:a16="http://schemas.microsoft.com/office/drawing/2014/main" id="{265C1961-63EC-40BF-A7F6-E6833A84733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6" name="Text Box 228">
          <a:extLst>
            <a:ext uri="{FF2B5EF4-FFF2-40B4-BE49-F238E27FC236}">
              <a16:creationId xmlns:a16="http://schemas.microsoft.com/office/drawing/2014/main" id="{92D0DA83-A9E2-4D9F-9BAA-4D045B8E2FEC}"/>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7" name="Text Box 229">
          <a:extLst>
            <a:ext uri="{FF2B5EF4-FFF2-40B4-BE49-F238E27FC236}">
              <a16:creationId xmlns:a16="http://schemas.microsoft.com/office/drawing/2014/main" id="{3C02B494-DA02-424D-992E-4B9E2240EF8F}"/>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8" name="Text Box 230">
          <a:extLst>
            <a:ext uri="{FF2B5EF4-FFF2-40B4-BE49-F238E27FC236}">
              <a16:creationId xmlns:a16="http://schemas.microsoft.com/office/drawing/2014/main" id="{5F545BD6-A7A5-4579-AE70-79535977AB48}"/>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39" name="Text Box 231">
          <a:extLst>
            <a:ext uri="{FF2B5EF4-FFF2-40B4-BE49-F238E27FC236}">
              <a16:creationId xmlns:a16="http://schemas.microsoft.com/office/drawing/2014/main" id="{EA02360D-7A4B-4E25-9358-27250FF5D9A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0" name="Text Box 232">
          <a:extLst>
            <a:ext uri="{FF2B5EF4-FFF2-40B4-BE49-F238E27FC236}">
              <a16:creationId xmlns:a16="http://schemas.microsoft.com/office/drawing/2014/main" id="{04735D70-677F-4F8D-9511-468F6ABE7CE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1" name="Text Box 233">
          <a:extLst>
            <a:ext uri="{FF2B5EF4-FFF2-40B4-BE49-F238E27FC236}">
              <a16:creationId xmlns:a16="http://schemas.microsoft.com/office/drawing/2014/main" id="{71ED2345-A650-4300-8AFB-F705791C4C06}"/>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2" name="Text Box 234">
          <a:extLst>
            <a:ext uri="{FF2B5EF4-FFF2-40B4-BE49-F238E27FC236}">
              <a16:creationId xmlns:a16="http://schemas.microsoft.com/office/drawing/2014/main" id="{A3A76DCB-1B5C-42E4-8A5D-0BCE50E2EC0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3" name="Text Box 235">
          <a:extLst>
            <a:ext uri="{FF2B5EF4-FFF2-40B4-BE49-F238E27FC236}">
              <a16:creationId xmlns:a16="http://schemas.microsoft.com/office/drawing/2014/main" id="{BED396F2-6D9F-4382-A30E-8FB74594202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4" name="Text Box 237">
          <a:extLst>
            <a:ext uri="{FF2B5EF4-FFF2-40B4-BE49-F238E27FC236}">
              <a16:creationId xmlns:a16="http://schemas.microsoft.com/office/drawing/2014/main" id="{8DB24F16-CEDB-42B6-9BFC-319AAE5D3595}"/>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5" name="Text Box 238">
          <a:extLst>
            <a:ext uri="{FF2B5EF4-FFF2-40B4-BE49-F238E27FC236}">
              <a16:creationId xmlns:a16="http://schemas.microsoft.com/office/drawing/2014/main" id="{C14DB112-C65C-4AE9-B1AD-FB307BCE47F0}"/>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6" name="Text Box 239">
          <a:extLst>
            <a:ext uri="{FF2B5EF4-FFF2-40B4-BE49-F238E27FC236}">
              <a16:creationId xmlns:a16="http://schemas.microsoft.com/office/drawing/2014/main" id="{7B76B4BC-D779-45D2-B831-771C2B7C7914}"/>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7" name="Text Box 240">
          <a:extLst>
            <a:ext uri="{FF2B5EF4-FFF2-40B4-BE49-F238E27FC236}">
              <a16:creationId xmlns:a16="http://schemas.microsoft.com/office/drawing/2014/main" id="{93644515-D6BD-403B-8E84-480A2B321869}"/>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19050</xdr:rowOff>
    </xdr:from>
    <xdr:to>
      <xdr:col>3</xdr:col>
      <xdr:colOff>347663</xdr:colOff>
      <xdr:row>35</xdr:row>
      <xdr:rowOff>28575</xdr:rowOff>
    </xdr:to>
    <xdr:sp macro="" textlink="">
      <xdr:nvSpPr>
        <xdr:cNvPr id="848" name="Text Box 241">
          <a:extLst>
            <a:ext uri="{FF2B5EF4-FFF2-40B4-BE49-F238E27FC236}">
              <a16:creationId xmlns:a16="http://schemas.microsoft.com/office/drawing/2014/main" id="{04F6DA78-CA91-4A47-8AB9-A229C75EC3B3}"/>
            </a:ext>
          </a:extLst>
        </xdr:cNvPr>
        <xdr:cNvSpPr txBox="1">
          <a:spLocks noChangeArrowheads="1"/>
        </xdr:cNvSpPr>
      </xdr:nvSpPr>
      <xdr:spPr bwMode="auto">
        <a:xfrm>
          <a:off x="4724401" y="5453063"/>
          <a:ext cx="19050"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849" name="Text Box 187">
          <a:extLst>
            <a:ext uri="{FF2B5EF4-FFF2-40B4-BE49-F238E27FC236}">
              <a16:creationId xmlns:a16="http://schemas.microsoft.com/office/drawing/2014/main" id="{4051FD28-CECE-4552-994A-98A8D1E6D9A5}"/>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9525</xdr:colOff>
      <xdr:row>34</xdr:row>
      <xdr:rowOff>66675</xdr:rowOff>
    </xdr:to>
    <xdr:sp macro="" textlink="">
      <xdr:nvSpPr>
        <xdr:cNvPr id="850" name="Text Box 188">
          <a:extLst>
            <a:ext uri="{FF2B5EF4-FFF2-40B4-BE49-F238E27FC236}">
              <a16:creationId xmlns:a16="http://schemas.microsoft.com/office/drawing/2014/main" id="{EC9B9171-0AD4-4150-9813-56129A957041}"/>
            </a:ext>
          </a:extLst>
        </xdr:cNvPr>
        <xdr:cNvSpPr txBox="1">
          <a:spLocks noChangeArrowheads="1"/>
        </xdr:cNvSpPr>
      </xdr:nvSpPr>
      <xdr:spPr bwMode="auto">
        <a:xfrm>
          <a:off x="4733926" y="5305425"/>
          <a:ext cx="80962" cy="19526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851" name="Text Box 189">
          <a:extLst>
            <a:ext uri="{FF2B5EF4-FFF2-40B4-BE49-F238E27FC236}">
              <a16:creationId xmlns:a16="http://schemas.microsoft.com/office/drawing/2014/main" id="{71458E1B-1F0B-46CF-B0EC-9A2A25E58D5D}"/>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852" name="Text Box 190">
          <a:extLst>
            <a:ext uri="{FF2B5EF4-FFF2-40B4-BE49-F238E27FC236}">
              <a16:creationId xmlns:a16="http://schemas.microsoft.com/office/drawing/2014/main" id="{C67ABEF3-A65C-4FF7-9ABB-1D0D047C976D}"/>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853" name="Text Box 191">
          <a:extLst>
            <a:ext uri="{FF2B5EF4-FFF2-40B4-BE49-F238E27FC236}">
              <a16:creationId xmlns:a16="http://schemas.microsoft.com/office/drawing/2014/main" id="{52CFFD6B-B2FD-47CD-B914-B22A4B2BC732}"/>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9525</xdr:colOff>
      <xdr:row>35</xdr:row>
      <xdr:rowOff>47625</xdr:rowOff>
    </xdr:to>
    <xdr:sp macro="" textlink="">
      <xdr:nvSpPr>
        <xdr:cNvPr id="854" name="Text Box 192">
          <a:extLst>
            <a:ext uri="{FF2B5EF4-FFF2-40B4-BE49-F238E27FC236}">
              <a16:creationId xmlns:a16="http://schemas.microsoft.com/office/drawing/2014/main" id="{58ABB9EB-9F4B-4061-9029-988A6DAA62CF}"/>
            </a:ext>
          </a:extLst>
        </xdr:cNvPr>
        <xdr:cNvSpPr txBox="1">
          <a:spLocks noChangeArrowheads="1"/>
        </xdr:cNvSpPr>
      </xdr:nvSpPr>
      <xdr:spPr bwMode="auto">
        <a:xfrm>
          <a:off x="4733926" y="5453063"/>
          <a:ext cx="80962" cy="15716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55" name="Text Box 193">
          <a:extLst>
            <a:ext uri="{FF2B5EF4-FFF2-40B4-BE49-F238E27FC236}">
              <a16:creationId xmlns:a16="http://schemas.microsoft.com/office/drawing/2014/main" id="{57DB1702-61E1-4255-869B-22EBACE4228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56" name="Text Box 194">
          <a:extLst>
            <a:ext uri="{FF2B5EF4-FFF2-40B4-BE49-F238E27FC236}">
              <a16:creationId xmlns:a16="http://schemas.microsoft.com/office/drawing/2014/main" id="{DEBDA38E-1116-42E7-9CF2-463B75C75D17}"/>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57" name="Text Box 195">
          <a:extLst>
            <a:ext uri="{FF2B5EF4-FFF2-40B4-BE49-F238E27FC236}">
              <a16:creationId xmlns:a16="http://schemas.microsoft.com/office/drawing/2014/main" id="{744BA049-12A0-43F7-83DE-E4334345CB18}"/>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858" name="Text Box 193">
          <a:extLst>
            <a:ext uri="{FF2B5EF4-FFF2-40B4-BE49-F238E27FC236}">
              <a16:creationId xmlns:a16="http://schemas.microsoft.com/office/drawing/2014/main" id="{5917E6D3-DFC8-485F-BCFD-A63C3AD51E9F}"/>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859" name="Text Box 194">
          <a:extLst>
            <a:ext uri="{FF2B5EF4-FFF2-40B4-BE49-F238E27FC236}">
              <a16:creationId xmlns:a16="http://schemas.microsoft.com/office/drawing/2014/main" id="{6D1EB7D3-5ADB-4F20-A1D0-242D61E46DB0}"/>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27</xdr:row>
      <xdr:rowOff>0</xdr:rowOff>
    </xdr:from>
    <xdr:to>
      <xdr:col>4</xdr:col>
      <xdr:colOff>9525</xdr:colOff>
      <xdr:row>28</xdr:row>
      <xdr:rowOff>28575</xdr:rowOff>
    </xdr:to>
    <xdr:sp macro="" textlink="">
      <xdr:nvSpPr>
        <xdr:cNvPr id="860" name="Text Box 195">
          <a:extLst>
            <a:ext uri="{FF2B5EF4-FFF2-40B4-BE49-F238E27FC236}">
              <a16:creationId xmlns:a16="http://schemas.microsoft.com/office/drawing/2014/main" id="{BA9663B6-394F-419D-B91C-7CDF18902886}"/>
            </a:ext>
          </a:extLst>
        </xdr:cNvPr>
        <xdr:cNvSpPr txBox="1">
          <a:spLocks noChangeArrowheads="1"/>
        </xdr:cNvSpPr>
      </xdr:nvSpPr>
      <xdr:spPr bwMode="auto">
        <a:xfrm>
          <a:off x="4733926" y="4000500"/>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1" name="Text Box 193">
          <a:extLst>
            <a:ext uri="{FF2B5EF4-FFF2-40B4-BE49-F238E27FC236}">
              <a16:creationId xmlns:a16="http://schemas.microsoft.com/office/drawing/2014/main" id="{554FD292-F644-4A1A-9D56-234C7F4EA528}"/>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2" name="Text Box 194">
          <a:extLst>
            <a:ext uri="{FF2B5EF4-FFF2-40B4-BE49-F238E27FC236}">
              <a16:creationId xmlns:a16="http://schemas.microsoft.com/office/drawing/2014/main" id="{DCC4A74C-2B30-4655-A601-22DA2B4E861D}"/>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9525</xdr:colOff>
      <xdr:row>25</xdr:row>
      <xdr:rowOff>95250</xdr:rowOff>
    </xdr:to>
    <xdr:sp macro="" textlink="">
      <xdr:nvSpPr>
        <xdr:cNvPr id="863" name="Text Box 195">
          <a:extLst>
            <a:ext uri="{FF2B5EF4-FFF2-40B4-BE49-F238E27FC236}">
              <a16:creationId xmlns:a16="http://schemas.microsoft.com/office/drawing/2014/main" id="{EAAA9105-D94D-4C1D-819A-D65552363179}"/>
            </a:ext>
          </a:extLst>
        </xdr:cNvPr>
        <xdr:cNvSpPr txBox="1">
          <a:spLocks noChangeArrowheads="1"/>
        </xdr:cNvSpPr>
      </xdr:nvSpPr>
      <xdr:spPr bwMode="auto">
        <a:xfrm>
          <a:off x="4733926" y="3357563"/>
          <a:ext cx="80962" cy="2238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64" name="Text Box 193">
          <a:extLst>
            <a:ext uri="{FF2B5EF4-FFF2-40B4-BE49-F238E27FC236}">
              <a16:creationId xmlns:a16="http://schemas.microsoft.com/office/drawing/2014/main" id="{5C522408-02CB-46B1-A24E-C8117DB710AD}"/>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65" name="Text Box 194">
          <a:extLst>
            <a:ext uri="{FF2B5EF4-FFF2-40B4-BE49-F238E27FC236}">
              <a16:creationId xmlns:a16="http://schemas.microsoft.com/office/drawing/2014/main" id="{759FF1F6-A206-46B3-8FAB-F5E75C941B22}"/>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9525</xdr:colOff>
      <xdr:row>36</xdr:row>
      <xdr:rowOff>0</xdr:rowOff>
    </xdr:to>
    <xdr:sp macro="" textlink="">
      <xdr:nvSpPr>
        <xdr:cNvPr id="866" name="Text Box 195">
          <a:extLst>
            <a:ext uri="{FF2B5EF4-FFF2-40B4-BE49-F238E27FC236}">
              <a16:creationId xmlns:a16="http://schemas.microsoft.com/office/drawing/2014/main" id="{899AF910-6A1D-4DF1-9BD1-F7476E447B26}"/>
            </a:ext>
          </a:extLst>
        </xdr:cNvPr>
        <xdr:cNvSpPr txBox="1">
          <a:spLocks noChangeArrowheads="1"/>
        </xdr:cNvSpPr>
      </xdr:nvSpPr>
      <xdr:spPr bwMode="auto">
        <a:xfrm>
          <a:off x="4733926" y="5572125"/>
          <a:ext cx="80962"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867" name="Text Box 193">
          <a:extLst>
            <a:ext uri="{FF2B5EF4-FFF2-40B4-BE49-F238E27FC236}">
              <a16:creationId xmlns:a16="http://schemas.microsoft.com/office/drawing/2014/main" id="{C70AC267-A182-4E1F-8036-DD8EB72596FC}"/>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868" name="Text Box 194">
          <a:extLst>
            <a:ext uri="{FF2B5EF4-FFF2-40B4-BE49-F238E27FC236}">
              <a16:creationId xmlns:a16="http://schemas.microsoft.com/office/drawing/2014/main" id="{D6399371-D441-4D66-A139-F02DDB6CCD29}"/>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36</xdr:row>
      <xdr:rowOff>0</xdr:rowOff>
    </xdr:from>
    <xdr:to>
      <xdr:col>4</xdr:col>
      <xdr:colOff>9525</xdr:colOff>
      <xdr:row>37</xdr:row>
      <xdr:rowOff>9525</xdr:rowOff>
    </xdr:to>
    <xdr:sp macro="" textlink="">
      <xdr:nvSpPr>
        <xdr:cNvPr id="869" name="Text Box 195">
          <a:extLst>
            <a:ext uri="{FF2B5EF4-FFF2-40B4-BE49-F238E27FC236}">
              <a16:creationId xmlns:a16="http://schemas.microsoft.com/office/drawing/2014/main" id="{A5183A78-642A-479D-BC3C-9322D7840D08}"/>
            </a:ext>
          </a:extLst>
        </xdr:cNvPr>
        <xdr:cNvSpPr txBox="1">
          <a:spLocks noChangeArrowheads="1"/>
        </xdr:cNvSpPr>
      </xdr:nvSpPr>
      <xdr:spPr bwMode="auto">
        <a:xfrm>
          <a:off x="4733926" y="5819776"/>
          <a:ext cx="80962" cy="13811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870" name="Text Box 187">
          <a:extLst>
            <a:ext uri="{FF2B5EF4-FFF2-40B4-BE49-F238E27FC236}">
              <a16:creationId xmlns:a16="http://schemas.microsoft.com/office/drawing/2014/main" id="{B5DBC0D7-8C82-4FD8-B2F8-9D5A9DCE243D}"/>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871" name="Text Box 193">
          <a:extLst>
            <a:ext uri="{FF2B5EF4-FFF2-40B4-BE49-F238E27FC236}">
              <a16:creationId xmlns:a16="http://schemas.microsoft.com/office/drawing/2014/main" id="{3D61B60B-783C-424D-B089-50F2CEBCD032}"/>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872" name="Text Box 194">
          <a:extLst>
            <a:ext uri="{FF2B5EF4-FFF2-40B4-BE49-F238E27FC236}">
              <a16:creationId xmlns:a16="http://schemas.microsoft.com/office/drawing/2014/main" id="{9F7EA61F-F942-4E7A-961B-8831EE76E6EB}"/>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9525</xdr:colOff>
      <xdr:row>28</xdr:row>
      <xdr:rowOff>0</xdr:rowOff>
    </xdr:to>
    <xdr:sp macro="" textlink="">
      <xdr:nvSpPr>
        <xdr:cNvPr id="873" name="Text Box 195">
          <a:extLst>
            <a:ext uri="{FF2B5EF4-FFF2-40B4-BE49-F238E27FC236}">
              <a16:creationId xmlns:a16="http://schemas.microsoft.com/office/drawing/2014/main" id="{CA624A8A-E00C-49B7-8A06-DB5A4B226955}"/>
            </a:ext>
          </a:extLst>
        </xdr:cNvPr>
        <xdr:cNvSpPr txBox="1">
          <a:spLocks noChangeArrowheads="1"/>
        </xdr:cNvSpPr>
      </xdr:nvSpPr>
      <xdr:spPr bwMode="auto">
        <a:xfrm>
          <a:off x="4733926" y="3743325"/>
          <a:ext cx="80962" cy="4333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4" name="Text Box 193">
          <a:extLst>
            <a:ext uri="{FF2B5EF4-FFF2-40B4-BE49-F238E27FC236}">
              <a16:creationId xmlns:a16="http://schemas.microsoft.com/office/drawing/2014/main" id="{832FD177-AA75-4653-BE06-E6658295BACA}"/>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5" name="Text Box 194">
          <a:extLst>
            <a:ext uri="{FF2B5EF4-FFF2-40B4-BE49-F238E27FC236}">
              <a16:creationId xmlns:a16="http://schemas.microsoft.com/office/drawing/2014/main" id="{59375D2E-DB07-4C65-8B67-E42164421AD2}"/>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9525</xdr:colOff>
      <xdr:row>25</xdr:row>
      <xdr:rowOff>285750</xdr:rowOff>
    </xdr:to>
    <xdr:sp macro="" textlink="">
      <xdr:nvSpPr>
        <xdr:cNvPr id="876" name="Text Box 195">
          <a:extLst>
            <a:ext uri="{FF2B5EF4-FFF2-40B4-BE49-F238E27FC236}">
              <a16:creationId xmlns:a16="http://schemas.microsoft.com/office/drawing/2014/main" id="{4B921112-73DB-468A-B083-305475050FCB}"/>
            </a:ext>
          </a:extLst>
        </xdr:cNvPr>
        <xdr:cNvSpPr txBox="1">
          <a:spLocks noChangeArrowheads="1"/>
        </xdr:cNvSpPr>
      </xdr:nvSpPr>
      <xdr:spPr bwMode="auto">
        <a:xfrm>
          <a:off x="4733926" y="3486150"/>
          <a:ext cx="80962"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77" name="Text Box 1">
          <a:extLst>
            <a:ext uri="{FF2B5EF4-FFF2-40B4-BE49-F238E27FC236}">
              <a16:creationId xmlns:a16="http://schemas.microsoft.com/office/drawing/2014/main" id="{579A6BD6-FD9F-477F-B3ED-F076162A36E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78" name="Text Box 23">
          <a:extLst>
            <a:ext uri="{FF2B5EF4-FFF2-40B4-BE49-F238E27FC236}">
              <a16:creationId xmlns:a16="http://schemas.microsoft.com/office/drawing/2014/main" id="{94C60F96-EA34-4CE0-91DE-4EA87CF3D0A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79" name="Text Box 24">
          <a:extLst>
            <a:ext uri="{FF2B5EF4-FFF2-40B4-BE49-F238E27FC236}">
              <a16:creationId xmlns:a16="http://schemas.microsoft.com/office/drawing/2014/main" id="{B3A9B4D2-ADD8-45CB-AA3A-2A74CE58764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0" name="Text Box 25">
          <a:extLst>
            <a:ext uri="{FF2B5EF4-FFF2-40B4-BE49-F238E27FC236}">
              <a16:creationId xmlns:a16="http://schemas.microsoft.com/office/drawing/2014/main" id="{9D4F5F27-1A7E-4B81-9951-A903BDFE6BC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1" name="Text Box 26">
          <a:extLst>
            <a:ext uri="{FF2B5EF4-FFF2-40B4-BE49-F238E27FC236}">
              <a16:creationId xmlns:a16="http://schemas.microsoft.com/office/drawing/2014/main" id="{724D9E79-19DA-4582-A3F3-DD203D84B6D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2" name="Text Box 27">
          <a:extLst>
            <a:ext uri="{FF2B5EF4-FFF2-40B4-BE49-F238E27FC236}">
              <a16:creationId xmlns:a16="http://schemas.microsoft.com/office/drawing/2014/main" id="{8505C5E0-E077-4AE5-9CA0-CDCCDFF9EA4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3" name="Text Box 28">
          <a:extLst>
            <a:ext uri="{FF2B5EF4-FFF2-40B4-BE49-F238E27FC236}">
              <a16:creationId xmlns:a16="http://schemas.microsoft.com/office/drawing/2014/main" id="{4442F970-D1A1-4472-AA9C-577D9AA3CA7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4" name="Text Box 29">
          <a:extLst>
            <a:ext uri="{FF2B5EF4-FFF2-40B4-BE49-F238E27FC236}">
              <a16:creationId xmlns:a16="http://schemas.microsoft.com/office/drawing/2014/main" id="{C097BD9A-A44C-406C-9754-118DAFA3FAB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5" name="Text Box 30">
          <a:extLst>
            <a:ext uri="{FF2B5EF4-FFF2-40B4-BE49-F238E27FC236}">
              <a16:creationId xmlns:a16="http://schemas.microsoft.com/office/drawing/2014/main" id="{A9B165D7-820E-415B-8F5F-E5317B84A54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6" name="Text Box 31">
          <a:extLst>
            <a:ext uri="{FF2B5EF4-FFF2-40B4-BE49-F238E27FC236}">
              <a16:creationId xmlns:a16="http://schemas.microsoft.com/office/drawing/2014/main" id="{7BC450FD-8EFC-4819-9B46-595EF62404F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7" name="Text Box 32">
          <a:extLst>
            <a:ext uri="{FF2B5EF4-FFF2-40B4-BE49-F238E27FC236}">
              <a16:creationId xmlns:a16="http://schemas.microsoft.com/office/drawing/2014/main" id="{56162AD2-216C-485F-9F97-F721D1409E5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8" name="Text Box 33">
          <a:extLst>
            <a:ext uri="{FF2B5EF4-FFF2-40B4-BE49-F238E27FC236}">
              <a16:creationId xmlns:a16="http://schemas.microsoft.com/office/drawing/2014/main" id="{CA3E1614-AAEE-44B4-AB50-5748252C1DC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89" name="Text Box 34">
          <a:extLst>
            <a:ext uri="{FF2B5EF4-FFF2-40B4-BE49-F238E27FC236}">
              <a16:creationId xmlns:a16="http://schemas.microsoft.com/office/drawing/2014/main" id="{0B291205-2CD3-4908-BEB4-A4D86FE1321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0" name="Text Box 35">
          <a:extLst>
            <a:ext uri="{FF2B5EF4-FFF2-40B4-BE49-F238E27FC236}">
              <a16:creationId xmlns:a16="http://schemas.microsoft.com/office/drawing/2014/main" id="{69855816-2566-49B1-B41A-D5D7FB18A96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1" name="Text Box 36">
          <a:extLst>
            <a:ext uri="{FF2B5EF4-FFF2-40B4-BE49-F238E27FC236}">
              <a16:creationId xmlns:a16="http://schemas.microsoft.com/office/drawing/2014/main" id="{495D162A-B8B0-4632-9815-7213F064C7C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2" name="Text Box 37">
          <a:extLst>
            <a:ext uri="{FF2B5EF4-FFF2-40B4-BE49-F238E27FC236}">
              <a16:creationId xmlns:a16="http://schemas.microsoft.com/office/drawing/2014/main" id="{61C7402C-06FF-44B7-95BC-5A0EB543C7B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3" name="Text Box 38">
          <a:extLst>
            <a:ext uri="{FF2B5EF4-FFF2-40B4-BE49-F238E27FC236}">
              <a16:creationId xmlns:a16="http://schemas.microsoft.com/office/drawing/2014/main" id="{3194DD6D-10E9-4EDC-A279-DCE945887D4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4" name="Text Box 39">
          <a:extLst>
            <a:ext uri="{FF2B5EF4-FFF2-40B4-BE49-F238E27FC236}">
              <a16:creationId xmlns:a16="http://schemas.microsoft.com/office/drawing/2014/main" id="{A3BC2672-1D82-46AB-8717-A02D1658B90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5" name="Text Box 40">
          <a:extLst>
            <a:ext uri="{FF2B5EF4-FFF2-40B4-BE49-F238E27FC236}">
              <a16:creationId xmlns:a16="http://schemas.microsoft.com/office/drawing/2014/main" id="{F2D8536E-0813-4883-B9C5-E7561733BFB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6" name="Text Box 41">
          <a:extLst>
            <a:ext uri="{FF2B5EF4-FFF2-40B4-BE49-F238E27FC236}">
              <a16:creationId xmlns:a16="http://schemas.microsoft.com/office/drawing/2014/main" id="{20FBBA85-D31B-473C-885D-53DEABFFB04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7" name="Text Box 42">
          <a:extLst>
            <a:ext uri="{FF2B5EF4-FFF2-40B4-BE49-F238E27FC236}">
              <a16:creationId xmlns:a16="http://schemas.microsoft.com/office/drawing/2014/main" id="{8BCB60AD-9510-40BD-89D9-4FFDE2309D9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8" name="Text Box 43">
          <a:extLst>
            <a:ext uri="{FF2B5EF4-FFF2-40B4-BE49-F238E27FC236}">
              <a16:creationId xmlns:a16="http://schemas.microsoft.com/office/drawing/2014/main" id="{EEBB120E-0061-4BAD-8FDB-812DF37ECC6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899" name="Text Box 44">
          <a:extLst>
            <a:ext uri="{FF2B5EF4-FFF2-40B4-BE49-F238E27FC236}">
              <a16:creationId xmlns:a16="http://schemas.microsoft.com/office/drawing/2014/main" id="{B4772B34-EF37-40F9-A265-8D67BB559B9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0" name="Text Box 45">
          <a:extLst>
            <a:ext uri="{FF2B5EF4-FFF2-40B4-BE49-F238E27FC236}">
              <a16:creationId xmlns:a16="http://schemas.microsoft.com/office/drawing/2014/main" id="{FC551BE1-5340-486E-845A-59B9D24F623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1" name="Text Box 46">
          <a:extLst>
            <a:ext uri="{FF2B5EF4-FFF2-40B4-BE49-F238E27FC236}">
              <a16:creationId xmlns:a16="http://schemas.microsoft.com/office/drawing/2014/main" id="{7B0F2C4C-2B11-4BE1-9222-B985D9F00BF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2" name="Text Box 47">
          <a:extLst>
            <a:ext uri="{FF2B5EF4-FFF2-40B4-BE49-F238E27FC236}">
              <a16:creationId xmlns:a16="http://schemas.microsoft.com/office/drawing/2014/main" id="{6AAB33A8-5B3E-448B-BD5F-B5E2705BDB2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3" name="Text Box 48">
          <a:extLst>
            <a:ext uri="{FF2B5EF4-FFF2-40B4-BE49-F238E27FC236}">
              <a16:creationId xmlns:a16="http://schemas.microsoft.com/office/drawing/2014/main" id="{849F1581-DB65-43DC-B4AA-57BFD4B3FBF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4" name="Text Box 49">
          <a:extLst>
            <a:ext uri="{FF2B5EF4-FFF2-40B4-BE49-F238E27FC236}">
              <a16:creationId xmlns:a16="http://schemas.microsoft.com/office/drawing/2014/main" id="{21F87D09-D9E7-4402-9249-A185B778CC3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5" name="Text Box 50">
          <a:extLst>
            <a:ext uri="{FF2B5EF4-FFF2-40B4-BE49-F238E27FC236}">
              <a16:creationId xmlns:a16="http://schemas.microsoft.com/office/drawing/2014/main" id="{0F76584A-3E92-412F-ADA1-377F2AE833A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6" name="Text Box 51">
          <a:extLst>
            <a:ext uri="{FF2B5EF4-FFF2-40B4-BE49-F238E27FC236}">
              <a16:creationId xmlns:a16="http://schemas.microsoft.com/office/drawing/2014/main" id="{BA964529-5AE6-4598-BA33-5214CA50EEB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7" name="Text Box 52">
          <a:extLst>
            <a:ext uri="{FF2B5EF4-FFF2-40B4-BE49-F238E27FC236}">
              <a16:creationId xmlns:a16="http://schemas.microsoft.com/office/drawing/2014/main" id="{76AB3A28-2AA7-495C-B1E4-592CF336DA4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8" name="Text Box 53">
          <a:extLst>
            <a:ext uri="{FF2B5EF4-FFF2-40B4-BE49-F238E27FC236}">
              <a16:creationId xmlns:a16="http://schemas.microsoft.com/office/drawing/2014/main" id="{2A400AA4-F6D9-42C9-B8C4-EDD63967D46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09" name="Text Box 54">
          <a:extLst>
            <a:ext uri="{FF2B5EF4-FFF2-40B4-BE49-F238E27FC236}">
              <a16:creationId xmlns:a16="http://schemas.microsoft.com/office/drawing/2014/main" id="{290C94B9-9903-42BE-9970-05346782230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0" name="Text Box 55">
          <a:extLst>
            <a:ext uri="{FF2B5EF4-FFF2-40B4-BE49-F238E27FC236}">
              <a16:creationId xmlns:a16="http://schemas.microsoft.com/office/drawing/2014/main" id="{B5C0C607-1E2D-4F15-8AB7-C43FF6F0B53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1" name="Text Box 56">
          <a:extLst>
            <a:ext uri="{FF2B5EF4-FFF2-40B4-BE49-F238E27FC236}">
              <a16:creationId xmlns:a16="http://schemas.microsoft.com/office/drawing/2014/main" id="{5CFCBA44-510C-41E7-A077-9DDD674FD23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2" name="Text Box 57">
          <a:extLst>
            <a:ext uri="{FF2B5EF4-FFF2-40B4-BE49-F238E27FC236}">
              <a16:creationId xmlns:a16="http://schemas.microsoft.com/office/drawing/2014/main" id="{15A51D45-60A2-4B87-831D-0037F218D59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3" name="Text Box 58">
          <a:extLst>
            <a:ext uri="{FF2B5EF4-FFF2-40B4-BE49-F238E27FC236}">
              <a16:creationId xmlns:a16="http://schemas.microsoft.com/office/drawing/2014/main" id="{C0495E05-A6BA-4B29-BB0E-EC0F9792D48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4" name="Text Box 59">
          <a:extLst>
            <a:ext uri="{FF2B5EF4-FFF2-40B4-BE49-F238E27FC236}">
              <a16:creationId xmlns:a16="http://schemas.microsoft.com/office/drawing/2014/main" id="{696D116A-F891-44CE-9395-18A5ECEAA5C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5" name="Text Box 60">
          <a:extLst>
            <a:ext uri="{FF2B5EF4-FFF2-40B4-BE49-F238E27FC236}">
              <a16:creationId xmlns:a16="http://schemas.microsoft.com/office/drawing/2014/main" id="{1B2E7781-2770-473B-A71B-AB81A36DD9E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6" name="Text Box 61">
          <a:extLst>
            <a:ext uri="{FF2B5EF4-FFF2-40B4-BE49-F238E27FC236}">
              <a16:creationId xmlns:a16="http://schemas.microsoft.com/office/drawing/2014/main" id="{BC99F146-FE7E-4AB0-A050-F5BCC05811F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7" name="Text Box 62">
          <a:extLst>
            <a:ext uri="{FF2B5EF4-FFF2-40B4-BE49-F238E27FC236}">
              <a16:creationId xmlns:a16="http://schemas.microsoft.com/office/drawing/2014/main" id="{21F8E6C5-7D68-43D5-8DA8-374938BBB73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8" name="Text Box 63">
          <a:extLst>
            <a:ext uri="{FF2B5EF4-FFF2-40B4-BE49-F238E27FC236}">
              <a16:creationId xmlns:a16="http://schemas.microsoft.com/office/drawing/2014/main" id="{96F5CA38-5F9D-4B59-A2E4-F2D2FAADB72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19" name="Text Box 64">
          <a:extLst>
            <a:ext uri="{FF2B5EF4-FFF2-40B4-BE49-F238E27FC236}">
              <a16:creationId xmlns:a16="http://schemas.microsoft.com/office/drawing/2014/main" id="{8D5771BE-2F55-4251-92A0-A1BD613D920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0" name="Text Box 65">
          <a:extLst>
            <a:ext uri="{FF2B5EF4-FFF2-40B4-BE49-F238E27FC236}">
              <a16:creationId xmlns:a16="http://schemas.microsoft.com/office/drawing/2014/main" id="{3143D1E9-2F38-47DC-B5AD-A583F967AD7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1" name="Text Box 66">
          <a:extLst>
            <a:ext uri="{FF2B5EF4-FFF2-40B4-BE49-F238E27FC236}">
              <a16:creationId xmlns:a16="http://schemas.microsoft.com/office/drawing/2014/main" id="{D92801A8-7C5A-44D5-A02D-A92C4B3A5FE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2" name="Text Box 67">
          <a:extLst>
            <a:ext uri="{FF2B5EF4-FFF2-40B4-BE49-F238E27FC236}">
              <a16:creationId xmlns:a16="http://schemas.microsoft.com/office/drawing/2014/main" id="{BEA9E301-F6E3-49BA-AE21-4EFC4BF573B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3" name="Text Box 68">
          <a:extLst>
            <a:ext uri="{FF2B5EF4-FFF2-40B4-BE49-F238E27FC236}">
              <a16:creationId xmlns:a16="http://schemas.microsoft.com/office/drawing/2014/main" id="{F5A788CB-1B7C-4B28-9838-4696E49CDDC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4" name="Text Box 69">
          <a:extLst>
            <a:ext uri="{FF2B5EF4-FFF2-40B4-BE49-F238E27FC236}">
              <a16:creationId xmlns:a16="http://schemas.microsoft.com/office/drawing/2014/main" id="{3C18C410-865D-435C-96CE-EADBCBA6C4C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5" name="Text Box 70">
          <a:extLst>
            <a:ext uri="{FF2B5EF4-FFF2-40B4-BE49-F238E27FC236}">
              <a16:creationId xmlns:a16="http://schemas.microsoft.com/office/drawing/2014/main" id="{2A4E5C82-C607-4BBD-A61F-247FD6E421E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9525</xdr:colOff>
      <xdr:row>38</xdr:row>
      <xdr:rowOff>85725</xdr:rowOff>
    </xdr:from>
    <xdr:to>
      <xdr:col>4</xdr:col>
      <xdr:colOff>90488</xdr:colOff>
      <xdr:row>39</xdr:row>
      <xdr:rowOff>85725</xdr:rowOff>
    </xdr:to>
    <xdr:sp macro="" textlink="">
      <xdr:nvSpPr>
        <xdr:cNvPr id="926" name="Text Box 71">
          <a:extLst>
            <a:ext uri="{FF2B5EF4-FFF2-40B4-BE49-F238E27FC236}">
              <a16:creationId xmlns:a16="http://schemas.microsoft.com/office/drawing/2014/main" id="{7304C8B6-1649-40E0-A80A-A6AA02517D93}"/>
            </a:ext>
          </a:extLst>
        </xdr:cNvPr>
        <xdr:cNvSpPr txBox="1">
          <a:spLocks noChangeArrowheads="1"/>
        </xdr:cNvSpPr>
      </xdr:nvSpPr>
      <xdr:spPr bwMode="auto">
        <a:xfrm>
          <a:off x="4814888" y="6162675"/>
          <a:ext cx="80963"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7" name="Text Box 72">
          <a:extLst>
            <a:ext uri="{FF2B5EF4-FFF2-40B4-BE49-F238E27FC236}">
              <a16:creationId xmlns:a16="http://schemas.microsoft.com/office/drawing/2014/main" id="{4166C01C-B46B-415C-8FBB-19737964162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8" name="Text Box 73">
          <a:extLst>
            <a:ext uri="{FF2B5EF4-FFF2-40B4-BE49-F238E27FC236}">
              <a16:creationId xmlns:a16="http://schemas.microsoft.com/office/drawing/2014/main" id="{9E2448D6-A6D9-46E3-9FAD-CBD7134AACD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29" name="Text Box 77">
          <a:extLst>
            <a:ext uri="{FF2B5EF4-FFF2-40B4-BE49-F238E27FC236}">
              <a16:creationId xmlns:a16="http://schemas.microsoft.com/office/drawing/2014/main" id="{6854E5BF-D557-49EE-8848-EEC6E7D1805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0" name="Text Box 78">
          <a:extLst>
            <a:ext uri="{FF2B5EF4-FFF2-40B4-BE49-F238E27FC236}">
              <a16:creationId xmlns:a16="http://schemas.microsoft.com/office/drawing/2014/main" id="{073FB8A7-68C5-48F6-A576-6EA79840BBC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1" name="Text Box 79">
          <a:extLst>
            <a:ext uri="{FF2B5EF4-FFF2-40B4-BE49-F238E27FC236}">
              <a16:creationId xmlns:a16="http://schemas.microsoft.com/office/drawing/2014/main" id="{CEB4209C-5B4B-4520-B439-EF60C9E6D9D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2" name="Text Box 80">
          <a:extLst>
            <a:ext uri="{FF2B5EF4-FFF2-40B4-BE49-F238E27FC236}">
              <a16:creationId xmlns:a16="http://schemas.microsoft.com/office/drawing/2014/main" id="{D9836669-52FE-45FA-AE3B-D4B788418EE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3" name="Text Box 81">
          <a:extLst>
            <a:ext uri="{FF2B5EF4-FFF2-40B4-BE49-F238E27FC236}">
              <a16:creationId xmlns:a16="http://schemas.microsoft.com/office/drawing/2014/main" id="{8A2F8C49-D738-4A02-A8FE-54A7B6971BE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4" name="Text Box 82">
          <a:extLst>
            <a:ext uri="{FF2B5EF4-FFF2-40B4-BE49-F238E27FC236}">
              <a16:creationId xmlns:a16="http://schemas.microsoft.com/office/drawing/2014/main" id="{2A9294C3-3230-4E8D-A597-DC787888154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5" name="Text Box 84">
          <a:extLst>
            <a:ext uri="{FF2B5EF4-FFF2-40B4-BE49-F238E27FC236}">
              <a16:creationId xmlns:a16="http://schemas.microsoft.com/office/drawing/2014/main" id="{0B02EDB5-87DC-4F44-9EB8-910869E6AF4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6" name="Text Box 85">
          <a:extLst>
            <a:ext uri="{FF2B5EF4-FFF2-40B4-BE49-F238E27FC236}">
              <a16:creationId xmlns:a16="http://schemas.microsoft.com/office/drawing/2014/main" id="{6610985C-BE5D-40C2-94FB-8314E9DD3DF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7" name="Text Box 89">
          <a:extLst>
            <a:ext uri="{FF2B5EF4-FFF2-40B4-BE49-F238E27FC236}">
              <a16:creationId xmlns:a16="http://schemas.microsoft.com/office/drawing/2014/main" id="{E5EC3F3D-4AF1-4396-B7EB-AC90762F849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8" name="Text Box 90">
          <a:extLst>
            <a:ext uri="{FF2B5EF4-FFF2-40B4-BE49-F238E27FC236}">
              <a16:creationId xmlns:a16="http://schemas.microsoft.com/office/drawing/2014/main" id="{6C1AFE5B-B330-46E1-A763-DAFD66CAF78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39" name="Text Box 91">
          <a:extLst>
            <a:ext uri="{FF2B5EF4-FFF2-40B4-BE49-F238E27FC236}">
              <a16:creationId xmlns:a16="http://schemas.microsoft.com/office/drawing/2014/main" id="{F8D4F0CD-DC06-4174-808F-ED1E362E2F3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0" name="Text Box 92">
          <a:extLst>
            <a:ext uri="{FF2B5EF4-FFF2-40B4-BE49-F238E27FC236}">
              <a16:creationId xmlns:a16="http://schemas.microsoft.com/office/drawing/2014/main" id="{28526395-7C12-4DDB-B942-F66D991EF97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1" name="Text Box 93">
          <a:extLst>
            <a:ext uri="{FF2B5EF4-FFF2-40B4-BE49-F238E27FC236}">
              <a16:creationId xmlns:a16="http://schemas.microsoft.com/office/drawing/2014/main" id="{A3327A3E-9CCB-41E2-9071-3FCF0E55B79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2" name="Text Box 94">
          <a:extLst>
            <a:ext uri="{FF2B5EF4-FFF2-40B4-BE49-F238E27FC236}">
              <a16:creationId xmlns:a16="http://schemas.microsoft.com/office/drawing/2014/main" id="{F5CD97CD-A542-4E89-8DF9-2D9C7A56C21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3" name="Text Box 95">
          <a:extLst>
            <a:ext uri="{FF2B5EF4-FFF2-40B4-BE49-F238E27FC236}">
              <a16:creationId xmlns:a16="http://schemas.microsoft.com/office/drawing/2014/main" id="{2073408F-66CD-4BBD-9FA2-DB84DCFA779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4" name="Text Box 96">
          <a:extLst>
            <a:ext uri="{FF2B5EF4-FFF2-40B4-BE49-F238E27FC236}">
              <a16:creationId xmlns:a16="http://schemas.microsoft.com/office/drawing/2014/main" id="{6719B325-455A-4408-99A4-7932E524888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5" name="Text Box 97">
          <a:extLst>
            <a:ext uri="{FF2B5EF4-FFF2-40B4-BE49-F238E27FC236}">
              <a16:creationId xmlns:a16="http://schemas.microsoft.com/office/drawing/2014/main" id="{8E5A548F-D539-46BD-8168-4A1BE8FFFCE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6" name="Text Box 101">
          <a:extLst>
            <a:ext uri="{FF2B5EF4-FFF2-40B4-BE49-F238E27FC236}">
              <a16:creationId xmlns:a16="http://schemas.microsoft.com/office/drawing/2014/main" id="{0062962C-60F7-40CE-BAFC-E34D6696041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7" name="Text Box 102">
          <a:extLst>
            <a:ext uri="{FF2B5EF4-FFF2-40B4-BE49-F238E27FC236}">
              <a16:creationId xmlns:a16="http://schemas.microsoft.com/office/drawing/2014/main" id="{A283E033-9518-4483-BDDF-BE24141B4AA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8" name="Text Box 103">
          <a:extLst>
            <a:ext uri="{FF2B5EF4-FFF2-40B4-BE49-F238E27FC236}">
              <a16:creationId xmlns:a16="http://schemas.microsoft.com/office/drawing/2014/main" id="{87DCB38E-919D-43AE-B061-262E23996B9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49" name="Text Box 104">
          <a:extLst>
            <a:ext uri="{FF2B5EF4-FFF2-40B4-BE49-F238E27FC236}">
              <a16:creationId xmlns:a16="http://schemas.microsoft.com/office/drawing/2014/main" id="{AEBC4EBF-FB98-4729-A4C7-9B7D100369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0" name="Text Box 105">
          <a:extLst>
            <a:ext uri="{FF2B5EF4-FFF2-40B4-BE49-F238E27FC236}">
              <a16:creationId xmlns:a16="http://schemas.microsoft.com/office/drawing/2014/main" id="{37F21286-0AAB-4B1B-83EC-2A716C3AAFB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1" name="Text Box 106">
          <a:extLst>
            <a:ext uri="{FF2B5EF4-FFF2-40B4-BE49-F238E27FC236}">
              <a16:creationId xmlns:a16="http://schemas.microsoft.com/office/drawing/2014/main" id="{29A3FE8D-85B9-436C-90BB-08383129082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2" name="Text Box 107">
          <a:extLst>
            <a:ext uri="{FF2B5EF4-FFF2-40B4-BE49-F238E27FC236}">
              <a16:creationId xmlns:a16="http://schemas.microsoft.com/office/drawing/2014/main" id="{0E18EBAE-EE75-4F15-91CC-1EAC1FF7AC0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3" name="Text Box 108">
          <a:extLst>
            <a:ext uri="{FF2B5EF4-FFF2-40B4-BE49-F238E27FC236}">
              <a16:creationId xmlns:a16="http://schemas.microsoft.com/office/drawing/2014/main" id="{87EFF1FA-FCF2-4B9E-8330-F428082C4FF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4" name="Text Box 109">
          <a:extLst>
            <a:ext uri="{FF2B5EF4-FFF2-40B4-BE49-F238E27FC236}">
              <a16:creationId xmlns:a16="http://schemas.microsoft.com/office/drawing/2014/main" id="{BA910706-EEC0-4544-9A20-4947A16A2D5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5" name="Text Box 113">
          <a:extLst>
            <a:ext uri="{FF2B5EF4-FFF2-40B4-BE49-F238E27FC236}">
              <a16:creationId xmlns:a16="http://schemas.microsoft.com/office/drawing/2014/main" id="{537E25C2-5487-4C0B-B8C0-1884F19ABEF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6" name="Text Box 114">
          <a:extLst>
            <a:ext uri="{FF2B5EF4-FFF2-40B4-BE49-F238E27FC236}">
              <a16:creationId xmlns:a16="http://schemas.microsoft.com/office/drawing/2014/main" id="{E13DEA56-DC58-49D2-BAD7-C0DA4005DBB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7" name="Text Box 115">
          <a:extLst>
            <a:ext uri="{FF2B5EF4-FFF2-40B4-BE49-F238E27FC236}">
              <a16:creationId xmlns:a16="http://schemas.microsoft.com/office/drawing/2014/main" id="{E9F7303C-F559-49D3-9C28-7A6823F9E66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8" name="Text Box 116">
          <a:extLst>
            <a:ext uri="{FF2B5EF4-FFF2-40B4-BE49-F238E27FC236}">
              <a16:creationId xmlns:a16="http://schemas.microsoft.com/office/drawing/2014/main" id="{F59C4F34-CEDC-4632-BB0F-120CBA151D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59" name="Text Box 117">
          <a:extLst>
            <a:ext uri="{FF2B5EF4-FFF2-40B4-BE49-F238E27FC236}">
              <a16:creationId xmlns:a16="http://schemas.microsoft.com/office/drawing/2014/main" id="{163BFE07-B5D8-4C52-813B-2530821E4AA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0" name="Text Box 118">
          <a:extLst>
            <a:ext uri="{FF2B5EF4-FFF2-40B4-BE49-F238E27FC236}">
              <a16:creationId xmlns:a16="http://schemas.microsoft.com/office/drawing/2014/main" id="{252A2C7A-B05C-4A1F-8532-8F959AF66A7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1" name="Text Box 119">
          <a:extLst>
            <a:ext uri="{FF2B5EF4-FFF2-40B4-BE49-F238E27FC236}">
              <a16:creationId xmlns:a16="http://schemas.microsoft.com/office/drawing/2014/main" id="{5ABDC9D2-57C9-4152-9A20-786CE0571B6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2" name="Text Box 120">
          <a:extLst>
            <a:ext uri="{FF2B5EF4-FFF2-40B4-BE49-F238E27FC236}">
              <a16:creationId xmlns:a16="http://schemas.microsoft.com/office/drawing/2014/main" id="{4630EFEB-21AE-4F4D-9690-D74B0C0B862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3" name="Text Box 121">
          <a:extLst>
            <a:ext uri="{FF2B5EF4-FFF2-40B4-BE49-F238E27FC236}">
              <a16:creationId xmlns:a16="http://schemas.microsoft.com/office/drawing/2014/main" id="{3524C7B2-06AF-4A09-9035-E4E9BEB7141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4" name="Text Box 125">
          <a:extLst>
            <a:ext uri="{FF2B5EF4-FFF2-40B4-BE49-F238E27FC236}">
              <a16:creationId xmlns:a16="http://schemas.microsoft.com/office/drawing/2014/main" id="{5965009A-E480-46E5-9355-5012803062C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5" name="Text Box 126">
          <a:extLst>
            <a:ext uri="{FF2B5EF4-FFF2-40B4-BE49-F238E27FC236}">
              <a16:creationId xmlns:a16="http://schemas.microsoft.com/office/drawing/2014/main" id="{85820460-4E87-4CCE-AB93-969EEBA8508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6" name="Text Box 127">
          <a:extLst>
            <a:ext uri="{FF2B5EF4-FFF2-40B4-BE49-F238E27FC236}">
              <a16:creationId xmlns:a16="http://schemas.microsoft.com/office/drawing/2014/main" id="{912E5831-D909-4726-942C-FD8EB3BB977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7" name="Text Box 128">
          <a:extLst>
            <a:ext uri="{FF2B5EF4-FFF2-40B4-BE49-F238E27FC236}">
              <a16:creationId xmlns:a16="http://schemas.microsoft.com/office/drawing/2014/main" id="{892334D7-88F8-4153-82B6-BF5ED009CFC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8" name="Text Box 129">
          <a:extLst>
            <a:ext uri="{FF2B5EF4-FFF2-40B4-BE49-F238E27FC236}">
              <a16:creationId xmlns:a16="http://schemas.microsoft.com/office/drawing/2014/main" id="{F15BA635-5C99-44D8-9B6A-DDBCCBB0FC6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69" name="Text Box 130">
          <a:extLst>
            <a:ext uri="{FF2B5EF4-FFF2-40B4-BE49-F238E27FC236}">
              <a16:creationId xmlns:a16="http://schemas.microsoft.com/office/drawing/2014/main" id="{773A4CDF-3151-4164-85A1-7103A844149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0" name="Text Box 131">
          <a:extLst>
            <a:ext uri="{FF2B5EF4-FFF2-40B4-BE49-F238E27FC236}">
              <a16:creationId xmlns:a16="http://schemas.microsoft.com/office/drawing/2014/main" id="{BE8FC00C-CD86-4B83-9EF0-26B32F4903A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1" name="Text Box 132">
          <a:extLst>
            <a:ext uri="{FF2B5EF4-FFF2-40B4-BE49-F238E27FC236}">
              <a16:creationId xmlns:a16="http://schemas.microsoft.com/office/drawing/2014/main" id="{59CEDE8C-01BA-4D59-9BAD-111BDA51757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2" name="Text Box 133">
          <a:extLst>
            <a:ext uri="{FF2B5EF4-FFF2-40B4-BE49-F238E27FC236}">
              <a16:creationId xmlns:a16="http://schemas.microsoft.com/office/drawing/2014/main" id="{23262B8D-C0E4-460E-960B-750F52A1E18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3" name="Text Box 137">
          <a:extLst>
            <a:ext uri="{FF2B5EF4-FFF2-40B4-BE49-F238E27FC236}">
              <a16:creationId xmlns:a16="http://schemas.microsoft.com/office/drawing/2014/main" id="{0EF4EC9B-7513-4417-8376-54FE2CB58DD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4" name="Text Box 138">
          <a:extLst>
            <a:ext uri="{FF2B5EF4-FFF2-40B4-BE49-F238E27FC236}">
              <a16:creationId xmlns:a16="http://schemas.microsoft.com/office/drawing/2014/main" id="{B88C0A4A-0BC5-41FB-9A6D-901E29E1A44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5" name="Text Box 139">
          <a:extLst>
            <a:ext uri="{FF2B5EF4-FFF2-40B4-BE49-F238E27FC236}">
              <a16:creationId xmlns:a16="http://schemas.microsoft.com/office/drawing/2014/main" id="{401BC0C5-C7B8-4870-98CC-F0733C34912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6" name="Text Box 140">
          <a:extLst>
            <a:ext uri="{FF2B5EF4-FFF2-40B4-BE49-F238E27FC236}">
              <a16:creationId xmlns:a16="http://schemas.microsoft.com/office/drawing/2014/main" id="{3DAA4459-66B9-4897-BBA8-135FC2A90C0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7" name="Text Box 141">
          <a:extLst>
            <a:ext uri="{FF2B5EF4-FFF2-40B4-BE49-F238E27FC236}">
              <a16:creationId xmlns:a16="http://schemas.microsoft.com/office/drawing/2014/main" id="{18703F4A-F7F7-4A5E-B7CA-0CDA3A38315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8" name="Text Box 142">
          <a:extLst>
            <a:ext uri="{FF2B5EF4-FFF2-40B4-BE49-F238E27FC236}">
              <a16:creationId xmlns:a16="http://schemas.microsoft.com/office/drawing/2014/main" id="{558E8C02-3538-4874-B4CC-2B2CE251912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79" name="Text Box 143">
          <a:extLst>
            <a:ext uri="{FF2B5EF4-FFF2-40B4-BE49-F238E27FC236}">
              <a16:creationId xmlns:a16="http://schemas.microsoft.com/office/drawing/2014/main" id="{F334FA53-C97A-4207-8B3B-DB71B35FAA9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0" name="Text Box 144">
          <a:extLst>
            <a:ext uri="{FF2B5EF4-FFF2-40B4-BE49-F238E27FC236}">
              <a16:creationId xmlns:a16="http://schemas.microsoft.com/office/drawing/2014/main" id="{3411B689-0FB5-4E89-BBCF-3BC3BC6B182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1" name="Text Box 145">
          <a:extLst>
            <a:ext uri="{FF2B5EF4-FFF2-40B4-BE49-F238E27FC236}">
              <a16:creationId xmlns:a16="http://schemas.microsoft.com/office/drawing/2014/main" id="{C5250B25-F8F1-4CF4-BA25-FCF44E902BE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2" name="Text Box 149">
          <a:extLst>
            <a:ext uri="{FF2B5EF4-FFF2-40B4-BE49-F238E27FC236}">
              <a16:creationId xmlns:a16="http://schemas.microsoft.com/office/drawing/2014/main" id="{1FDB5689-8637-40C0-9096-257D6D93CEF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3" name="Text Box 150">
          <a:extLst>
            <a:ext uri="{FF2B5EF4-FFF2-40B4-BE49-F238E27FC236}">
              <a16:creationId xmlns:a16="http://schemas.microsoft.com/office/drawing/2014/main" id="{048D6FB7-37E4-4A59-BF2C-D5A72B082F1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4" name="Text Box 151">
          <a:extLst>
            <a:ext uri="{FF2B5EF4-FFF2-40B4-BE49-F238E27FC236}">
              <a16:creationId xmlns:a16="http://schemas.microsoft.com/office/drawing/2014/main" id="{8A166B72-1FC5-4BFC-BF33-17AF1AEB882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5" name="Text Box 152">
          <a:extLst>
            <a:ext uri="{FF2B5EF4-FFF2-40B4-BE49-F238E27FC236}">
              <a16:creationId xmlns:a16="http://schemas.microsoft.com/office/drawing/2014/main" id="{8FAD0055-808E-43C8-A008-46319B65618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6" name="Text Box 153">
          <a:extLst>
            <a:ext uri="{FF2B5EF4-FFF2-40B4-BE49-F238E27FC236}">
              <a16:creationId xmlns:a16="http://schemas.microsoft.com/office/drawing/2014/main" id="{E8D0698F-D008-4AD5-81FC-E0D97202DCD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7" name="Text Box 154">
          <a:extLst>
            <a:ext uri="{FF2B5EF4-FFF2-40B4-BE49-F238E27FC236}">
              <a16:creationId xmlns:a16="http://schemas.microsoft.com/office/drawing/2014/main" id="{84A42CEC-56E1-47CC-803A-6E818C8095D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8" name="Text Box 155">
          <a:extLst>
            <a:ext uri="{FF2B5EF4-FFF2-40B4-BE49-F238E27FC236}">
              <a16:creationId xmlns:a16="http://schemas.microsoft.com/office/drawing/2014/main" id="{DEF6D1AF-3956-4946-83EE-B1FAC0428AB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89" name="Text Box 156">
          <a:extLst>
            <a:ext uri="{FF2B5EF4-FFF2-40B4-BE49-F238E27FC236}">
              <a16:creationId xmlns:a16="http://schemas.microsoft.com/office/drawing/2014/main" id="{026DE932-0EC9-4F65-8611-89C69ED2B34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0" name="Text Box 157">
          <a:extLst>
            <a:ext uri="{FF2B5EF4-FFF2-40B4-BE49-F238E27FC236}">
              <a16:creationId xmlns:a16="http://schemas.microsoft.com/office/drawing/2014/main" id="{18A44943-FD8E-47F5-9286-FA77F1191FE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1" name="Text Box 161">
          <a:extLst>
            <a:ext uri="{FF2B5EF4-FFF2-40B4-BE49-F238E27FC236}">
              <a16:creationId xmlns:a16="http://schemas.microsoft.com/office/drawing/2014/main" id="{6C1B6A5D-A775-4F3F-97CC-0ED69267E8A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2" name="Text Box 162">
          <a:extLst>
            <a:ext uri="{FF2B5EF4-FFF2-40B4-BE49-F238E27FC236}">
              <a16:creationId xmlns:a16="http://schemas.microsoft.com/office/drawing/2014/main" id="{AB420A80-697A-49DC-881A-4D4FA86825C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3" name="Text Box 163">
          <a:extLst>
            <a:ext uri="{FF2B5EF4-FFF2-40B4-BE49-F238E27FC236}">
              <a16:creationId xmlns:a16="http://schemas.microsoft.com/office/drawing/2014/main" id="{0870257E-BE66-4752-977A-99DBB300E11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4" name="Text Box 164">
          <a:extLst>
            <a:ext uri="{FF2B5EF4-FFF2-40B4-BE49-F238E27FC236}">
              <a16:creationId xmlns:a16="http://schemas.microsoft.com/office/drawing/2014/main" id="{4A2BC6E0-23AD-4E7F-9EB4-A2D3BF43B7FC}"/>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5" name="Text Box 165">
          <a:extLst>
            <a:ext uri="{FF2B5EF4-FFF2-40B4-BE49-F238E27FC236}">
              <a16:creationId xmlns:a16="http://schemas.microsoft.com/office/drawing/2014/main" id="{C8E2699A-79FC-4B3D-99DF-0CAF72513A6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6" name="Text Box 166">
          <a:extLst>
            <a:ext uri="{FF2B5EF4-FFF2-40B4-BE49-F238E27FC236}">
              <a16:creationId xmlns:a16="http://schemas.microsoft.com/office/drawing/2014/main" id="{86290FF4-8BE0-4477-B2D1-E2A5F74C586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7" name="Text Box 167">
          <a:extLst>
            <a:ext uri="{FF2B5EF4-FFF2-40B4-BE49-F238E27FC236}">
              <a16:creationId xmlns:a16="http://schemas.microsoft.com/office/drawing/2014/main" id="{E542F4D7-B2CF-457B-A2E1-0804DFA4F94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8" name="Text Box 168">
          <a:extLst>
            <a:ext uri="{FF2B5EF4-FFF2-40B4-BE49-F238E27FC236}">
              <a16:creationId xmlns:a16="http://schemas.microsoft.com/office/drawing/2014/main" id="{C4FC5359-101D-41A9-B797-370775DFF62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999" name="Text Box 169">
          <a:extLst>
            <a:ext uri="{FF2B5EF4-FFF2-40B4-BE49-F238E27FC236}">
              <a16:creationId xmlns:a16="http://schemas.microsoft.com/office/drawing/2014/main" id="{B998F3C8-3BDD-4270-B5E7-70502177FEA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0" name="Text Box 170">
          <a:extLst>
            <a:ext uri="{FF2B5EF4-FFF2-40B4-BE49-F238E27FC236}">
              <a16:creationId xmlns:a16="http://schemas.microsoft.com/office/drawing/2014/main" id="{AA1C8A71-97D0-4820-BC0B-AB16656EC8E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1" name="Text Box 171">
          <a:extLst>
            <a:ext uri="{FF2B5EF4-FFF2-40B4-BE49-F238E27FC236}">
              <a16:creationId xmlns:a16="http://schemas.microsoft.com/office/drawing/2014/main" id="{E8D76656-435F-4109-A6D8-81D9B5F0231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2" name="Text Box 172">
          <a:extLst>
            <a:ext uri="{FF2B5EF4-FFF2-40B4-BE49-F238E27FC236}">
              <a16:creationId xmlns:a16="http://schemas.microsoft.com/office/drawing/2014/main" id="{D4313333-B9BB-485D-8E60-CF844DCBDDA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3" name="Text Box 173">
          <a:extLst>
            <a:ext uri="{FF2B5EF4-FFF2-40B4-BE49-F238E27FC236}">
              <a16:creationId xmlns:a16="http://schemas.microsoft.com/office/drawing/2014/main" id="{D09FFA7A-AE6B-41D4-90DC-D2769F4D83C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4" name="Text Box 174">
          <a:extLst>
            <a:ext uri="{FF2B5EF4-FFF2-40B4-BE49-F238E27FC236}">
              <a16:creationId xmlns:a16="http://schemas.microsoft.com/office/drawing/2014/main" id="{8638F501-A21F-4FE9-B1D3-C24151665D8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9525</xdr:colOff>
      <xdr:row>38</xdr:row>
      <xdr:rowOff>85725</xdr:rowOff>
    </xdr:from>
    <xdr:to>
      <xdr:col>4</xdr:col>
      <xdr:colOff>90488</xdr:colOff>
      <xdr:row>39</xdr:row>
      <xdr:rowOff>85725</xdr:rowOff>
    </xdr:to>
    <xdr:sp macro="" textlink="">
      <xdr:nvSpPr>
        <xdr:cNvPr id="1005" name="Text Box 175">
          <a:extLst>
            <a:ext uri="{FF2B5EF4-FFF2-40B4-BE49-F238E27FC236}">
              <a16:creationId xmlns:a16="http://schemas.microsoft.com/office/drawing/2014/main" id="{32545FFA-33C0-418F-A0C9-3AA119302CC3}"/>
            </a:ext>
          </a:extLst>
        </xdr:cNvPr>
        <xdr:cNvSpPr txBox="1">
          <a:spLocks noChangeArrowheads="1"/>
        </xdr:cNvSpPr>
      </xdr:nvSpPr>
      <xdr:spPr bwMode="auto">
        <a:xfrm>
          <a:off x="4814888" y="6162675"/>
          <a:ext cx="80963"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6" name="Text Box 176">
          <a:extLst>
            <a:ext uri="{FF2B5EF4-FFF2-40B4-BE49-F238E27FC236}">
              <a16:creationId xmlns:a16="http://schemas.microsoft.com/office/drawing/2014/main" id="{AE322023-EB81-423B-9118-D893A69DF41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7" name="Text Box 178">
          <a:extLst>
            <a:ext uri="{FF2B5EF4-FFF2-40B4-BE49-F238E27FC236}">
              <a16:creationId xmlns:a16="http://schemas.microsoft.com/office/drawing/2014/main" id="{D5DF3FC4-F1F9-46CA-A1D9-B70EAC04EF6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8" name="Text Box 179">
          <a:extLst>
            <a:ext uri="{FF2B5EF4-FFF2-40B4-BE49-F238E27FC236}">
              <a16:creationId xmlns:a16="http://schemas.microsoft.com/office/drawing/2014/main" id="{8A3AD3B5-47D3-4BA3-A694-ED9144D60F6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09" name="Text Box 180">
          <a:extLst>
            <a:ext uri="{FF2B5EF4-FFF2-40B4-BE49-F238E27FC236}">
              <a16:creationId xmlns:a16="http://schemas.microsoft.com/office/drawing/2014/main" id="{009617CD-3593-4552-ADA6-138113C1E6F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0" name="Text Box 181">
          <a:extLst>
            <a:ext uri="{FF2B5EF4-FFF2-40B4-BE49-F238E27FC236}">
              <a16:creationId xmlns:a16="http://schemas.microsoft.com/office/drawing/2014/main" id="{A79C02E4-DD5C-4B59-A0F1-B3F928B9B1D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1" name="Text Box 182">
          <a:extLst>
            <a:ext uri="{FF2B5EF4-FFF2-40B4-BE49-F238E27FC236}">
              <a16:creationId xmlns:a16="http://schemas.microsoft.com/office/drawing/2014/main" id="{D79240AD-FE70-49E8-94D6-E9C58D460DD6}"/>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2" name="Text Box 183">
          <a:extLst>
            <a:ext uri="{FF2B5EF4-FFF2-40B4-BE49-F238E27FC236}">
              <a16:creationId xmlns:a16="http://schemas.microsoft.com/office/drawing/2014/main" id="{7D1E3D9F-5EBF-4CC0-9116-E55FBD56D51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3" name="Text Box 184">
          <a:extLst>
            <a:ext uri="{FF2B5EF4-FFF2-40B4-BE49-F238E27FC236}">
              <a16:creationId xmlns:a16="http://schemas.microsoft.com/office/drawing/2014/main" id="{D297B084-E331-41BD-AF0E-5AB03B37412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4" name="Text Box 185">
          <a:extLst>
            <a:ext uri="{FF2B5EF4-FFF2-40B4-BE49-F238E27FC236}">
              <a16:creationId xmlns:a16="http://schemas.microsoft.com/office/drawing/2014/main" id="{3F5C041B-9A5B-40CB-B2B9-6F49AE6CDFE4}"/>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5" name="Text Box 186">
          <a:extLst>
            <a:ext uri="{FF2B5EF4-FFF2-40B4-BE49-F238E27FC236}">
              <a16:creationId xmlns:a16="http://schemas.microsoft.com/office/drawing/2014/main" id="{76001E21-FAC1-4305-B593-355682468C3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6" name="Text Box 187">
          <a:extLst>
            <a:ext uri="{FF2B5EF4-FFF2-40B4-BE49-F238E27FC236}">
              <a16:creationId xmlns:a16="http://schemas.microsoft.com/office/drawing/2014/main" id="{0A38F4CD-A5CB-4C93-ADFC-E02445D4DF0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7" name="Text Box 188">
          <a:extLst>
            <a:ext uri="{FF2B5EF4-FFF2-40B4-BE49-F238E27FC236}">
              <a16:creationId xmlns:a16="http://schemas.microsoft.com/office/drawing/2014/main" id="{D7DB27A5-C14B-4541-A5A7-45FA4B35C0F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8" name="Text Box 189">
          <a:extLst>
            <a:ext uri="{FF2B5EF4-FFF2-40B4-BE49-F238E27FC236}">
              <a16:creationId xmlns:a16="http://schemas.microsoft.com/office/drawing/2014/main" id="{A8632426-E069-43F0-9B80-8F099ADE3A5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19" name="Text Box 190">
          <a:extLst>
            <a:ext uri="{FF2B5EF4-FFF2-40B4-BE49-F238E27FC236}">
              <a16:creationId xmlns:a16="http://schemas.microsoft.com/office/drawing/2014/main" id="{502E36F0-B8E4-4C17-8201-5703D9531B5D}"/>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0" name="Text Box 191">
          <a:extLst>
            <a:ext uri="{FF2B5EF4-FFF2-40B4-BE49-F238E27FC236}">
              <a16:creationId xmlns:a16="http://schemas.microsoft.com/office/drawing/2014/main" id="{DE74429E-55A5-44F5-B751-F24905C162BE}"/>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1" name="Text Box 192">
          <a:extLst>
            <a:ext uri="{FF2B5EF4-FFF2-40B4-BE49-F238E27FC236}">
              <a16:creationId xmlns:a16="http://schemas.microsoft.com/office/drawing/2014/main" id="{7EF6B6AF-6801-4E47-BC4F-94C524F15BB7}"/>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2" name="Text Box 193">
          <a:extLst>
            <a:ext uri="{FF2B5EF4-FFF2-40B4-BE49-F238E27FC236}">
              <a16:creationId xmlns:a16="http://schemas.microsoft.com/office/drawing/2014/main" id="{73308825-483D-467B-8F51-7F1E360A2B3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3" name="Text Box 194">
          <a:extLst>
            <a:ext uri="{FF2B5EF4-FFF2-40B4-BE49-F238E27FC236}">
              <a16:creationId xmlns:a16="http://schemas.microsoft.com/office/drawing/2014/main" id="{419AA3BC-F1B1-472D-BB56-270ADA999F5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4" name="Text Box 195">
          <a:extLst>
            <a:ext uri="{FF2B5EF4-FFF2-40B4-BE49-F238E27FC236}">
              <a16:creationId xmlns:a16="http://schemas.microsoft.com/office/drawing/2014/main" id="{ED5E6C3C-9A0B-4C7A-BABB-39910EA6B27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5" name="Text Box 196">
          <a:extLst>
            <a:ext uri="{FF2B5EF4-FFF2-40B4-BE49-F238E27FC236}">
              <a16:creationId xmlns:a16="http://schemas.microsoft.com/office/drawing/2014/main" id="{A8AAD39F-F182-4D70-A490-BCA5702050A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6" name="Text Box 197">
          <a:extLst>
            <a:ext uri="{FF2B5EF4-FFF2-40B4-BE49-F238E27FC236}">
              <a16:creationId xmlns:a16="http://schemas.microsoft.com/office/drawing/2014/main" id="{0B51BCBA-C9CE-46A5-A87C-8CC08CAA8AE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7" name="Text Box 198">
          <a:extLst>
            <a:ext uri="{FF2B5EF4-FFF2-40B4-BE49-F238E27FC236}">
              <a16:creationId xmlns:a16="http://schemas.microsoft.com/office/drawing/2014/main" id="{D78F70E5-EE7F-4040-8844-8449CD80F29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8" name="Text Box 199">
          <a:extLst>
            <a:ext uri="{FF2B5EF4-FFF2-40B4-BE49-F238E27FC236}">
              <a16:creationId xmlns:a16="http://schemas.microsoft.com/office/drawing/2014/main" id="{95873486-8D46-4AE6-9BD1-F5D9309BCB8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29" name="Text Box 200">
          <a:extLst>
            <a:ext uri="{FF2B5EF4-FFF2-40B4-BE49-F238E27FC236}">
              <a16:creationId xmlns:a16="http://schemas.microsoft.com/office/drawing/2014/main" id="{52DEC924-C65A-4743-ABFD-4F008A1F6B91}"/>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0" name="Text Box 201">
          <a:extLst>
            <a:ext uri="{FF2B5EF4-FFF2-40B4-BE49-F238E27FC236}">
              <a16:creationId xmlns:a16="http://schemas.microsoft.com/office/drawing/2014/main" id="{BAB76A8B-1724-4FE0-B129-5825E74C7EB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1" name="Text Box 202">
          <a:extLst>
            <a:ext uri="{FF2B5EF4-FFF2-40B4-BE49-F238E27FC236}">
              <a16:creationId xmlns:a16="http://schemas.microsoft.com/office/drawing/2014/main" id="{E5EF76F8-97DC-44F3-A42E-F60952DDDD0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2" name="Text Box 203">
          <a:extLst>
            <a:ext uri="{FF2B5EF4-FFF2-40B4-BE49-F238E27FC236}">
              <a16:creationId xmlns:a16="http://schemas.microsoft.com/office/drawing/2014/main" id="{A9C1626C-ECE1-4554-AA22-F76F79033A3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3" name="Text Box 204">
          <a:extLst>
            <a:ext uri="{FF2B5EF4-FFF2-40B4-BE49-F238E27FC236}">
              <a16:creationId xmlns:a16="http://schemas.microsoft.com/office/drawing/2014/main" id="{C960CA93-9254-4E06-847F-5091F893E30B}"/>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4" name="Text Box 206">
          <a:extLst>
            <a:ext uri="{FF2B5EF4-FFF2-40B4-BE49-F238E27FC236}">
              <a16:creationId xmlns:a16="http://schemas.microsoft.com/office/drawing/2014/main" id="{FD1F6D0B-C618-4289-8CB4-C24964BB7BBF}"/>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5" name="Text Box 207">
          <a:extLst>
            <a:ext uri="{FF2B5EF4-FFF2-40B4-BE49-F238E27FC236}">
              <a16:creationId xmlns:a16="http://schemas.microsoft.com/office/drawing/2014/main" id="{49664C08-FBC2-4887-A365-C481DC618F19}"/>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6" name="Text Box 208">
          <a:extLst>
            <a:ext uri="{FF2B5EF4-FFF2-40B4-BE49-F238E27FC236}">
              <a16:creationId xmlns:a16="http://schemas.microsoft.com/office/drawing/2014/main" id="{0D606F6A-9CA9-4BD8-A0FB-97A40C35863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7" name="Text Box 209">
          <a:extLst>
            <a:ext uri="{FF2B5EF4-FFF2-40B4-BE49-F238E27FC236}">
              <a16:creationId xmlns:a16="http://schemas.microsoft.com/office/drawing/2014/main" id="{DED4B567-1AD0-464F-BC04-B54558FCF363}"/>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8" name="Text Box 210">
          <a:extLst>
            <a:ext uri="{FF2B5EF4-FFF2-40B4-BE49-F238E27FC236}">
              <a16:creationId xmlns:a16="http://schemas.microsoft.com/office/drawing/2014/main" id="{C252AD8D-3623-4E49-B8D5-5622D26572E5}"/>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39" name="Text Box 211">
          <a:extLst>
            <a:ext uri="{FF2B5EF4-FFF2-40B4-BE49-F238E27FC236}">
              <a16:creationId xmlns:a16="http://schemas.microsoft.com/office/drawing/2014/main" id="{47CA1B9C-A685-4E26-93FC-4F4946D5F1E0}"/>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40" name="Text Box 212">
          <a:extLst>
            <a:ext uri="{FF2B5EF4-FFF2-40B4-BE49-F238E27FC236}">
              <a16:creationId xmlns:a16="http://schemas.microsoft.com/office/drawing/2014/main" id="{AD416B40-340B-48E7-91FB-F5C45F8FC998}"/>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41" name="Text Box 213">
          <a:extLst>
            <a:ext uri="{FF2B5EF4-FFF2-40B4-BE49-F238E27FC236}">
              <a16:creationId xmlns:a16="http://schemas.microsoft.com/office/drawing/2014/main" id="{01771983-D15F-4CBD-9001-5A09F7A6A6E2}"/>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38</xdr:row>
      <xdr:rowOff>85725</xdr:rowOff>
    </xdr:from>
    <xdr:to>
      <xdr:col>4</xdr:col>
      <xdr:colOff>52388</xdr:colOff>
      <xdr:row>39</xdr:row>
      <xdr:rowOff>85725</xdr:rowOff>
    </xdr:to>
    <xdr:sp macro="" textlink="">
      <xdr:nvSpPr>
        <xdr:cNvPr id="1042" name="Text Box 214">
          <a:extLst>
            <a:ext uri="{FF2B5EF4-FFF2-40B4-BE49-F238E27FC236}">
              <a16:creationId xmlns:a16="http://schemas.microsoft.com/office/drawing/2014/main" id="{83DFC665-FAD1-462E-8887-D6BB2DB1B78A}"/>
            </a:ext>
          </a:extLst>
        </xdr:cNvPr>
        <xdr:cNvSpPr txBox="1">
          <a:spLocks noChangeArrowheads="1"/>
        </xdr:cNvSpPr>
      </xdr:nvSpPr>
      <xdr:spPr bwMode="auto">
        <a:xfrm>
          <a:off x="4724401" y="6162675"/>
          <a:ext cx="13335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3" name="Text Box 216">
          <a:extLst>
            <a:ext uri="{FF2B5EF4-FFF2-40B4-BE49-F238E27FC236}">
              <a16:creationId xmlns:a16="http://schemas.microsoft.com/office/drawing/2014/main" id="{F675FA6E-2668-46DE-BCAD-A161E02C974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4" name="Text Box 217">
          <a:extLst>
            <a:ext uri="{FF2B5EF4-FFF2-40B4-BE49-F238E27FC236}">
              <a16:creationId xmlns:a16="http://schemas.microsoft.com/office/drawing/2014/main" id="{E61ABD6B-B19B-468D-8901-ED6B1C34053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5" name="Text Box 218">
          <a:extLst>
            <a:ext uri="{FF2B5EF4-FFF2-40B4-BE49-F238E27FC236}">
              <a16:creationId xmlns:a16="http://schemas.microsoft.com/office/drawing/2014/main" id="{F26BCFC7-C1AD-43E9-B3EE-EAE8A4DF573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6" name="Text Box 219">
          <a:extLst>
            <a:ext uri="{FF2B5EF4-FFF2-40B4-BE49-F238E27FC236}">
              <a16:creationId xmlns:a16="http://schemas.microsoft.com/office/drawing/2014/main" id="{33C6EA13-FBF3-4003-9930-A761881F16DF}"/>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7" name="Text Box 220">
          <a:extLst>
            <a:ext uri="{FF2B5EF4-FFF2-40B4-BE49-F238E27FC236}">
              <a16:creationId xmlns:a16="http://schemas.microsoft.com/office/drawing/2014/main" id="{0C3D93B4-B2EA-44B1-B174-106A281D31B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8" name="Text Box 221">
          <a:extLst>
            <a:ext uri="{FF2B5EF4-FFF2-40B4-BE49-F238E27FC236}">
              <a16:creationId xmlns:a16="http://schemas.microsoft.com/office/drawing/2014/main" id="{3784C59F-641F-4819-8B66-3247F69A3C2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49" name="Text Box 222">
          <a:extLst>
            <a:ext uri="{FF2B5EF4-FFF2-40B4-BE49-F238E27FC236}">
              <a16:creationId xmlns:a16="http://schemas.microsoft.com/office/drawing/2014/main" id="{E097E85C-7AC8-480E-BDCF-CF7712417C2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0" name="Text Box 223">
          <a:extLst>
            <a:ext uri="{FF2B5EF4-FFF2-40B4-BE49-F238E27FC236}">
              <a16:creationId xmlns:a16="http://schemas.microsoft.com/office/drawing/2014/main" id="{A8FEFDDC-B30C-4CE7-9CFE-5790D9A7A3A8}"/>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1" name="Text Box 224">
          <a:extLst>
            <a:ext uri="{FF2B5EF4-FFF2-40B4-BE49-F238E27FC236}">
              <a16:creationId xmlns:a16="http://schemas.microsoft.com/office/drawing/2014/main" id="{25C86951-1292-421E-AA3B-8A527FC72B2E}"/>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2" name="Text Box 225">
          <a:extLst>
            <a:ext uri="{FF2B5EF4-FFF2-40B4-BE49-F238E27FC236}">
              <a16:creationId xmlns:a16="http://schemas.microsoft.com/office/drawing/2014/main" id="{F8C4638A-E518-4D5A-99CA-9871B233FE1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3" name="Text Box 226">
          <a:extLst>
            <a:ext uri="{FF2B5EF4-FFF2-40B4-BE49-F238E27FC236}">
              <a16:creationId xmlns:a16="http://schemas.microsoft.com/office/drawing/2014/main" id="{C08A058A-6170-4B07-8835-75E14EC57A3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4" name="Text Box 227">
          <a:extLst>
            <a:ext uri="{FF2B5EF4-FFF2-40B4-BE49-F238E27FC236}">
              <a16:creationId xmlns:a16="http://schemas.microsoft.com/office/drawing/2014/main" id="{9CAD4D60-25FC-40F6-9D2C-A45CC460D76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5" name="Text Box 228">
          <a:extLst>
            <a:ext uri="{FF2B5EF4-FFF2-40B4-BE49-F238E27FC236}">
              <a16:creationId xmlns:a16="http://schemas.microsoft.com/office/drawing/2014/main" id="{4C3CA7AD-44AB-49E6-AA09-8A6CEF82120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6" name="Text Box 229">
          <a:extLst>
            <a:ext uri="{FF2B5EF4-FFF2-40B4-BE49-F238E27FC236}">
              <a16:creationId xmlns:a16="http://schemas.microsoft.com/office/drawing/2014/main" id="{A2F46208-765C-46BA-887A-A103E2E4178A}"/>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7" name="Text Box 230">
          <a:extLst>
            <a:ext uri="{FF2B5EF4-FFF2-40B4-BE49-F238E27FC236}">
              <a16:creationId xmlns:a16="http://schemas.microsoft.com/office/drawing/2014/main" id="{5F5C3731-0CB9-4417-8281-B2C2D5A5778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8" name="Text Box 231">
          <a:extLst>
            <a:ext uri="{FF2B5EF4-FFF2-40B4-BE49-F238E27FC236}">
              <a16:creationId xmlns:a16="http://schemas.microsoft.com/office/drawing/2014/main" id="{DC81B5A0-FBD6-4C5B-8090-5F106C6B0BA0}"/>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59" name="Text Box 232">
          <a:extLst>
            <a:ext uri="{FF2B5EF4-FFF2-40B4-BE49-F238E27FC236}">
              <a16:creationId xmlns:a16="http://schemas.microsoft.com/office/drawing/2014/main" id="{0EB06A6E-AF64-417F-9E08-6F29BC182892}"/>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0" name="Text Box 233">
          <a:extLst>
            <a:ext uri="{FF2B5EF4-FFF2-40B4-BE49-F238E27FC236}">
              <a16:creationId xmlns:a16="http://schemas.microsoft.com/office/drawing/2014/main" id="{C6C03C1A-AF09-46F4-A756-20F12746D081}"/>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1" name="Text Box 234">
          <a:extLst>
            <a:ext uri="{FF2B5EF4-FFF2-40B4-BE49-F238E27FC236}">
              <a16:creationId xmlns:a16="http://schemas.microsoft.com/office/drawing/2014/main" id="{5B673BEE-B99E-40DF-A13C-45A84B76DEE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2" name="Text Box 235">
          <a:extLst>
            <a:ext uri="{FF2B5EF4-FFF2-40B4-BE49-F238E27FC236}">
              <a16:creationId xmlns:a16="http://schemas.microsoft.com/office/drawing/2014/main" id="{4A1A3140-5655-44BD-85D3-6B61EB84CD6C}"/>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3" name="Text Box 237">
          <a:extLst>
            <a:ext uri="{FF2B5EF4-FFF2-40B4-BE49-F238E27FC236}">
              <a16:creationId xmlns:a16="http://schemas.microsoft.com/office/drawing/2014/main" id="{0F600F81-FAA5-4723-B67E-534AE98762C5}"/>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4" name="Text Box 238">
          <a:extLst>
            <a:ext uri="{FF2B5EF4-FFF2-40B4-BE49-F238E27FC236}">
              <a16:creationId xmlns:a16="http://schemas.microsoft.com/office/drawing/2014/main" id="{F4F443C2-E061-428C-AA18-32379CF5F153}"/>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5" name="Text Box 239">
          <a:extLst>
            <a:ext uri="{FF2B5EF4-FFF2-40B4-BE49-F238E27FC236}">
              <a16:creationId xmlns:a16="http://schemas.microsoft.com/office/drawing/2014/main" id="{EA802F81-59C6-41AB-82DD-88050A92CD27}"/>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6" name="Text Box 240">
          <a:extLst>
            <a:ext uri="{FF2B5EF4-FFF2-40B4-BE49-F238E27FC236}">
              <a16:creationId xmlns:a16="http://schemas.microsoft.com/office/drawing/2014/main" id="{53E611BB-403B-48ED-9524-EB7A70DF1DC9}"/>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328613</xdr:colOff>
      <xdr:row>34</xdr:row>
      <xdr:rowOff>0</xdr:rowOff>
    </xdr:from>
    <xdr:to>
      <xdr:col>4</xdr:col>
      <xdr:colOff>52388</xdr:colOff>
      <xdr:row>34</xdr:row>
      <xdr:rowOff>19050</xdr:rowOff>
    </xdr:to>
    <xdr:sp macro="" textlink="">
      <xdr:nvSpPr>
        <xdr:cNvPr id="1067" name="Text Box 241">
          <a:extLst>
            <a:ext uri="{FF2B5EF4-FFF2-40B4-BE49-F238E27FC236}">
              <a16:creationId xmlns:a16="http://schemas.microsoft.com/office/drawing/2014/main" id="{4CD70922-B8F5-42FC-98E0-D9F42F14AA51}"/>
            </a:ext>
          </a:extLst>
        </xdr:cNvPr>
        <xdr:cNvSpPr txBox="1">
          <a:spLocks noChangeArrowheads="1"/>
        </xdr:cNvSpPr>
      </xdr:nvSpPr>
      <xdr:spPr bwMode="auto">
        <a:xfrm>
          <a:off x="4724401" y="5305425"/>
          <a:ext cx="133350" cy="1476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38</xdr:row>
      <xdr:rowOff>85725</xdr:rowOff>
    </xdr:from>
    <xdr:to>
      <xdr:col>4</xdr:col>
      <xdr:colOff>71438</xdr:colOff>
      <xdr:row>39</xdr:row>
      <xdr:rowOff>85725</xdr:rowOff>
    </xdr:to>
    <xdr:sp macro="" textlink="">
      <xdr:nvSpPr>
        <xdr:cNvPr id="1068" name="Text Box 246">
          <a:extLst>
            <a:ext uri="{FF2B5EF4-FFF2-40B4-BE49-F238E27FC236}">
              <a16:creationId xmlns:a16="http://schemas.microsoft.com/office/drawing/2014/main" id="{B89AAC8A-226A-4435-A6B6-AF70B7A511F7}"/>
            </a:ext>
          </a:extLst>
        </xdr:cNvPr>
        <xdr:cNvSpPr txBox="1">
          <a:spLocks noChangeArrowheads="1"/>
        </xdr:cNvSpPr>
      </xdr:nvSpPr>
      <xdr:spPr bwMode="auto">
        <a:xfrm>
          <a:off x="4805363" y="6162675"/>
          <a:ext cx="71438"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69" name="Text Box 187">
          <a:extLst>
            <a:ext uri="{FF2B5EF4-FFF2-40B4-BE49-F238E27FC236}">
              <a16:creationId xmlns:a16="http://schemas.microsoft.com/office/drawing/2014/main" id="{F92074F1-10B3-4F1B-B0FA-EF8E7276C7EF}"/>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33</xdr:row>
      <xdr:rowOff>19050</xdr:rowOff>
    </xdr:from>
    <xdr:to>
      <xdr:col>4</xdr:col>
      <xdr:colOff>71438</xdr:colOff>
      <xdr:row>34</xdr:row>
      <xdr:rowOff>0</xdr:rowOff>
    </xdr:to>
    <xdr:sp macro="" textlink="">
      <xdr:nvSpPr>
        <xdr:cNvPr id="1070" name="Text Box 188">
          <a:extLst>
            <a:ext uri="{FF2B5EF4-FFF2-40B4-BE49-F238E27FC236}">
              <a16:creationId xmlns:a16="http://schemas.microsoft.com/office/drawing/2014/main" id="{F2B7CF61-284D-4BE3-80B5-3F770A7FCA05}"/>
            </a:ext>
          </a:extLst>
        </xdr:cNvPr>
        <xdr:cNvSpPr txBox="1">
          <a:spLocks noChangeArrowheads="1"/>
        </xdr:cNvSpPr>
      </xdr:nvSpPr>
      <xdr:spPr bwMode="auto">
        <a:xfrm>
          <a:off x="4733926" y="5195888"/>
          <a:ext cx="142875" cy="1476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1071" name="Text Box 189">
          <a:extLst>
            <a:ext uri="{FF2B5EF4-FFF2-40B4-BE49-F238E27FC236}">
              <a16:creationId xmlns:a16="http://schemas.microsoft.com/office/drawing/2014/main" id="{B77F8402-0202-4A51-A91D-11B04A0425C5}"/>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1072" name="Text Box 190">
          <a:extLst>
            <a:ext uri="{FF2B5EF4-FFF2-40B4-BE49-F238E27FC236}">
              <a16:creationId xmlns:a16="http://schemas.microsoft.com/office/drawing/2014/main" id="{FECC3CEF-7766-4001-AD6E-7E455308586D}"/>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1073" name="Text Box 191">
          <a:extLst>
            <a:ext uri="{FF2B5EF4-FFF2-40B4-BE49-F238E27FC236}">
              <a16:creationId xmlns:a16="http://schemas.microsoft.com/office/drawing/2014/main" id="{35D4D7C4-EF5D-4BE9-BD22-798F80D7B3D6}"/>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0</xdr:rowOff>
    </xdr:from>
    <xdr:to>
      <xdr:col>4</xdr:col>
      <xdr:colOff>71438</xdr:colOff>
      <xdr:row>34</xdr:row>
      <xdr:rowOff>38100</xdr:rowOff>
    </xdr:to>
    <xdr:sp macro="" textlink="">
      <xdr:nvSpPr>
        <xdr:cNvPr id="1074" name="Text Box 192">
          <a:extLst>
            <a:ext uri="{FF2B5EF4-FFF2-40B4-BE49-F238E27FC236}">
              <a16:creationId xmlns:a16="http://schemas.microsoft.com/office/drawing/2014/main" id="{FD5C9B1A-C2C1-4D1C-8DEB-4186B0B28621}"/>
            </a:ext>
          </a:extLst>
        </xdr:cNvPr>
        <xdr:cNvSpPr txBox="1">
          <a:spLocks noChangeArrowheads="1"/>
        </xdr:cNvSpPr>
      </xdr:nvSpPr>
      <xdr:spPr bwMode="auto">
        <a:xfrm>
          <a:off x="4733926" y="5305425"/>
          <a:ext cx="142875" cy="16668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75" name="Text Box 193">
          <a:extLst>
            <a:ext uri="{FF2B5EF4-FFF2-40B4-BE49-F238E27FC236}">
              <a16:creationId xmlns:a16="http://schemas.microsoft.com/office/drawing/2014/main" id="{50A28D78-D0ED-49E0-861D-233FA8361418}"/>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76" name="Text Box 194">
          <a:extLst>
            <a:ext uri="{FF2B5EF4-FFF2-40B4-BE49-F238E27FC236}">
              <a16:creationId xmlns:a16="http://schemas.microsoft.com/office/drawing/2014/main" id="{F2E68689-9D66-44EF-A5E4-DE53423E6890}"/>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77" name="Text Box 195">
          <a:extLst>
            <a:ext uri="{FF2B5EF4-FFF2-40B4-BE49-F238E27FC236}">
              <a16:creationId xmlns:a16="http://schemas.microsoft.com/office/drawing/2014/main" id="{5D27964E-0F4E-4BDC-8B14-F1123F667117}"/>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78" name="Text Box 193">
          <a:extLst>
            <a:ext uri="{FF2B5EF4-FFF2-40B4-BE49-F238E27FC236}">
              <a16:creationId xmlns:a16="http://schemas.microsoft.com/office/drawing/2014/main" id="{37DF467E-CBBB-4D51-9ABD-EDBC6586520C}"/>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79" name="Text Box 194">
          <a:extLst>
            <a:ext uri="{FF2B5EF4-FFF2-40B4-BE49-F238E27FC236}">
              <a16:creationId xmlns:a16="http://schemas.microsoft.com/office/drawing/2014/main" id="{5FFBA05E-73D8-405B-BFF9-4E7A93177491}"/>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26</xdr:row>
      <xdr:rowOff>0</xdr:rowOff>
    </xdr:from>
    <xdr:to>
      <xdr:col>4</xdr:col>
      <xdr:colOff>71438</xdr:colOff>
      <xdr:row>26</xdr:row>
      <xdr:rowOff>285750</xdr:rowOff>
    </xdr:to>
    <xdr:sp macro="" textlink="">
      <xdr:nvSpPr>
        <xdr:cNvPr id="1080" name="Text Box 195">
          <a:extLst>
            <a:ext uri="{FF2B5EF4-FFF2-40B4-BE49-F238E27FC236}">
              <a16:creationId xmlns:a16="http://schemas.microsoft.com/office/drawing/2014/main" id="{06E5CE6A-0DC7-4CD8-9EA2-D58869B033FA}"/>
            </a:ext>
          </a:extLst>
        </xdr:cNvPr>
        <xdr:cNvSpPr txBox="1">
          <a:spLocks noChangeArrowheads="1"/>
        </xdr:cNvSpPr>
      </xdr:nvSpPr>
      <xdr:spPr bwMode="auto">
        <a:xfrm>
          <a:off x="4733926" y="3743325"/>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1" name="Text Box 193">
          <a:extLst>
            <a:ext uri="{FF2B5EF4-FFF2-40B4-BE49-F238E27FC236}">
              <a16:creationId xmlns:a16="http://schemas.microsoft.com/office/drawing/2014/main" id="{00D420CE-CD03-42CD-AE57-E4BDB0206DE1}"/>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2" name="Text Box 194">
          <a:extLst>
            <a:ext uri="{FF2B5EF4-FFF2-40B4-BE49-F238E27FC236}">
              <a16:creationId xmlns:a16="http://schemas.microsoft.com/office/drawing/2014/main" id="{A1A0D184-325B-47F4-AE96-FA021C2689A9}"/>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23</xdr:row>
      <xdr:rowOff>0</xdr:rowOff>
    </xdr:from>
    <xdr:to>
      <xdr:col>4</xdr:col>
      <xdr:colOff>71438</xdr:colOff>
      <xdr:row>24</xdr:row>
      <xdr:rowOff>57150</xdr:rowOff>
    </xdr:to>
    <xdr:sp macro="" textlink="">
      <xdr:nvSpPr>
        <xdr:cNvPr id="1083" name="Text Box 195">
          <a:extLst>
            <a:ext uri="{FF2B5EF4-FFF2-40B4-BE49-F238E27FC236}">
              <a16:creationId xmlns:a16="http://schemas.microsoft.com/office/drawing/2014/main" id="{46062258-612F-4A3F-919C-AC2C060D79B9}"/>
            </a:ext>
          </a:extLst>
        </xdr:cNvPr>
        <xdr:cNvSpPr txBox="1">
          <a:spLocks noChangeArrowheads="1"/>
        </xdr:cNvSpPr>
      </xdr:nvSpPr>
      <xdr:spPr bwMode="auto">
        <a:xfrm>
          <a:off x="4733926" y="3228975"/>
          <a:ext cx="142875" cy="1857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84" name="Text Box 193">
          <a:extLst>
            <a:ext uri="{FF2B5EF4-FFF2-40B4-BE49-F238E27FC236}">
              <a16:creationId xmlns:a16="http://schemas.microsoft.com/office/drawing/2014/main" id="{D3A42F06-344A-4C22-AA68-E8D821CDFAE7}"/>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85" name="Text Box 194">
          <a:extLst>
            <a:ext uri="{FF2B5EF4-FFF2-40B4-BE49-F238E27FC236}">
              <a16:creationId xmlns:a16="http://schemas.microsoft.com/office/drawing/2014/main" id="{949D10AF-C27D-4BC3-BDA5-936F9FA77B73}"/>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34</xdr:row>
      <xdr:rowOff>19050</xdr:rowOff>
    </xdr:from>
    <xdr:to>
      <xdr:col>4</xdr:col>
      <xdr:colOff>71438</xdr:colOff>
      <xdr:row>35</xdr:row>
      <xdr:rowOff>19050</xdr:rowOff>
    </xdr:to>
    <xdr:sp macro="" textlink="">
      <xdr:nvSpPr>
        <xdr:cNvPr id="1086" name="Text Box 195">
          <a:extLst>
            <a:ext uri="{FF2B5EF4-FFF2-40B4-BE49-F238E27FC236}">
              <a16:creationId xmlns:a16="http://schemas.microsoft.com/office/drawing/2014/main" id="{EEB95854-7C8D-4EB7-AF9B-137C824AF90B}"/>
            </a:ext>
          </a:extLst>
        </xdr:cNvPr>
        <xdr:cNvSpPr txBox="1">
          <a:spLocks noChangeArrowheads="1"/>
        </xdr:cNvSpPr>
      </xdr:nvSpPr>
      <xdr:spPr bwMode="auto">
        <a:xfrm>
          <a:off x="4733926" y="5453063"/>
          <a:ext cx="142875" cy="12858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1087" name="Text Box 193">
          <a:extLst>
            <a:ext uri="{FF2B5EF4-FFF2-40B4-BE49-F238E27FC236}">
              <a16:creationId xmlns:a16="http://schemas.microsoft.com/office/drawing/2014/main" id="{3B20EE13-D31F-4A09-B565-BB41190352E4}"/>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1088" name="Text Box 194">
          <a:extLst>
            <a:ext uri="{FF2B5EF4-FFF2-40B4-BE49-F238E27FC236}">
              <a16:creationId xmlns:a16="http://schemas.microsoft.com/office/drawing/2014/main" id="{AA37956F-E82D-49A8-9199-203F81CCE728}"/>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35</xdr:row>
      <xdr:rowOff>9525</xdr:rowOff>
    </xdr:from>
    <xdr:to>
      <xdr:col>4</xdr:col>
      <xdr:colOff>71438</xdr:colOff>
      <xdr:row>36</xdr:row>
      <xdr:rowOff>0</xdr:rowOff>
    </xdr:to>
    <xdr:sp macro="" textlink="">
      <xdr:nvSpPr>
        <xdr:cNvPr id="1089" name="Text Box 195">
          <a:extLst>
            <a:ext uri="{FF2B5EF4-FFF2-40B4-BE49-F238E27FC236}">
              <a16:creationId xmlns:a16="http://schemas.microsoft.com/office/drawing/2014/main" id="{33F181C4-215A-4ACF-83D4-D54C230E2FCB}"/>
            </a:ext>
          </a:extLst>
        </xdr:cNvPr>
        <xdr:cNvSpPr txBox="1">
          <a:spLocks noChangeArrowheads="1"/>
        </xdr:cNvSpPr>
      </xdr:nvSpPr>
      <xdr:spPr bwMode="auto">
        <a:xfrm>
          <a:off x="4733926" y="5572125"/>
          <a:ext cx="142875" cy="24765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0" name="Text Box 187">
          <a:extLst>
            <a:ext uri="{FF2B5EF4-FFF2-40B4-BE49-F238E27FC236}">
              <a16:creationId xmlns:a16="http://schemas.microsoft.com/office/drawing/2014/main" id="{8CDE6388-3A32-4E53-8E1D-220B4F9E9D95}"/>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1" name="Text Box 193">
          <a:extLst>
            <a:ext uri="{FF2B5EF4-FFF2-40B4-BE49-F238E27FC236}">
              <a16:creationId xmlns:a16="http://schemas.microsoft.com/office/drawing/2014/main" id="{2E9A1CB6-F9BC-49DF-A941-DFA2A6EA2509}"/>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2" name="Text Box 194">
          <a:extLst>
            <a:ext uri="{FF2B5EF4-FFF2-40B4-BE49-F238E27FC236}">
              <a16:creationId xmlns:a16="http://schemas.microsoft.com/office/drawing/2014/main" id="{3881F361-9514-4400-8637-09B031B858D3}"/>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25</xdr:row>
      <xdr:rowOff>0</xdr:rowOff>
    </xdr:from>
    <xdr:to>
      <xdr:col>4</xdr:col>
      <xdr:colOff>71438</xdr:colOff>
      <xdr:row>25</xdr:row>
      <xdr:rowOff>285750</xdr:rowOff>
    </xdr:to>
    <xdr:sp macro="" textlink="">
      <xdr:nvSpPr>
        <xdr:cNvPr id="1093" name="Text Box 195">
          <a:extLst>
            <a:ext uri="{FF2B5EF4-FFF2-40B4-BE49-F238E27FC236}">
              <a16:creationId xmlns:a16="http://schemas.microsoft.com/office/drawing/2014/main" id="{BDD4AD72-D474-4674-8814-C33B5D528344}"/>
            </a:ext>
          </a:extLst>
        </xdr:cNvPr>
        <xdr:cNvSpPr txBox="1">
          <a:spLocks noChangeArrowheads="1"/>
        </xdr:cNvSpPr>
      </xdr:nvSpPr>
      <xdr:spPr bwMode="auto">
        <a:xfrm>
          <a:off x="4733926" y="3486150"/>
          <a:ext cx="142875"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4" name="Text Box 193">
          <a:extLst>
            <a:ext uri="{FF2B5EF4-FFF2-40B4-BE49-F238E27FC236}">
              <a16:creationId xmlns:a16="http://schemas.microsoft.com/office/drawing/2014/main" id="{684DBBCC-C630-4BD9-9C12-9AECE3413E1F}"/>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5" name="Text Box 194">
          <a:extLst>
            <a:ext uri="{FF2B5EF4-FFF2-40B4-BE49-F238E27FC236}">
              <a16:creationId xmlns:a16="http://schemas.microsoft.com/office/drawing/2014/main" id="{F7FF4AD1-BD9B-4183-9604-2647202D65CC}"/>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338138</xdr:colOff>
      <xdr:row>24</xdr:row>
      <xdr:rowOff>0</xdr:rowOff>
    </xdr:from>
    <xdr:to>
      <xdr:col>4</xdr:col>
      <xdr:colOff>71438</xdr:colOff>
      <xdr:row>25</xdr:row>
      <xdr:rowOff>57150</xdr:rowOff>
    </xdr:to>
    <xdr:sp macro="" textlink="">
      <xdr:nvSpPr>
        <xdr:cNvPr id="1096" name="Text Box 195">
          <a:extLst>
            <a:ext uri="{FF2B5EF4-FFF2-40B4-BE49-F238E27FC236}">
              <a16:creationId xmlns:a16="http://schemas.microsoft.com/office/drawing/2014/main" id="{29B26B28-C4A3-48A3-AD7A-D121A5633755}"/>
            </a:ext>
          </a:extLst>
        </xdr:cNvPr>
        <xdr:cNvSpPr txBox="1">
          <a:spLocks noChangeArrowheads="1"/>
        </xdr:cNvSpPr>
      </xdr:nvSpPr>
      <xdr:spPr bwMode="auto">
        <a:xfrm>
          <a:off x="4733926" y="3357563"/>
          <a:ext cx="142875" cy="1857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38</xdr:row>
      <xdr:rowOff>0</xdr:rowOff>
    </xdr:from>
    <xdr:to>
      <xdr:col>4</xdr:col>
      <xdr:colOff>90488</xdr:colOff>
      <xdr:row>39</xdr:row>
      <xdr:rowOff>45739</xdr:rowOff>
    </xdr:to>
    <xdr:sp macro="" textlink="">
      <xdr:nvSpPr>
        <xdr:cNvPr id="1097" name="Text Box 71">
          <a:extLst>
            <a:ext uri="{FF2B5EF4-FFF2-40B4-BE49-F238E27FC236}">
              <a16:creationId xmlns:a16="http://schemas.microsoft.com/office/drawing/2014/main" id="{CB1DE532-F5E5-440A-8940-9BD22ED54DDC}"/>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38</xdr:row>
      <xdr:rowOff>0</xdr:rowOff>
    </xdr:from>
    <xdr:to>
      <xdr:col>4</xdr:col>
      <xdr:colOff>90488</xdr:colOff>
      <xdr:row>39</xdr:row>
      <xdr:rowOff>45739</xdr:rowOff>
    </xdr:to>
    <xdr:sp macro="" textlink="">
      <xdr:nvSpPr>
        <xdr:cNvPr id="1098" name="Text Box 175">
          <a:extLst>
            <a:ext uri="{FF2B5EF4-FFF2-40B4-BE49-F238E27FC236}">
              <a16:creationId xmlns:a16="http://schemas.microsoft.com/office/drawing/2014/main" id="{249DF1CD-75C2-4460-9DD4-261F5031D2C2}"/>
            </a:ext>
          </a:extLst>
        </xdr:cNvPr>
        <xdr:cNvSpPr txBox="1">
          <a:spLocks noChangeArrowheads="1"/>
        </xdr:cNvSpPr>
      </xdr:nvSpPr>
      <xdr:spPr bwMode="auto">
        <a:xfrm>
          <a:off x="4814888" y="6076950"/>
          <a:ext cx="80963"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099" name="Text Box 1">
          <a:extLst>
            <a:ext uri="{FF2B5EF4-FFF2-40B4-BE49-F238E27FC236}">
              <a16:creationId xmlns:a16="http://schemas.microsoft.com/office/drawing/2014/main" id="{76A7B7E3-2302-47C0-9404-A4F5BDC915C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0" name="Text Box 23">
          <a:extLst>
            <a:ext uri="{FF2B5EF4-FFF2-40B4-BE49-F238E27FC236}">
              <a16:creationId xmlns:a16="http://schemas.microsoft.com/office/drawing/2014/main" id="{74736A4C-6FA6-4F62-96FB-C5A09EE41E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1" name="Text Box 24">
          <a:extLst>
            <a:ext uri="{FF2B5EF4-FFF2-40B4-BE49-F238E27FC236}">
              <a16:creationId xmlns:a16="http://schemas.microsoft.com/office/drawing/2014/main" id="{9531CCC5-1EBE-4C5F-8D52-740A899CFF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2" name="Text Box 25">
          <a:extLst>
            <a:ext uri="{FF2B5EF4-FFF2-40B4-BE49-F238E27FC236}">
              <a16:creationId xmlns:a16="http://schemas.microsoft.com/office/drawing/2014/main" id="{B1615CC4-F81A-4EA3-A4F4-19D80A69832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3" name="Text Box 26">
          <a:extLst>
            <a:ext uri="{FF2B5EF4-FFF2-40B4-BE49-F238E27FC236}">
              <a16:creationId xmlns:a16="http://schemas.microsoft.com/office/drawing/2014/main" id="{6D11D269-A5CF-4E31-B519-A1803A8EBD4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4" name="Text Box 27">
          <a:extLst>
            <a:ext uri="{FF2B5EF4-FFF2-40B4-BE49-F238E27FC236}">
              <a16:creationId xmlns:a16="http://schemas.microsoft.com/office/drawing/2014/main" id="{6DAEF1F9-02A6-4113-BE33-8D54B406467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5" name="Text Box 28">
          <a:extLst>
            <a:ext uri="{FF2B5EF4-FFF2-40B4-BE49-F238E27FC236}">
              <a16:creationId xmlns:a16="http://schemas.microsoft.com/office/drawing/2014/main" id="{15AECAB4-6371-4AA2-BA67-49B4B78223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6" name="Text Box 29">
          <a:extLst>
            <a:ext uri="{FF2B5EF4-FFF2-40B4-BE49-F238E27FC236}">
              <a16:creationId xmlns:a16="http://schemas.microsoft.com/office/drawing/2014/main" id="{19C1E9CC-3C02-4A6B-9E96-76CB62772DD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7" name="Text Box 30">
          <a:extLst>
            <a:ext uri="{FF2B5EF4-FFF2-40B4-BE49-F238E27FC236}">
              <a16:creationId xmlns:a16="http://schemas.microsoft.com/office/drawing/2014/main" id="{59000F7C-E309-40B5-9F36-3951B2FF961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8" name="Text Box 31">
          <a:extLst>
            <a:ext uri="{FF2B5EF4-FFF2-40B4-BE49-F238E27FC236}">
              <a16:creationId xmlns:a16="http://schemas.microsoft.com/office/drawing/2014/main" id="{0E8D2B17-978A-40F0-941F-7DCAEBBCD4D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09" name="Text Box 32">
          <a:extLst>
            <a:ext uri="{FF2B5EF4-FFF2-40B4-BE49-F238E27FC236}">
              <a16:creationId xmlns:a16="http://schemas.microsoft.com/office/drawing/2014/main" id="{D961BFF5-B681-49F5-8C84-B83A7D7F2A1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0" name="Text Box 33">
          <a:extLst>
            <a:ext uri="{FF2B5EF4-FFF2-40B4-BE49-F238E27FC236}">
              <a16:creationId xmlns:a16="http://schemas.microsoft.com/office/drawing/2014/main" id="{54000C5A-4F75-4AE4-AB43-7D5ED6A21A1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1" name="Text Box 34">
          <a:extLst>
            <a:ext uri="{FF2B5EF4-FFF2-40B4-BE49-F238E27FC236}">
              <a16:creationId xmlns:a16="http://schemas.microsoft.com/office/drawing/2014/main" id="{2F64C411-7F0F-4499-AE83-6B9B0D3CF0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2" name="Text Box 35">
          <a:extLst>
            <a:ext uri="{FF2B5EF4-FFF2-40B4-BE49-F238E27FC236}">
              <a16:creationId xmlns:a16="http://schemas.microsoft.com/office/drawing/2014/main" id="{3CABBF5E-21B5-44A6-ABE7-79AB3C61263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3" name="Text Box 36">
          <a:extLst>
            <a:ext uri="{FF2B5EF4-FFF2-40B4-BE49-F238E27FC236}">
              <a16:creationId xmlns:a16="http://schemas.microsoft.com/office/drawing/2014/main" id="{53CDB86C-CC37-41CC-998B-168A0137593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4" name="Text Box 37">
          <a:extLst>
            <a:ext uri="{FF2B5EF4-FFF2-40B4-BE49-F238E27FC236}">
              <a16:creationId xmlns:a16="http://schemas.microsoft.com/office/drawing/2014/main" id="{09E79495-E4BC-4AD4-A4B8-2176B6B7D2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5" name="Text Box 38">
          <a:extLst>
            <a:ext uri="{FF2B5EF4-FFF2-40B4-BE49-F238E27FC236}">
              <a16:creationId xmlns:a16="http://schemas.microsoft.com/office/drawing/2014/main" id="{3C471609-AE97-4380-89F1-046D98CC0C5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6" name="Text Box 39">
          <a:extLst>
            <a:ext uri="{FF2B5EF4-FFF2-40B4-BE49-F238E27FC236}">
              <a16:creationId xmlns:a16="http://schemas.microsoft.com/office/drawing/2014/main" id="{8DCF17E1-771E-47C0-AEBE-792F33FCB06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7" name="Text Box 40">
          <a:extLst>
            <a:ext uri="{FF2B5EF4-FFF2-40B4-BE49-F238E27FC236}">
              <a16:creationId xmlns:a16="http://schemas.microsoft.com/office/drawing/2014/main" id="{F4E9EA3A-1A1F-4518-ADAA-9D0D58436B4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8" name="Text Box 41">
          <a:extLst>
            <a:ext uri="{FF2B5EF4-FFF2-40B4-BE49-F238E27FC236}">
              <a16:creationId xmlns:a16="http://schemas.microsoft.com/office/drawing/2014/main" id="{616B9062-4158-4AC5-B723-2AA5276389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19" name="Text Box 42">
          <a:extLst>
            <a:ext uri="{FF2B5EF4-FFF2-40B4-BE49-F238E27FC236}">
              <a16:creationId xmlns:a16="http://schemas.microsoft.com/office/drawing/2014/main" id="{92FB9C5E-95E7-4976-9A1C-C81000FDBD6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0" name="Text Box 43">
          <a:extLst>
            <a:ext uri="{FF2B5EF4-FFF2-40B4-BE49-F238E27FC236}">
              <a16:creationId xmlns:a16="http://schemas.microsoft.com/office/drawing/2014/main" id="{148F9F50-7481-47DC-AAA4-50E83B062B6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1" name="Text Box 44">
          <a:extLst>
            <a:ext uri="{FF2B5EF4-FFF2-40B4-BE49-F238E27FC236}">
              <a16:creationId xmlns:a16="http://schemas.microsoft.com/office/drawing/2014/main" id="{FEA348E9-9BF8-4E25-A05F-76B4A72568C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2" name="Text Box 45">
          <a:extLst>
            <a:ext uri="{FF2B5EF4-FFF2-40B4-BE49-F238E27FC236}">
              <a16:creationId xmlns:a16="http://schemas.microsoft.com/office/drawing/2014/main" id="{5EB9102A-D6EB-4D38-83A2-05F5A50784A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3" name="Text Box 46">
          <a:extLst>
            <a:ext uri="{FF2B5EF4-FFF2-40B4-BE49-F238E27FC236}">
              <a16:creationId xmlns:a16="http://schemas.microsoft.com/office/drawing/2014/main" id="{7109B37B-5A6F-49E1-BFE4-5437659B890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4" name="Text Box 47">
          <a:extLst>
            <a:ext uri="{FF2B5EF4-FFF2-40B4-BE49-F238E27FC236}">
              <a16:creationId xmlns:a16="http://schemas.microsoft.com/office/drawing/2014/main" id="{78C65BA3-2EE4-41EB-A5DA-AF73FECCDE7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5" name="Text Box 48">
          <a:extLst>
            <a:ext uri="{FF2B5EF4-FFF2-40B4-BE49-F238E27FC236}">
              <a16:creationId xmlns:a16="http://schemas.microsoft.com/office/drawing/2014/main" id="{7FDB508F-64A4-4A16-92A6-1F35110D39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6" name="Text Box 49">
          <a:extLst>
            <a:ext uri="{FF2B5EF4-FFF2-40B4-BE49-F238E27FC236}">
              <a16:creationId xmlns:a16="http://schemas.microsoft.com/office/drawing/2014/main" id="{786C905E-B7D3-45AB-9546-8577809AD8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7" name="Text Box 50">
          <a:extLst>
            <a:ext uri="{FF2B5EF4-FFF2-40B4-BE49-F238E27FC236}">
              <a16:creationId xmlns:a16="http://schemas.microsoft.com/office/drawing/2014/main" id="{B3D8FA54-6A51-48D0-A64B-943CD9A3E0E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8" name="Text Box 51">
          <a:extLst>
            <a:ext uri="{FF2B5EF4-FFF2-40B4-BE49-F238E27FC236}">
              <a16:creationId xmlns:a16="http://schemas.microsoft.com/office/drawing/2014/main" id="{23F35B0A-E6B1-4302-A4C9-7E864DF4E0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29" name="Text Box 52">
          <a:extLst>
            <a:ext uri="{FF2B5EF4-FFF2-40B4-BE49-F238E27FC236}">
              <a16:creationId xmlns:a16="http://schemas.microsoft.com/office/drawing/2014/main" id="{528EC021-51B9-4969-B062-E8D6667F55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0" name="Text Box 53">
          <a:extLst>
            <a:ext uri="{FF2B5EF4-FFF2-40B4-BE49-F238E27FC236}">
              <a16:creationId xmlns:a16="http://schemas.microsoft.com/office/drawing/2014/main" id="{D5368AB3-15D1-43E0-AD8F-7F453079BA6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1" name="Text Box 54">
          <a:extLst>
            <a:ext uri="{FF2B5EF4-FFF2-40B4-BE49-F238E27FC236}">
              <a16:creationId xmlns:a16="http://schemas.microsoft.com/office/drawing/2014/main" id="{8EF2F6DE-8DB7-4EF7-BB29-74012789771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2" name="Text Box 55">
          <a:extLst>
            <a:ext uri="{FF2B5EF4-FFF2-40B4-BE49-F238E27FC236}">
              <a16:creationId xmlns:a16="http://schemas.microsoft.com/office/drawing/2014/main" id="{3A87FC87-D154-460D-B400-4EDDDDD9489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3" name="Text Box 56">
          <a:extLst>
            <a:ext uri="{FF2B5EF4-FFF2-40B4-BE49-F238E27FC236}">
              <a16:creationId xmlns:a16="http://schemas.microsoft.com/office/drawing/2014/main" id="{6A35395B-68D6-47EA-918E-68DD261A7BB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4" name="Text Box 57">
          <a:extLst>
            <a:ext uri="{FF2B5EF4-FFF2-40B4-BE49-F238E27FC236}">
              <a16:creationId xmlns:a16="http://schemas.microsoft.com/office/drawing/2014/main" id="{37E51502-66F9-4D1E-8D9B-A1EFAFB4A52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5" name="Text Box 58">
          <a:extLst>
            <a:ext uri="{FF2B5EF4-FFF2-40B4-BE49-F238E27FC236}">
              <a16:creationId xmlns:a16="http://schemas.microsoft.com/office/drawing/2014/main" id="{A30EB9DF-617B-4275-BC27-0975DB3A24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6" name="Text Box 59">
          <a:extLst>
            <a:ext uri="{FF2B5EF4-FFF2-40B4-BE49-F238E27FC236}">
              <a16:creationId xmlns:a16="http://schemas.microsoft.com/office/drawing/2014/main" id="{EBBF99D7-3DE3-415C-8F0B-92BF73545CF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7" name="Text Box 60">
          <a:extLst>
            <a:ext uri="{FF2B5EF4-FFF2-40B4-BE49-F238E27FC236}">
              <a16:creationId xmlns:a16="http://schemas.microsoft.com/office/drawing/2014/main" id="{5EDD939C-DF8B-45D1-B739-421BE23EBD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8" name="Text Box 61">
          <a:extLst>
            <a:ext uri="{FF2B5EF4-FFF2-40B4-BE49-F238E27FC236}">
              <a16:creationId xmlns:a16="http://schemas.microsoft.com/office/drawing/2014/main" id="{32999745-8987-48C0-9990-D738C257EDA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39" name="Text Box 62">
          <a:extLst>
            <a:ext uri="{FF2B5EF4-FFF2-40B4-BE49-F238E27FC236}">
              <a16:creationId xmlns:a16="http://schemas.microsoft.com/office/drawing/2014/main" id="{B593F975-3760-440A-A612-5EEF89250E7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0" name="Text Box 63">
          <a:extLst>
            <a:ext uri="{FF2B5EF4-FFF2-40B4-BE49-F238E27FC236}">
              <a16:creationId xmlns:a16="http://schemas.microsoft.com/office/drawing/2014/main" id="{4D9B37C4-4A2F-4E18-92B4-4F34E004F0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1" name="Text Box 64">
          <a:extLst>
            <a:ext uri="{FF2B5EF4-FFF2-40B4-BE49-F238E27FC236}">
              <a16:creationId xmlns:a16="http://schemas.microsoft.com/office/drawing/2014/main" id="{7D18444C-563B-4E35-8273-8EFF24DF8FA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2" name="Text Box 65">
          <a:extLst>
            <a:ext uri="{FF2B5EF4-FFF2-40B4-BE49-F238E27FC236}">
              <a16:creationId xmlns:a16="http://schemas.microsoft.com/office/drawing/2014/main" id="{898E2ECF-FB33-410C-819C-F7821D83558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3" name="Text Box 66">
          <a:extLst>
            <a:ext uri="{FF2B5EF4-FFF2-40B4-BE49-F238E27FC236}">
              <a16:creationId xmlns:a16="http://schemas.microsoft.com/office/drawing/2014/main" id="{DE28A238-0D1F-4CE4-AE68-38B9FA0E063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4" name="Text Box 67">
          <a:extLst>
            <a:ext uri="{FF2B5EF4-FFF2-40B4-BE49-F238E27FC236}">
              <a16:creationId xmlns:a16="http://schemas.microsoft.com/office/drawing/2014/main" id="{9A620D59-F603-4A5D-AE94-0C2AF0A47C7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5" name="Text Box 68">
          <a:extLst>
            <a:ext uri="{FF2B5EF4-FFF2-40B4-BE49-F238E27FC236}">
              <a16:creationId xmlns:a16="http://schemas.microsoft.com/office/drawing/2014/main" id="{53892278-2F9E-4ACC-9692-8FE4B688893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6" name="Text Box 69">
          <a:extLst>
            <a:ext uri="{FF2B5EF4-FFF2-40B4-BE49-F238E27FC236}">
              <a16:creationId xmlns:a16="http://schemas.microsoft.com/office/drawing/2014/main" id="{70155AD8-4CAA-4841-B7AB-76F6371FD6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7" name="Text Box 70">
          <a:extLst>
            <a:ext uri="{FF2B5EF4-FFF2-40B4-BE49-F238E27FC236}">
              <a16:creationId xmlns:a16="http://schemas.microsoft.com/office/drawing/2014/main" id="{50F4A3F5-E8A6-4D75-974E-3FC2E62C0D3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8" name="Text Box 72">
          <a:extLst>
            <a:ext uri="{FF2B5EF4-FFF2-40B4-BE49-F238E27FC236}">
              <a16:creationId xmlns:a16="http://schemas.microsoft.com/office/drawing/2014/main" id="{CE916A2A-6280-4161-9212-B70E72C34E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49" name="Text Box 73">
          <a:extLst>
            <a:ext uri="{FF2B5EF4-FFF2-40B4-BE49-F238E27FC236}">
              <a16:creationId xmlns:a16="http://schemas.microsoft.com/office/drawing/2014/main" id="{79AFA0D7-B7E9-45DA-8A29-DE9053E9506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0" name="Text Box 77">
          <a:extLst>
            <a:ext uri="{FF2B5EF4-FFF2-40B4-BE49-F238E27FC236}">
              <a16:creationId xmlns:a16="http://schemas.microsoft.com/office/drawing/2014/main" id="{2759AA91-56C6-4808-89E5-6329504ED17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1" name="Text Box 78">
          <a:extLst>
            <a:ext uri="{FF2B5EF4-FFF2-40B4-BE49-F238E27FC236}">
              <a16:creationId xmlns:a16="http://schemas.microsoft.com/office/drawing/2014/main" id="{C9E62171-89ED-4424-B404-54CE1982FEF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2" name="Text Box 79">
          <a:extLst>
            <a:ext uri="{FF2B5EF4-FFF2-40B4-BE49-F238E27FC236}">
              <a16:creationId xmlns:a16="http://schemas.microsoft.com/office/drawing/2014/main" id="{A1B59815-A3CF-4D20-BD2C-7ADBFF58FA2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3" name="Text Box 80">
          <a:extLst>
            <a:ext uri="{FF2B5EF4-FFF2-40B4-BE49-F238E27FC236}">
              <a16:creationId xmlns:a16="http://schemas.microsoft.com/office/drawing/2014/main" id="{A1CF4FB8-8AEB-4D44-8124-618D00453A5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4" name="Text Box 81">
          <a:extLst>
            <a:ext uri="{FF2B5EF4-FFF2-40B4-BE49-F238E27FC236}">
              <a16:creationId xmlns:a16="http://schemas.microsoft.com/office/drawing/2014/main" id="{5509CFA0-BED5-439F-9DC9-FAF3560554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5" name="Text Box 82">
          <a:extLst>
            <a:ext uri="{FF2B5EF4-FFF2-40B4-BE49-F238E27FC236}">
              <a16:creationId xmlns:a16="http://schemas.microsoft.com/office/drawing/2014/main" id="{0D10AA5F-7B37-4246-8A6C-D7787095B4A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6" name="Text Box 84">
          <a:extLst>
            <a:ext uri="{FF2B5EF4-FFF2-40B4-BE49-F238E27FC236}">
              <a16:creationId xmlns:a16="http://schemas.microsoft.com/office/drawing/2014/main" id="{33BEC1C6-90BD-4204-94A1-A1E8248D442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7" name="Text Box 85">
          <a:extLst>
            <a:ext uri="{FF2B5EF4-FFF2-40B4-BE49-F238E27FC236}">
              <a16:creationId xmlns:a16="http://schemas.microsoft.com/office/drawing/2014/main" id="{FEB240B7-A95A-4EE0-A377-1E5A3D16EC2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8" name="Text Box 89">
          <a:extLst>
            <a:ext uri="{FF2B5EF4-FFF2-40B4-BE49-F238E27FC236}">
              <a16:creationId xmlns:a16="http://schemas.microsoft.com/office/drawing/2014/main" id="{D70FABB9-74BC-4977-9812-436272BF11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59" name="Text Box 90">
          <a:extLst>
            <a:ext uri="{FF2B5EF4-FFF2-40B4-BE49-F238E27FC236}">
              <a16:creationId xmlns:a16="http://schemas.microsoft.com/office/drawing/2014/main" id="{738A33AF-A2B6-4104-82B9-F518B232A9D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0" name="Text Box 91">
          <a:extLst>
            <a:ext uri="{FF2B5EF4-FFF2-40B4-BE49-F238E27FC236}">
              <a16:creationId xmlns:a16="http://schemas.microsoft.com/office/drawing/2014/main" id="{2B5CF21B-2177-4C60-A81F-B2A00CC4243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1" name="Text Box 92">
          <a:extLst>
            <a:ext uri="{FF2B5EF4-FFF2-40B4-BE49-F238E27FC236}">
              <a16:creationId xmlns:a16="http://schemas.microsoft.com/office/drawing/2014/main" id="{8F98B4A8-BD1A-4AC8-9C1F-A36305B359D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2" name="Text Box 93">
          <a:extLst>
            <a:ext uri="{FF2B5EF4-FFF2-40B4-BE49-F238E27FC236}">
              <a16:creationId xmlns:a16="http://schemas.microsoft.com/office/drawing/2014/main" id="{56E8F9DD-8A9B-41A0-9BEF-8E58C70011B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3" name="Text Box 94">
          <a:extLst>
            <a:ext uri="{FF2B5EF4-FFF2-40B4-BE49-F238E27FC236}">
              <a16:creationId xmlns:a16="http://schemas.microsoft.com/office/drawing/2014/main" id="{0B010511-EBEC-4DFF-9F4E-0069DFF200E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4" name="Text Box 95">
          <a:extLst>
            <a:ext uri="{FF2B5EF4-FFF2-40B4-BE49-F238E27FC236}">
              <a16:creationId xmlns:a16="http://schemas.microsoft.com/office/drawing/2014/main" id="{493E9656-9A5B-4AA5-A59B-4922A4D70F3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5" name="Text Box 96">
          <a:extLst>
            <a:ext uri="{FF2B5EF4-FFF2-40B4-BE49-F238E27FC236}">
              <a16:creationId xmlns:a16="http://schemas.microsoft.com/office/drawing/2014/main" id="{5E1C0DDA-6B8D-4843-A4A8-A7EB2E3A28A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6" name="Text Box 97">
          <a:extLst>
            <a:ext uri="{FF2B5EF4-FFF2-40B4-BE49-F238E27FC236}">
              <a16:creationId xmlns:a16="http://schemas.microsoft.com/office/drawing/2014/main" id="{1CFAF149-FA37-4486-A700-516FE57E4C6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7" name="Text Box 101">
          <a:extLst>
            <a:ext uri="{FF2B5EF4-FFF2-40B4-BE49-F238E27FC236}">
              <a16:creationId xmlns:a16="http://schemas.microsoft.com/office/drawing/2014/main" id="{81628B9C-C265-49FD-BED5-6B12E79C7A0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8" name="Text Box 102">
          <a:extLst>
            <a:ext uri="{FF2B5EF4-FFF2-40B4-BE49-F238E27FC236}">
              <a16:creationId xmlns:a16="http://schemas.microsoft.com/office/drawing/2014/main" id="{1BAF6714-97BC-4FEC-8A0F-1BDDBF8922C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69" name="Text Box 103">
          <a:extLst>
            <a:ext uri="{FF2B5EF4-FFF2-40B4-BE49-F238E27FC236}">
              <a16:creationId xmlns:a16="http://schemas.microsoft.com/office/drawing/2014/main" id="{2A6567A8-1D54-4BC8-B93D-74C9E4B9D53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0" name="Text Box 104">
          <a:extLst>
            <a:ext uri="{FF2B5EF4-FFF2-40B4-BE49-F238E27FC236}">
              <a16:creationId xmlns:a16="http://schemas.microsoft.com/office/drawing/2014/main" id="{E1B10C9F-1B92-4EB7-8C77-A787E4D5ED5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1" name="Text Box 105">
          <a:extLst>
            <a:ext uri="{FF2B5EF4-FFF2-40B4-BE49-F238E27FC236}">
              <a16:creationId xmlns:a16="http://schemas.microsoft.com/office/drawing/2014/main" id="{5006008B-8D5E-4D11-B8D3-22A2AEDAFE4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2" name="Text Box 106">
          <a:extLst>
            <a:ext uri="{FF2B5EF4-FFF2-40B4-BE49-F238E27FC236}">
              <a16:creationId xmlns:a16="http://schemas.microsoft.com/office/drawing/2014/main" id="{21B9CB8C-39B1-4115-9D79-0E7A3825805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3" name="Text Box 107">
          <a:extLst>
            <a:ext uri="{FF2B5EF4-FFF2-40B4-BE49-F238E27FC236}">
              <a16:creationId xmlns:a16="http://schemas.microsoft.com/office/drawing/2014/main" id="{E7C7A622-CE51-49DC-8B37-1A8C683F58C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4" name="Text Box 108">
          <a:extLst>
            <a:ext uri="{FF2B5EF4-FFF2-40B4-BE49-F238E27FC236}">
              <a16:creationId xmlns:a16="http://schemas.microsoft.com/office/drawing/2014/main" id="{1D2F4699-ECEC-4A1A-940A-AB84977C474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5" name="Text Box 109">
          <a:extLst>
            <a:ext uri="{FF2B5EF4-FFF2-40B4-BE49-F238E27FC236}">
              <a16:creationId xmlns:a16="http://schemas.microsoft.com/office/drawing/2014/main" id="{4FBF97C6-AB6C-4C26-AC67-3A30DF3E394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6" name="Text Box 113">
          <a:extLst>
            <a:ext uri="{FF2B5EF4-FFF2-40B4-BE49-F238E27FC236}">
              <a16:creationId xmlns:a16="http://schemas.microsoft.com/office/drawing/2014/main" id="{09AB5BA8-D98C-41C4-8F11-12B5EC7897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7" name="Text Box 114">
          <a:extLst>
            <a:ext uri="{FF2B5EF4-FFF2-40B4-BE49-F238E27FC236}">
              <a16:creationId xmlns:a16="http://schemas.microsoft.com/office/drawing/2014/main" id="{065C06E8-B879-4690-B2A1-8F08E2F8F5C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8" name="Text Box 115">
          <a:extLst>
            <a:ext uri="{FF2B5EF4-FFF2-40B4-BE49-F238E27FC236}">
              <a16:creationId xmlns:a16="http://schemas.microsoft.com/office/drawing/2014/main" id="{8FD5313A-5499-4BEF-BC1C-6C72952AE1C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79" name="Text Box 116">
          <a:extLst>
            <a:ext uri="{FF2B5EF4-FFF2-40B4-BE49-F238E27FC236}">
              <a16:creationId xmlns:a16="http://schemas.microsoft.com/office/drawing/2014/main" id="{72186137-3D6E-4801-9934-1AB511C4DD5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0" name="Text Box 117">
          <a:extLst>
            <a:ext uri="{FF2B5EF4-FFF2-40B4-BE49-F238E27FC236}">
              <a16:creationId xmlns:a16="http://schemas.microsoft.com/office/drawing/2014/main" id="{A2A03954-23FD-4A41-8B9A-803F347C933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1" name="Text Box 118">
          <a:extLst>
            <a:ext uri="{FF2B5EF4-FFF2-40B4-BE49-F238E27FC236}">
              <a16:creationId xmlns:a16="http://schemas.microsoft.com/office/drawing/2014/main" id="{B367BD1C-2915-48EC-A94C-F7984DE09C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2" name="Text Box 119">
          <a:extLst>
            <a:ext uri="{FF2B5EF4-FFF2-40B4-BE49-F238E27FC236}">
              <a16:creationId xmlns:a16="http://schemas.microsoft.com/office/drawing/2014/main" id="{8E5A097C-4B12-4425-8B48-E5F4360B01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3" name="Text Box 120">
          <a:extLst>
            <a:ext uri="{FF2B5EF4-FFF2-40B4-BE49-F238E27FC236}">
              <a16:creationId xmlns:a16="http://schemas.microsoft.com/office/drawing/2014/main" id="{1AE26774-7A74-49A1-8128-A4F88D0EFDE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4" name="Text Box 121">
          <a:extLst>
            <a:ext uri="{FF2B5EF4-FFF2-40B4-BE49-F238E27FC236}">
              <a16:creationId xmlns:a16="http://schemas.microsoft.com/office/drawing/2014/main" id="{3B4A63F6-6F95-4114-9C8F-7D44DDD11AF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5" name="Text Box 125">
          <a:extLst>
            <a:ext uri="{FF2B5EF4-FFF2-40B4-BE49-F238E27FC236}">
              <a16:creationId xmlns:a16="http://schemas.microsoft.com/office/drawing/2014/main" id="{8D5B5650-7EB5-4040-86E5-DCD71722E96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6" name="Text Box 126">
          <a:extLst>
            <a:ext uri="{FF2B5EF4-FFF2-40B4-BE49-F238E27FC236}">
              <a16:creationId xmlns:a16="http://schemas.microsoft.com/office/drawing/2014/main" id="{2D17682C-B45F-4566-8CC3-35A5667682D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7" name="Text Box 127">
          <a:extLst>
            <a:ext uri="{FF2B5EF4-FFF2-40B4-BE49-F238E27FC236}">
              <a16:creationId xmlns:a16="http://schemas.microsoft.com/office/drawing/2014/main" id="{AAE5A2B8-2077-4891-842B-1BE17D5A6CA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8" name="Text Box 128">
          <a:extLst>
            <a:ext uri="{FF2B5EF4-FFF2-40B4-BE49-F238E27FC236}">
              <a16:creationId xmlns:a16="http://schemas.microsoft.com/office/drawing/2014/main" id="{7817D235-74EC-4EBD-9D49-A567EF92FBA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89" name="Text Box 129">
          <a:extLst>
            <a:ext uri="{FF2B5EF4-FFF2-40B4-BE49-F238E27FC236}">
              <a16:creationId xmlns:a16="http://schemas.microsoft.com/office/drawing/2014/main" id="{E1AEE281-1B20-4DA1-B5F9-AFCD7B414A4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0" name="Text Box 130">
          <a:extLst>
            <a:ext uri="{FF2B5EF4-FFF2-40B4-BE49-F238E27FC236}">
              <a16:creationId xmlns:a16="http://schemas.microsoft.com/office/drawing/2014/main" id="{5B2B8748-3DFF-4341-A386-49850C0CC1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1" name="Text Box 131">
          <a:extLst>
            <a:ext uri="{FF2B5EF4-FFF2-40B4-BE49-F238E27FC236}">
              <a16:creationId xmlns:a16="http://schemas.microsoft.com/office/drawing/2014/main" id="{0882A491-C6FF-468B-9D28-D7665ACFB22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2" name="Text Box 132">
          <a:extLst>
            <a:ext uri="{FF2B5EF4-FFF2-40B4-BE49-F238E27FC236}">
              <a16:creationId xmlns:a16="http://schemas.microsoft.com/office/drawing/2014/main" id="{55BC4157-9BFA-46FE-B313-129437B0F2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3" name="Text Box 133">
          <a:extLst>
            <a:ext uri="{FF2B5EF4-FFF2-40B4-BE49-F238E27FC236}">
              <a16:creationId xmlns:a16="http://schemas.microsoft.com/office/drawing/2014/main" id="{B3D57C51-FA8E-49EF-8A98-51A2A667D7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4" name="Text Box 137">
          <a:extLst>
            <a:ext uri="{FF2B5EF4-FFF2-40B4-BE49-F238E27FC236}">
              <a16:creationId xmlns:a16="http://schemas.microsoft.com/office/drawing/2014/main" id="{DE9AB5DA-4E6C-479E-9FDF-C3682F0363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5" name="Text Box 138">
          <a:extLst>
            <a:ext uri="{FF2B5EF4-FFF2-40B4-BE49-F238E27FC236}">
              <a16:creationId xmlns:a16="http://schemas.microsoft.com/office/drawing/2014/main" id="{3B28239F-1826-4359-8563-97E95524D82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6" name="Text Box 139">
          <a:extLst>
            <a:ext uri="{FF2B5EF4-FFF2-40B4-BE49-F238E27FC236}">
              <a16:creationId xmlns:a16="http://schemas.microsoft.com/office/drawing/2014/main" id="{F220316F-7AE2-453D-862E-361FDC1CF5F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7" name="Text Box 140">
          <a:extLst>
            <a:ext uri="{FF2B5EF4-FFF2-40B4-BE49-F238E27FC236}">
              <a16:creationId xmlns:a16="http://schemas.microsoft.com/office/drawing/2014/main" id="{141B9A0E-21EC-4E70-9E02-C9E3C62D62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8" name="Text Box 141">
          <a:extLst>
            <a:ext uri="{FF2B5EF4-FFF2-40B4-BE49-F238E27FC236}">
              <a16:creationId xmlns:a16="http://schemas.microsoft.com/office/drawing/2014/main" id="{04DCD609-3605-46ED-882E-569C9EB149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199" name="Text Box 142">
          <a:extLst>
            <a:ext uri="{FF2B5EF4-FFF2-40B4-BE49-F238E27FC236}">
              <a16:creationId xmlns:a16="http://schemas.microsoft.com/office/drawing/2014/main" id="{E35E9725-1B18-4D42-BD6A-88FD259119C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0" name="Text Box 143">
          <a:extLst>
            <a:ext uri="{FF2B5EF4-FFF2-40B4-BE49-F238E27FC236}">
              <a16:creationId xmlns:a16="http://schemas.microsoft.com/office/drawing/2014/main" id="{3F5D9C9B-97D9-4C4C-AC42-D5F32299333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1" name="Text Box 144">
          <a:extLst>
            <a:ext uri="{FF2B5EF4-FFF2-40B4-BE49-F238E27FC236}">
              <a16:creationId xmlns:a16="http://schemas.microsoft.com/office/drawing/2014/main" id="{F7F6EDA1-D13A-4511-9AB2-1F421055D06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2" name="Text Box 145">
          <a:extLst>
            <a:ext uri="{FF2B5EF4-FFF2-40B4-BE49-F238E27FC236}">
              <a16:creationId xmlns:a16="http://schemas.microsoft.com/office/drawing/2014/main" id="{CDA4F28C-1479-4CAE-A392-549BE96FF0D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3" name="Text Box 149">
          <a:extLst>
            <a:ext uri="{FF2B5EF4-FFF2-40B4-BE49-F238E27FC236}">
              <a16:creationId xmlns:a16="http://schemas.microsoft.com/office/drawing/2014/main" id="{CA8B3DB2-542E-481D-921A-4E8D67CC37A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4" name="Text Box 150">
          <a:extLst>
            <a:ext uri="{FF2B5EF4-FFF2-40B4-BE49-F238E27FC236}">
              <a16:creationId xmlns:a16="http://schemas.microsoft.com/office/drawing/2014/main" id="{8168C4E3-1EAC-442C-9631-523F64A2FDB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5" name="Text Box 151">
          <a:extLst>
            <a:ext uri="{FF2B5EF4-FFF2-40B4-BE49-F238E27FC236}">
              <a16:creationId xmlns:a16="http://schemas.microsoft.com/office/drawing/2014/main" id="{BE2C9A43-BF1A-40C7-82F5-D0FA2361BDB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6" name="Text Box 152">
          <a:extLst>
            <a:ext uri="{FF2B5EF4-FFF2-40B4-BE49-F238E27FC236}">
              <a16:creationId xmlns:a16="http://schemas.microsoft.com/office/drawing/2014/main" id="{EF2BC019-7B43-4517-9E1A-5BFA78299E4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7" name="Text Box 153">
          <a:extLst>
            <a:ext uri="{FF2B5EF4-FFF2-40B4-BE49-F238E27FC236}">
              <a16:creationId xmlns:a16="http://schemas.microsoft.com/office/drawing/2014/main" id="{1239F905-1808-42FC-A5A4-9CCE86815F4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8" name="Text Box 154">
          <a:extLst>
            <a:ext uri="{FF2B5EF4-FFF2-40B4-BE49-F238E27FC236}">
              <a16:creationId xmlns:a16="http://schemas.microsoft.com/office/drawing/2014/main" id="{B6161E45-6C1C-425F-8CE4-82E8B50884D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09" name="Text Box 155">
          <a:extLst>
            <a:ext uri="{FF2B5EF4-FFF2-40B4-BE49-F238E27FC236}">
              <a16:creationId xmlns:a16="http://schemas.microsoft.com/office/drawing/2014/main" id="{F056988C-9712-4562-957E-7059B6F2FF7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0" name="Text Box 156">
          <a:extLst>
            <a:ext uri="{FF2B5EF4-FFF2-40B4-BE49-F238E27FC236}">
              <a16:creationId xmlns:a16="http://schemas.microsoft.com/office/drawing/2014/main" id="{AC10A8EE-56B2-4DC1-94BC-EBAE3AA8F46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1" name="Text Box 157">
          <a:extLst>
            <a:ext uri="{FF2B5EF4-FFF2-40B4-BE49-F238E27FC236}">
              <a16:creationId xmlns:a16="http://schemas.microsoft.com/office/drawing/2014/main" id="{897EC394-6AB9-4305-BD02-B3408A17E88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2" name="Text Box 161">
          <a:extLst>
            <a:ext uri="{FF2B5EF4-FFF2-40B4-BE49-F238E27FC236}">
              <a16:creationId xmlns:a16="http://schemas.microsoft.com/office/drawing/2014/main" id="{E3C2BF14-AD91-4687-9BA3-71BE3E1AA81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3" name="Text Box 162">
          <a:extLst>
            <a:ext uri="{FF2B5EF4-FFF2-40B4-BE49-F238E27FC236}">
              <a16:creationId xmlns:a16="http://schemas.microsoft.com/office/drawing/2014/main" id="{1C22450C-9C13-4446-A70E-66D67E604DD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4" name="Text Box 163">
          <a:extLst>
            <a:ext uri="{FF2B5EF4-FFF2-40B4-BE49-F238E27FC236}">
              <a16:creationId xmlns:a16="http://schemas.microsoft.com/office/drawing/2014/main" id="{42D9F749-DD75-4909-BD61-0853844C537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5" name="Text Box 164">
          <a:extLst>
            <a:ext uri="{FF2B5EF4-FFF2-40B4-BE49-F238E27FC236}">
              <a16:creationId xmlns:a16="http://schemas.microsoft.com/office/drawing/2014/main" id="{A9DF310D-3309-44B6-821D-5B5E81010F8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6" name="Text Box 165">
          <a:extLst>
            <a:ext uri="{FF2B5EF4-FFF2-40B4-BE49-F238E27FC236}">
              <a16:creationId xmlns:a16="http://schemas.microsoft.com/office/drawing/2014/main" id="{BC5350A8-5067-48FE-824E-B951EB7FF4B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7" name="Text Box 166">
          <a:extLst>
            <a:ext uri="{FF2B5EF4-FFF2-40B4-BE49-F238E27FC236}">
              <a16:creationId xmlns:a16="http://schemas.microsoft.com/office/drawing/2014/main" id="{0584A063-682A-4B00-8E43-22C6558D083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8" name="Text Box 167">
          <a:extLst>
            <a:ext uri="{FF2B5EF4-FFF2-40B4-BE49-F238E27FC236}">
              <a16:creationId xmlns:a16="http://schemas.microsoft.com/office/drawing/2014/main" id="{C4912399-4BB3-4E26-8FF6-4D2DC08DB2A2}"/>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19" name="Text Box 168">
          <a:extLst>
            <a:ext uri="{FF2B5EF4-FFF2-40B4-BE49-F238E27FC236}">
              <a16:creationId xmlns:a16="http://schemas.microsoft.com/office/drawing/2014/main" id="{F6E48E77-9A04-469B-A612-1AA65DB8AEB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0" name="Text Box 169">
          <a:extLst>
            <a:ext uri="{FF2B5EF4-FFF2-40B4-BE49-F238E27FC236}">
              <a16:creationId xmlns:a16="http://schemas.microsoft.com/office/drawing/2014/main" id="{F1402EE0-6759-4617-B984-C04BEDF6101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1" name="Text Box 170">
          <a:extLst>
            <a:ext uri="{FF2B5EF4-FFF2-40B4-BE49-F238E27FC236}">
              <a16:creationId xmlns:a16="http://schemas.microsoft.com/office/drawing/2014/main" id="{41494A8D-6092-469B-B4E0-802669F5364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2" name="Text Box 171">
          <a:extLst>
            <a:ext uri="{FF2B5EF4-FFF2-40B4-BE49-F238E27FC236}">
              <a16:creationId xmlns:a16="http://schemas.microsoft.com/office/drawing/2014/main" id="{22DF666A-CEE4-4CB2-9EB9-0CF7DD9A018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3" name="Text Box 172">
          <a:extLst>
            <a:ext uri="{FF2B5EF4-FFF2-40B4-BE49-F238E27FC236}">
              <a16:creationId xmlns:a16="http://schemas.microsoft.com/office/drawing/2014/main" id="{884F77DF-691B-454B-98E3-565A99348D0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4" name="Text Box 173">
          <a:extLst>
            <a:ext uri="{FF2B5EF4-FFF2-40B4-BE49-F238E27FC236}">
              <a16:creationId xmlns:a16="http://schemas.microsoft.com/office/drawing/2014/main" id="{7013650D-69A8-45BC-AB4A-D7AC9DA40EE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5" name="Text Box 174">
          <a:extLst>
            <a:ext uri="{FF2B5EF4-FFF2-40B4-BE49-F238E27FC236}">
              <a16:creationId xmlns:a16="http://schemas.microsoft.com/office/drawing/2014/main" id="{5383838C-43DE-428E-8260-E46A7D480D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6" name="Text Box 176">
          <a:extLst>
            <a:ext uri="{FF2B5EF4-FFF2-40B4-BE49-F238E27FC236}">
              <a16:creationId xmlns:a16="http://schemas.microsoft.com/office/drawing/2014/main" id="{F44ABC8D-CC26-4FA5-9E22-9CC5E83F9F0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7" name="Text Box 178">
          <a:extLst>
            <a:ext uri="{FF2B5EF4-FFF2-40B4-BE49-F238E27FC236}">
              <a16:creationId xmlns:a16="http://schemas.microsoft.com/office/drawing/2014/main" id="{D1D71781-0E55-4D8F-9D3B-B65FF751379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8" name="Text Box 179">
          <a:extLst>
            <a:ext uri="{FF2B5EF4-FFF2-40B4-BE49-F238E27FC236}">
              <a16:creationId xmlns:a16="http://schemas.microsoft.com/office/drawing/2014/main" id="{60051BB2-4BE6-41DE-AF7A-453EE85A600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29" name="Text Box 180">
          <a:extLst>
            <a:ext uri="{FF2B5EF4-FFF2-40B4-BE49-F238E27FC236}">
              <a16:creationId xmlns:a16="http://schemas.microsoft.com/office/drawing/2014/main" id="{6379D366-C59C-431F-A072-A486B4948C4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0" name="Text Box 181">
          <a:extLst>
            <a:ext uri="{FF2B5EF4-FFF2-40B4-BE49-F238E27FC236}">
              <a16:creationId xmlns:a16="http://schemas.microsoft.com/office/drawing/2014/main" id="{BB3B55B6-61E7-409E-A385-C637E045DAA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1" name="Text Box 182">
          <a:extLst>
            <a:ext uri="{FF2B5EF4-FFF2-40B4-BE49-F238E27FC236}">
              <a16:creationId xmlns:a16="http://schemas.microsoft.com/office/drawing/2014/main" id="{863E4C18-ED5D-413C-B2F2-AEF6BC2367D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2" name="Text Box 183">
          <a:extLst>
            <a:ext uri="{FF2B5EF4-FFF2-40B4-BE49-F238E27FC236}">
              <a16:creationId xmlns:a16="http://schemas.microsoft.com/office/drawing/2014/main" id="{B28D6FC7-86EF-4800-BA03-0CCDB42166F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3" name="Text Box 184">
          <a:extLst>
            <a:ext uri="{FF2B5EF4-FFF2-40B4-BE49-F238E27FC236}">
              <a16:creationId xmlns:a16="http://schemas.microsoft.com/office/drawing/2014/main" id="{A8FB3477-6AA9-471A-A0B4-FDA53AB5218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4" name="Text Box 185">
          <a:extLst>
            <a:ext uri="{FF2B5EF4-FFF2-40B4-BE49-F238E27FC236}">
              <a16:creationId xmlns:a16="http://schemas.microsoft.com/office/drawing/2014/main" id="{44999F43-7B20-4801-BB45-12A90978B80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5" name="Text Box 186">
          <a:extLst>
            <a:ext uri="{FF2B5EF4-FFF2-40B4-BE49-F238E27FC236}">
              <a16:creationId xmlns:a16="http://schemas.microsoft.com/office/drawing/2014/main" id="{F720FAE3-F4F4-449C-A57C-DF664D0ABB7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6" name="Text Box 187">
          <a:extLst>
            <a:ext uri="{FF2B5EF4-FFF2-40B4-BE49-F238E27FC236}">
              <a16:creationId xmlns:a16="http://schemas.microsoft.com/office/drawing/2014/main" id="{CCD53D31-160B-416D-9F8F-7D2D40FBF7F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7" name="Text Box 188">
          <a:extLst>
            <a:ext uri="{FF2B5EF4-FFF2-40B4-BE49-F238E27FC236}">
              <a16:creationId xmlns:a16="http://schemas.microsoft.com/office/drawing/2014/main" id="{02ABA8EA-3A91-44BA-94AE-6D223606D09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8" name="Text Box 189">
          <a:extLst>
            <a:ext uri="{FF2B5EF4-FFF2-40B4-BE49-F238E27FC236}">
              <a16:creationId xmlns:a16="http://schemas.microsoft.com/office/drawing/2014/main" id="{8F85E18C-69E3-4C34-964B-CDFC3F2854BA}"/>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39" name="Text Box 190">
          <a:extLst>
            <a:ext uri="{FF2B5EF4-FFF2-40B4-BE49-F238E27FC236}">
              <a16:creationId xmlns:a16="http://schemas.microsoft.com/office/drawing/2014/main" id="{C0D756F5-1298-4C81-9BF7-6966D90C600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0" name="Text Box 191">
          <a:extLst>
            <a:ext uri="{FF2B5EF4-FFF2-40B4-BE49-F238E27FC236}">
              <a16:creationId xmlns:a16="http://schemas.microsoft.com/office/drawing/2014/main" id="{05285829-EA4B-461A-911F-9FD36586014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1" name="Text Box 192">
          <a:extLst>
            <a:ext uri="{FF2B5EF4-FFF2-40B4-BE49-F238E27FC236}">
              <a16:creationId xmlns:a16="http://schemas.microsoft.com/office/drawing/2014/main" id="{70447259-84ED-4301-B63F-92BA8EAA9484}"/>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2" name="Text Box 193">
          <a:extLst>
            <a:ext uri="{FF2B5EF4-FFF2-40B4-BE49-F238E27FC236}">
              <a16:creationId xmlns:a16="http://schemas.microsoft.com/office/drawing/2014/main" id="{FE08F0EA-2AE4-40B5-B04F-321B4849F51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3" name="Text Box 194">
          <a:extLst>
            <a:ext uri="{FF2B5EF4-FFF2-40B4-BE49-F238E27FC236}">
              <a16:creationId xmlns:a16="http://schemas.microsoft.com/office/drawing/2014/main" id="{17B64387-E007-410D-9414-1EEB39957C27}"/>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4" name="Text Box 195">
          <a:extLst>
            <a:ext uri="{FF2B5EF4-FFF2-40B4-BE49-F238E27FC236}">
              <a16:creationId xmlns:a16="http://schemas.microsoft.com/office/drawing/2014/main" id="{C6ECD37D-9748-464F-8BA6-40E7152AE51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5" name="Text Box 196">
          <a:extLst>
            <a:ext uri="{FF2B5EF4-FFF2-40B4-BE49-F238E27FC236}">
              <a16:creationId xmlns:a16="http://schemas.microsoft.com/office/drawing/2014/main" id="{4C22936E-D845-45BE-8FE4-E755F5E60193}"/>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6" name="Text Box 197">
          <a:extLst>
            <a:ext uri="{FF2B5EF4-FFF2-40B4-BE49-F238E27FC236}">
              <a16:creationId xmlns:a16="http://schemas.microsoft.com/office/drawing/2014/main" id="{F76939E1-5429-4766-9F4D-9C56F4ED828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7" name="Text Box 198">
          <a:extLst>
            <a:ext uri="{FF2B5EF4-FFF2-40B4-BE49-F238E27FC236}">
              <a16:creationId xmlns:a16="http://schemas.microsoft.com/office/drawing/2014/main" id="{CC533573-AF93-4A9C-B5AF-1A85BBF23629}"/>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8" name="Text Box 199">
          <a:extLst>
            <a:ext uri="{FF2B5EF4-FFF2-40B4-BE49-F238E27FC236}">
              <a16:creationId xmlns:a16="http://schemas.microsoft.com/office/drawing/2014/main" id="{6BC86590-D6CA-47F5-ACBA-C6B65AAB45B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49" name="Text Box 200">
          <a:extLst>
            <a:ext uri="{FF2B5EF4-FFF2-40B4-BE49-F238E27FC236}">
              <a16:creationId xmlns:a16="http://schemas.microsoft.com/office/drawing/2014/main" id="{95AC2FB1-EDDE-44E7-AFC7-58EF28C754A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0" name="Text Box 201">
          <a:extLst>
            <a:ext uri="{FF2B5EF4-FFF2-40B4-BE49-F238E27FC236}">
              <a16:creationId xmlns:a16="http://schemas.microsoft.com/office/drawing/2014/main" id="{A0971F8E-A542-4C47-8DE8-B312B0F3BE08}"/>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1" name="Text Box 202">
          <a:extLst>
            <a:ext uri="{FF2B5EF4-FFF2-40B4-BE49-F238E27FC236}">
              <a16:creationId xmlns:a16="http://schemas.microsoft.com/office/drawing/2014/main" id="{F18CD119-299D-4E02-AE0C-7CC0C01599D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2" name="Text Box 203">
          <a:extLst>
            <a:ext uri="{FF2B5EF4-FFF2-40B4-BE49-F238E27FC236}">
              <a16:creationId xmlns:a16="http://schemas.microsoft.com/office/drawing/2014/main" id="{B8964634-277A-429B-9AD5-FA3D7F49829B}"/>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3" name="Text Box 204">
          <a:extLst>
            <a:ext uri="{FF2B5EF4-FFF2-40B4-BE49-F238E27FC236}">
              <a16:creationId xmlns:a16="http://schemas.microsoft.com/office/drawing/2014/main" id="{F806234D-67F6-49C8-A582-A69B00AF0A0C}"/>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4" name="Text Box 206">
          <a:extLst>
            <a:ext uri="{FF2B5EF4-FFF2-40B4-BE49-F238E27FC236}">
              <a16:creationId xmlns:a16="http://schemas.microsoft.com/office/drawing/2014/main" id="{0D4F2299-3D84-4F43-8B7C-CE1420ADEEE1}"/>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5" name="Text Box 207">
          <a:extLst>
            <a:ext uri="{FF2B5EF4-FFF2-40B4-BE49-F238E27FC236}">
              <a16:creationId xmlns:a16="http://schemas.microsoft.com/office/drawing/2014/main" id="{6F1441CF-15DB-4F42-A299-A198594853D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6" name="Text Box 208">
          <a:extLst>
            <a:ext uri="{FF2B5EF4-FFF2-40B4-BE49-F238E27FC236}">
              <a16:creationId xmlns:a16="http://schemas.microsoft.com/office/drawing/2014/main" id="{FFBB6E14-6845-437F-8BBF-16FA38F2A00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7" name="Text Box 209">
          <a:extLst>
            <a:ext uri="{FF2B5EF4-FFF2-40B4-BE49-F238E27FC236}">
              <a16:creationId xmlns:a16="http://schemas.microsoft.com/office/drawing/2014/main" id="{EFDF2507-CCA9-4F17-AA9D-0483D506846E}"/>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8" name="Text Box 210">
          <a:extLst>
            <a:ext uri="{FF2B5EF4-FFF2-40B4-BE49-F238E27FC236}">
              <a16:creationId xmlns:a16="http://schemas.microsoft.com/office/drawing/2014/main" id="{08FF9811-3D86-4BA6-81BE-1D4BF46EA35D}"/>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59" name="Text Box 211">
          <a:extLst>
            <a:ext uri="{FF2B5EF4-FFF2-40B4-BE49-F238E27FC236}">
              <a16:creationId xmlns:a16="http://schemas.microsoft.com/office/drawing/2014/main" id="{1276A579-B1C1-4E8B-A988-A1618E6054F0}"/>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60" name="Text Box 212">
          <a:extLst>
            <a:ext uri="{FF2B5EF4-FFF2-40B4-BE49-F238E27FC236}">
              <a16:creationId xmlns:a16="http://schemas.microsoft.com/office/drawing/2014/main" id="{B2F98567-1B74-440F-A47F-BDD86098CDA6}"/>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61" name="Text Box 213">
          <a:extLst>
            <a:ext uri="{FF2B5EF4-FFF2-40B4-BE49-F238E27FC236}">
              <a16:creationId xmlns:a16="http://schemas.microsoft.com/office/drawing/2014/main" id="{0B4FD403-8C43-457B-A49D-16599815D7CF}"/>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38</xdr:row>
      <xdr:rowOff>0</xdr:rowOff>
    </xdr:from>
    <xdr:to>
      <xdr:col>3</xdr:col>
      <xdr:colOff>413657</xdr:colOff>
      <xdr:row>39</xdr:row>
      <xdr:rowOff>45739</xdr:rowOff>
    </xdr:to>
    <xdr:sp macro="" textlink="">
      <xdr:nvSpPr>
        <xdr:cNvPr id="1262" name="Text Box 214">
          <a:extLst>
            <a:ext uri="{FF2B5EF4-FFF2-40B4-BE49-F238E27FC236}">
              <a16:creationId xmlns:a16="http://schemas.microsoft.com/office/drawing/2014/main" id="{6B5DC440-C8C3-4693-9439-58F1E5F3FEA5}"/>
            </a:ext>
          </a:extLst>
        </xdr:cNvPr>
        <xdr:cNvSpPr txBox="1">
          <a:spLocks noChangeArrowheads="1"/>
        </xdr:cNvSpPr>
      </xdr:nvSpPr>
      <xdr:spPr bwMode="auto">
        <a:xfrm>
          <a:off x="4724401" y="6076950"/>
          <a:ext cx="80962"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3" name="Text Box 216">
          <a:extLst>
            <a:ext uri="{FF2B5EF4-FFF2-40B4-BE49-F238E27FC236}">
              <a16:creationId xmlns:a16="http://schemas.microsoft.com/office/drawing/2014/main" id="{60E4979C-CF51-40AA-9E3F-836808CAB82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4" name="Text Box 217">
          <a:extLst>
            <a:ext uri="{FF2B5EF4-FFF2-40B4-BE49-F238E27FC236}">
              <a16:creationId xmlns:a16="http://schemas.microsoft.com/office/drawing/2014/main" id="{4EF65CA4-BD8D-43E1-AA96-A6E1D2311E4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5" name="Text Box 218">
          <a:extLst>
            <a:ext uri="{FF2B5EF4-FFF2-40B4-BE49-F238E27FC236}">
              <a16:creationId xmlns:a16="http://schemas.microsoft.com/office/drawing/2014/main" id="{E99E8A7D-AB12-4521-AAEF-95FB15195E5A}"/>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6" name="Text Box 219">
          <a:extLst>
            <a:ext uri="{FF2B5EF4-FFF2-40B4-BE49-F238E27FC236}">
              <a16:creationId xmlns:a16="http://schemas.microsoft.com/office/drawing/2014/main" id="{EC178C16-9BEA-4022-9406-5C810D5CD2D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7" name="Text Box 220">
          <a:extLst>
            <a:ext uri="{FF2B5EF4-FFF2-40B4-BE49-F238E27FC236}">
              <a16:creationId xmlns:a16="http://schemas.microsoft.com/office/drawing/2014/main" id="{A8DA41DB-AAAC-4C61-8D2F-75BAE71AC9B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8" name="Text Box 221">
          <a:extLst>
            <a:ext uri="{FF2B5EF4-FFF2-40B4-BE49-F238E27FC236}">
              <a16:creationId xmlns:a16="http://schemas.microsoft.com/office/drawing/2014/main" id="{73AB59C2-6021-4A49-B615-34B695059CC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69" name="Text Box 222">
          <a:extLst>
            <a:ext uri="{FF2B5EF4-FFF2-40B4-BE49-F238E27FC236}">
              <a16:creationId xmlns:a16="http://schemas.microsoft.com/office/drawing/2014/main" id="{F52AB282-742B-429B-AB8A-4C638627FDB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0" name="Text Box 223">
          <a:extLst>
            <a:ext uri="{FF2B5EF4-FFF2-40B4-BE49-F238E27FC236}">
              <a16:creationId xmlns:a16="http://schemas.microsoft.com/office/drawing/2014/main" id="{2EF08F22-7D70-4A02-824A-B430FF1C952F}"/>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1" name="Text Box 224">
          <a:extLst>
            <a:ext uri="{FF2B5EF4-FFF2-40B4-BE49-F238E27FC236}">
              <a16:creationId xmlns:a16="http://schemas.microsoft.com/office/drawing/2014/main" id="{2A04A47C-C1D6-4451-BC2E-51E86D11D1E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2" name="Text Box 225">
          <a:extLst>
            <a:ext uri="{FF2B5EF4-FFF2-40B4-BE49-F238E27FC236}">
              <a16:creationId xmlns:a16="http://schemas.microsoft.com/office/drawing/2014/main" id="{847D5E51-1E52-46E7-9FB5-C7CE9AF9DC1D}"/>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3" name="Text Box 226">
          <a:extLst>
            <a:ext uri="{FF2B5EF4-FFF2-40B4-BE49-F238E27FC236}">
              <a16:creationId xmlns:a16="http://schemas.microsoft.com/office/drawing/2014/main" id="{8DC2DF8F-4157-41EE-A6A4-26C474C9D30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4" name="Text Box 227">
          <a:extLst>
            <a:ext uri="{FF2B5EF4-FFF2-40B4-BE49-F238E27FC236}">
              <a16:creationId xmlns:a16="http://schemas.microsoft.com/office/drawing/2014/main" id="{DE03E873-FEA6-46CD-A121-D5CFEAFE6CF4}"/>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5" name="Text Box 228">
          <a:extLst>
            <a:ext uri="{FF2B5EF4-FFF2-40B4-BE49-F238E27FC236}">
              <a16:creationId xmlns:a16="http://schemas.microsoft.com/office/drawing/2014/main" id="{F0852B14-D6AE-45B0-857C-620F72D623A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6" name="Text Box 229">
          <a:extLst>
            <a:ext uri="{FF2B5EF4-FFF2-40B4-BE49-F238E27FC236}">
              <a16:creationId xmlns:a16="http://schemas.microsoft.com/office/drawing/2014/main" id="{348428CA-5360-40BD-96F4-4447344CC143}"/>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7" name="Text Box 230">
          <a:extLst>
            <a:ext uri="{FF2B5EF4-FFF2-40B4-BE49-F238E27FC236}">
              <a16:creationId xmlns:a16="http://schemas.microsoft.com/office/drawing/2014/main" id="{ED560B3F-42D9-4E4A-96B3-77146503472B}"/>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8" name="Text Box 231">
          <a:extLst>
            <a:ext uri="{FF2B5EF4-FFF2-40B4-BE49-F238E27FC236}">
              <a16:creationId xmlns:a16="http://schemas.microsoft.com/office/drawing/2014/main" id="{C64A7CB4-ADC7-4CBF-888C-CF85117902BE}"/>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79" name="Text Box 232">
          <a:extLst>
            <a:ext uri="{FF2B5EF4-FFF2-40B4-BE49-F238E27FC236}">
              <a16:creationId xmlns:a16="http://schemas.microsoft.com/office/drawing/2014/main" id="{94ECD5A5-23F2-4834-8F67-EF644AB53430}"/>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0" name="Text Box 233">
          <a:extLst>
            <a:ext uri="{FF2B5EF4-FFF2-40B4-BE49-F238E27FC236}">
              <a16:creationId xmlns:a16="http://schemas.microsoft.com/office/drawing/2014/main" id="{5BC1A24E-98ED-4828-922F-D8A1D37AB0FA}"/>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1" name="Text Box 234">
          <a:extLst>
            <a:ext uri="{FF2B5EF4-FFF2-40B4-BE49-F238E27FC236}">
              <a16:creationId xmlns:a16="http://schemas.microsoft.com/office/drawing/2014/main" id="{DCF3DAA8-71B6-41E1-A27C-BCCF5CE473E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2" name="Text Box 235">
          <a:extLst>
            <a:ext uri="{FF2B5EF4-FFF2-40B4-BE49-F238E27FC236}">
              <a16:creationId xmlns:a16="http://schemas.microsoft.com/office/drawing/2014/main" id="{30512376-676F-4574-BD74-27892F292495}"/>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3" name="Text Box 237">
          <a:extLst>
            <a:ext uri="{FF2B5EF4-FFF2-40B4-BE49-F238E27FC236}">
              <a16:creationId xmlns:a16="http://schemas.microsoft.com/office/drawing/2014/main" id="{92C5C505-CFB9-443C-89D9-8BE72F2F1E9C}"/>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4" name="Text Box 238">
          <a:extLst>
            <a:ext uri="{FF2B5EF4-FFF2-40B4-BE49-F238E27FC236}">
              <a16:creationId xmlns:a16="http://schemas.microsoft.com/office/drawing/2014/main" id="{E310E25E-94CB-467C-96CA-CE8DB4AD25F7}"/>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5" name="Text Box 239">
          <a:extLst>
            <a:ext uri="{FF2B5EF4-FFF2-40B4-BE49-F238E27FC236}">
              <a16:creationId xmlns:a16="http://schemas.microsoft.com/office/drawing/2014/main" id="{DFDA3051-D252-4B46-9DFB-0C29AB7EB9D1}"/>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6" name="Text Box 240">
          <a:extLst>
            <a:ext uri="{FF2B5EF4-FFF2-40B4-BE49-F238E27FC236}">
              <a16:creationId xmlns:a16="http://schemas.microsoft.com/office/drawing/2014/main" id="{86F5C0C7-B363-4234-9A55-688493D64458}"/>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34</xdr:row>
      <xdr:rowOff>0</xdr:rowOff>
    </xdr:from>
    <xdr:to>
      <xdr:col>3</xdr:col>
      <xdr:colOff>413657</xdr:colOff>
      <xdr:row>35</xdr:row>
      <xdr:rowOff>51740</xdr:rowOff>
    </xdr:to>
    <xdr:sp macro="" textlink="">
      <xdr:nvSpPr>
        <xdr:cNvPr id="1287" name="Text Box 241">
          <a:extLst>
            <a:ext uri="{FF2B5EF4-FFF2-40B4-BE49-F238E27FC236}">
              <a16:creationId xmlns:a16="http://schemas.microsoft.com/office/drawing/2014/main" id="{5E589321-523C-4998-BB44-70DC44907C59}"/>
            </a:ext>
          </a:extLst>
        </xdr:cNvPr>
        <xdr:cNvSpPr txBox="1">
          <a:spLocks noChangeArrowheads="1"/>
        </xdr:cNvSpPr>
      </xdr:nvSpPr>
      <xdr:spPr bwMode="auto">
        <a:xfrm>
          <a:off x="4724401" y="5305425"/>
          <a:ext cx="80962"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38</xdr:row>
      <xdr:rowOff>0</xdr:rowOff>
    </xdr:from>
    <xdr:to>
      <xdr:col>3</xdr:col>
      <xdr:colOff>417120</xdr:colOff>
      <xdr:row>39</xdr:row>
      <xdr:rowOff>45739</xdr:rowOff>
    </xdr:to>
    <xdr:sp macro="" textlink="">
      <xdr:nvSpPr>
        <xdr:cNvPr id="1288" name="Text Box 246">
          <a:extLst>
            <a:ext uri="{FF2B5EF4-FFF2-40B4-BE49-F238E27FC236}">
              <a16:creationId xmlns:a16="http://schemas.microsoft.com/office/drawing/2014/main" id="{9989B517-6AFB-460B-93FB-940FE02C2AF0}"/>
            </a:ext>
          </a:extLst>
        </xdr:cNvPr>
        <xdr:cNvSpPr txBox="1">
          <a:spLocks noChangeArrowheads="1"/>
        </xdr:cNvSpPr>
      </xdr:nvSpPr>
      <xdr:spPr bwMode="auto">
        <a:xfrm>
          <a:off x="4743451" y="6076950"/>
          <a:ext cx="71437" cy="185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1289" name="Text Box 187">
          <a:extLst>
            <a:ext uri="{FF2B5EF4-FFF2-40B4-BE49-F238E27FC236}">
              <a16:creationId xmlns:a16="http://schemas.microsoft.com/office/drawing/2014/main" id="{B2DC9A7B-4C57-452D-A024-115E6595C762}"/>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33</xdr:row>
      <xdr:rowOff>0</xdr:rowOff>
    </xdr:from>
    <xdr:to>
      <xdr:col>3</xdr:col>
      <xdr:colOff>417120</xdr:colOff>
      <xdr:row>35</xdr:row>
      <xdr:rowOff>7136</xdr:rowOff>
    </xdr:to>
    <xdr:sp macro="" textlink="">
      <xdr:nvSpPr>
        <xdr:cNvPr id="1290" name="Text Box 188">
          <a:extLst>
            <a:ext uri="{FF2B5EF4-FFF2-40B4-BE49-F238E27FC236}">
              <a16:creationId xmlns:a16="http://schemas.microsoft.com/office/drawing/2014/main" id="{A0739FAB-631C-47EB-895E-2BCC3F84D6B0}"/>
            </a:ext>
          </a:extLst>
        </xdr:cNvPr>
        <xdr:cNvSpPr txBox="1">
          <a:spLocks noChangeArrowheads="1"/>
        </xdr:cNvSpPr>
      </xdr:nvSpPr>
      <xdr:spPr bwMode="auto">
        <a:xfrm>
          <a:off x="4733926" y="5176838"/>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1291" name="Text Box 189">
          <a:extLst>
            <a:ext uri="{FF2B5EF4-FFF2-40B4-BE49-F238E27FC236}">
              <a16:creationId xmlns:a16="http://schemas.microsoft.com/office/drawing/2014/main" id="{3C40B40B-C8C7-426E-A27D-CE25D30259C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1292" name="Text Box 190">
          <a:extLst>
            <a:ext uri="{FF2B5EF4-FFF2-40B4-BE49-F238E27FC236}">
              <a16:creationId xmlns:a16="http://schemas.microsoft.com/office/drawing/2014/main" id="{154956F3-0128-414C-9D1A-ED1317804314}"/>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1293" name="Text Box 191">
          <a:extLst>
            <a:ext uri="{FF2B5EF4-FFF2-40B4-BE49-F238E27FC236}">
              <a16:creationId xmlns:a16="http://schemas.microsoft.com/office/drawing/2014/main" id="{F514D434-4B11-4B67-B6B6-2A6AE215C1B5}"/>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61265</xdr:rowOff>
    </xdr:to>
    <xdr:sp macro="" textlink="">
      <xdr:nvSpPr>
        <xdr:cNvPr id="1294" name="Text Box 192">
          <a:extLst>
            <a:ext uri="{FF2B5EF4-FFF2-40B4-BE49-F238E27FC236}">
              <a16:creationId xmlns:a16="http://schemas.microsoft.com/office/drawing/2014/main" id="{F73EB104-F020-4EB6-BAF8-05747A235CE8}"/>
            </a:ext>
          </a:extLst>
        </xdr:cNvPr>
        <xdr:cNvSpPr txBox="1">
          <a:spLocks noChangeArrowheads="1"/>
        </xdr:cNvSpPr>
      </xdr:nvSpPr>
      <xdr:spPr bwMode="auto">
        <a:xfrm>
          <a:off x="4733926" y="5305425"/>
          <a:ext cx="80962" cy="200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295" name="Text Box 193">
          <a:extLst>
            <a:ext uri="{FF2B5EF4-FFF2-40B4-BE49-F238E27FC236}">
              <a16:creationId xmlns:a16="http://schemas.microsoft.com/office/drawing/2014/main" id="{EAD225B6-C247-4339-949A-FBE43444C356}"/>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296" name="Text Box 194">
          <a:extLst>
            <a:ext uri="{FF2B5EF4-FFF2-40B4-BE49-F238E27FC236}">
              <a16:creationId xmlns:a16="http://schemas.microsoft.com/office/drawing/2014/main" id="{B2E08974-89A6-4258-A22E-1D22DFD20A29}"/>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297" name="Text Box 195">
          <a:extLst>
            <a:ext uri="{FF2B5EF4-FFF2-40B4-BE49-F238E27FC236}">
              <a16:creationId xmlns:a16="http://schemas.microsoft.com/office/drawing/2014/main" id="{BF8F0B6D-B9E4-4AF7-945A-B22774BCCE82}"/>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1298" name="Text Box 193">
          <a:extLst>
            <a:ext uri="{FF2B5EF4-FFF2-40B4-BE49-F238E27FC236}">
              <a16:creationId xmlns:a16="http://schemas.microsoft.com/office/drawing/2014/main" id="{9AC93472-49D4-4B35-91CC-E6C29B024ED3}"/>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1299" name="Text Box 194">
          <a:extLst>
            <a:ext uri="{FF2B5EF4-FFF2-40B4-BE49-F238E27FC236}">
              <a16:creationId xmlns:a16="http://schemas.microsoft.com/office/drawing/2014/main" id="{2EF2395B-C3F4-499C-B9C6-BF523670068A}"/>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26</xdr:row>
      <xdr:rowOff>0</xdr:rowOff>
    </xdr:from>
    <xdr:to>
      <xdr:col>3</xdr:col>
      <xdr:colOff>417120</xdr:colOff>
      <xdr:row>27</xdr:row>
      <xdr:rowOff>19051</xdr:rowOff>
    </xdr:to>
    <xdr:sp macro="" textlink="">
      <xdr:nvSpPr>
        <xdr:cNvPr id="1300" name="Text Box 195">
          <a:extLst>
            <a:ext uri="{FF2B5EF4-FFF2-40B4-BE49-F238E27FC236}">
              <a16:creationId xmlns:a16="http://schemas.microsoft.com/office/drawing/2014/main" id="{80C003EC-56AA-4DB3-BA51-96F9CB5EC738}"/>
            </a:ext>
          </a:extLst>
        </xdr:cNvPr>
        <xdr:cNvSpPr txBox="1">
          <a:spLocks noChangeArrowheads="1"/>
        </xdr:cNvSpPr>
      </xdr:nvSpPr>
      <xdr:spPr bwMode="auto">
        <a:xfrm>
          <a:off x="4733926" y="3743325"/>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1301" name="Text Box 193">
          <a:extLst>
            <a:ext uri="{FF2B5EF4-FFF2-40B4-BE49-F238E27FC236}">
              <a16:creationId xmlns:a16="http://schemas.microsoft.com/office/drawing/2014/main" id="{3EC24825-0DF0-44C1-80F0-2B0E5380D83A}"/>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1302" name="Text Box 194">
          <a:extLst>
            <a:ext uri="{FF2B5EF4-FFF2-40B4-BE49-F238E27FC236}">
              <a16:creationId xmlns:a16="http://schemas.microsoft.com/office/drawing/2014/main" id="{BCBDCC42-C24F-4A5E-B1BF-F34F97A7081D}"/>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23</xdr:row>
      <xdr:rowOff>0</xdr:rowOff>
    </xdr:from>
    <xdr:to>
      <xdr:col>3</xdr:col>
      <xdr:colOff>417120</xdr:colOff>
      <xdr:row>24</xdr:row>
      <xdr:rowOff>89129</xdr:rowOff>
    </xdr:to>
    <xdr:sp macro="" textlink="">
      <xdr:nvSpPr>
        <xdr:cNvPr id="1303" name="Text Box 195">
          <a:extLst>
            <a:ext uri="{FF2B5EF4-FFF2-40B4-BE49-F238E27FC236}">
              <a16:creationId xmlns:a16="http://schemas.microsoft.com/office/drawing/2014/main" id="{84C08D4F-1DB1-4405-A19D-391FF9E97D38}"/>
            </a:ext>
          </a:extLst>
        </xdr:cNvPr>
        <xdr:cNvSpPr txBox="1">
          <a:spLocks noChangeArrowheads="1"/>
        </xdr:cNvSpPr>
      </xdr:nvSpPr>
      <xdr:spPr bwMode="auto">
        <a:xfrm>
          <a:off x="4733926" y="3228975"/>
          <a:ext cx="80962" cy="195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304" name="Text Box 193">
          <a:extLst>
            <a:ext uri="{FF2B5EF4-FFF2-40B4-BE49-F238E27FC236}">
              <a16:creationId xmlns:a16="http://schemas.microsoft.com/office/drawing/2014/main" id="{CE826B17-DE3D-412D-A04E-B85DA5F94EF7}"/>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305" name="Text Box 194">
          <a:extLst>
            <a:ext uri="{FF2B5EF4-FFF2-40B4-BE49-F238E27FC236}">
              <a16:creationId xmlns:a16="http://schemas.microsoft.com/office/drawing/2014/main" id="{7B7BC513-20AF-471F-A59F-4EC05A1D7E44}"/>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34</xdr:row>
      <xdr:rowOff>0</xdr:rowOff>
    </xdr:from>
    <xdr:to>
      <xdr:col>3</xdr:col>
      <xdr:colOff>417120</xdr:colOff>
      <xdr:row>35</xdr:row>
      <xdr:rowOff>46441</xdr:rowOff>
    </xdr:to>
    <xdr:sp macro="" textlink="">
      <xdr:nvSpPr>
        <xdr:cNvPr id="1306" name="Text Box 195">
          <a:extLst>
            <a:ext uri="{FF2B5EF4-FFF2-40B4-BE49-F238E27FC236}">
              <a16:creationId xmlns:a16="http://schemas.microsoft.com/office/drawing/2014/main" id="{F686FA86-82C5-4A97-A9E8-A9D4F190C830}"/>
            </a:ext>
          </a:extLst>
        </xdr:cNvPr>
        <xdr:cNvSpPr txBox="1">
          <a:spLocks noChangeArrowheads="1"/>
        </xdr:cNvSpPr>
      </xdr:nvSpPr>
      <xdr:spPr bwMode="auto">
        <a:xfrm>
          <a:off x="4733926" y="5434013"/>
          <a:ext cx="80962" cy="195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1307" name="Text Box 193">
          <a:extLst>
            <a:ext uri="{FF2B5EF4-FFF2-40B4-BE49-F238E27FC236}">
              <a16:creationId xmlns:a16="http://schemas.microsoft.com/office/drawing/2014/main" id="{676CCE03-C699-44E3-B956-ACF579AB9B92}"/>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1308" name="Text Box 194">
          <a:extLst>
            <a:ext uri="{FF2B5EF4-FFF2-40B4-BE49-F238E27FC236}">
              <a16:creationId xmlns:a16="http://schemas.microsoft.com/office/drawing/2014/main" id="{B62B5C4D-6CA6-49F0-BC30-20F8A901A563}"/>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35</xdr:row>
      <xdr:rowOff>0</xdr:rowOff>
    </xdr:from>
    <xdr:to>
      <xdr:col>3</xdr:col>
      <xdr:colOff>417120</xdr:colOff>
      <xdr:row>37</xdr:row>
      <xdr:rowOff>39796</xdr:rowOff>
    </xdr:to>
    <xdr:sp macro="" textlink="">
      <xdr:nvSpPr>
        <xdr:cNvPr id="1309" name="Text Box 195">
          <a:extLst>
            <a:ext uri="{FF2B5EF4-FFF2-40B4-BE49-F238E27FC236}">
              <a16:creationId xmlns:a16="http://schemas.microsoft.com/office/drawing/2014/main" id="{DF3DE445-2C91-47FD-ABDA-2FFA43FF4200}"/>
            </a:ext>
          </a:extLst>
        </xdr:cNvPr>
        <xdr:cNvSpPr txBox="1">
          <a:spLocks noChangeArrowheads="1"/>
        </xdr:cNvSpPr>
      </xdr:nvSpPr>
      <xdr:spPr bwMode="auto">
        <a:xfrm>
          <a:off x="4733926" y="5562600"/>
          <a:ext cx="80962" cy="385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1310" name="Text Box 187">
          <a:extLst>
            <a:ext uri="{FF2B5EF4-FFF2-40B4-BE49-F238E27FC236}">
              <a16:creationId xmlns:a16="http://schemas.microsoft.com/office/drawing/2014/main" id="{3D5276EA-6C15-4F76-948E-69DE211C7C9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1311" name="Text Box 193">
          <a:extLst>
            <a:ext uri="{FF2B5EF4-FFF2-40B4-BE49-F238E27FC236}">
              <a16:creationId xmlns:a16="http://schemas.microsoft.com/office/drawing/2014/main" id="{F95516D5-CC85-4FF9-97F6-D794F3FC15A0}"/>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1312" name="Text Box 194">
          <a:extLst>
            <a:ext uri="{FF2B5EF4-FFF2-40B4-BE49-F238E27FC236}">
              <a16:creationId xmlns:a16="http://schemas.microsoft.com/office/drawing/2014/main" id="{B7D22546-2912-4FFC-835F-A0ABBFD5746A}"/>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25</xdr:row>
      <xdr:rowOff>0</xdr:rowOff>
    </xdr:from>
    <xdr:to>
      <xdr:col>3</xdr:col>
      <xdr:colOff>417120</xdr:colOff>
      <xdr:row>26</xdr:row>
      <xdr:rowOff>141668</xdr:rowOff>
    </xdr:to>
    <xdr:sp macro="" textlink="">
      <xdr:nvSpPr>
        <xdr:cNvPr id="1313" name="Text Box 195">
          <a:extLst>
            <a:ext uri="{FF2B5EF4-FFF2-40B4-BE49-F238E27FC236}">
              <a16:creationId xmlns:a16="http://schemas.microsoft.com/office/drawing/2014/main" id="{D45F3956-A247-4675-A52B-DBE687A96AD4}"/>
            </a:ext>
          </a:extLst>
        </xdr:cNvPr>
        <xdr:cNvSpPr txBox="1">
          <a:spLocks noChangeArrowheads="1"/>
        </xdr:cNvSpPr>
      </xdr:nvSpPr>
      <xdr:spPr bwMode="auto">
        <a:xfrm>
          <a:off x="4733926" y="3486150"/>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1314" name="Text Box 193">
          <a:extLst>
            <a:ext uri="{FF2B5EF4-FFF2-40B4-BE49-F238E27FC236}">
              <a16:creationId xmlns:a16="http://schemas.microsoft.com/office/drawing/2014/main" id="{FF634CD4-3549-46E7-AA99-E8AF5074ED5F}"/>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1315" name="Text Box 194">
          <a:extLst>
            <a:ext uri="{FF2B5EF4-FFF2-40B4-BE49-F238E27FC236}">
              <a16:creationId xmlns:a16="http://schemas.microsoft.com/office/drawing/2014/main" id="{BCBC2D68-21EC-4798-980C-DE09BD189506}"/>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24</xdr:row>
      <xdr:rowOff>0</xdr:rowOff>
    </xdr:from>
    <xdr:to>
      <xdr:col>3</xdr:col>
      <xdr:colOff>417120</xdr:colOff>
      <xdr:row>25</xdr:row>
      <xdr:rowOff>19051</xdr:rowOff>
    </xdr:to>
    <xdr:sp macro="" textlink="">
      <xdr:nvSpPr>
        <xdr:cNvPr id="1316" name="Text Box 195">
          <a:extLst>
            <a:ext uri="{FF2B5EF4-FFF2-40B4-BE49-F238E27FC236}">
              <a16:creationId xmlns:a16="http://schemas.microsoft.com/office/drawing/2014/main" id="{E7D32BC5-2F60-4F3E-BFF3-655488048332}"/>
            </a:ext>
          </a:extLst>
        </xdr:cNvPr>
        <xdr:cNvSpPr txBox="1">
          <a:spLocks noChangeArrowheads="1"/>
        </xdr:cNvSpPr>
      </xdr:nvSpPr>
      <xdr:spPr bwMode="auto">
        <a:xfrm>
          <a:off x="4733926" y="3357563"/>
          <a:ext cx="80962"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39</xdr:row>
      <xdr:rowOff>0</xdr:rowOff>
    </xdr:from>
    <xdr:to>
      <xdr:col>4</xdr:col>
      <xdr:colOff>90488</xdr:colOff>
      <xdr:row>39</xdr:row>
      <xdr:rowOff>180975</xdr:rowOff>
    </xdr:to>
    <xdr:sp macro="" textlink="">
      <xdr:nvSpPr>
        <xdr:cNvPr id="1317" name="Text Box 71">
          <a:extLst>
            <a:ext uri="{FF2B5EF4-FFF2-40B4-BE49-F238E27FC236}">
              <a16:creationId xmlns:a16="http://schemas.microsoft.com/office/drawing/2014/main" id="{7C0E90F2-6966-441D-9152-8B8B373B2FD1}"/>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39</xdr:row>
      <xdr:rowOff>0</xdr:rowOff>
    </xdr:from>
    <xdr:to>
      <xdr:col>4</xdr:col>
      <xdr:colOff>90488</xdr:colOff>
      <xdr:row>39</xdr:row>
      <xdr:rowOff>180975</xdr:rowOff>
    </xdr:to>
    <xdr:sp macro="" textlink="">
      <xdr:nvSpPr>
        <xdr:cNvPr id="1318" name="Text Box 175">
          <a:extLst>
            <a:ext uri="{FF2B5EF4-FFF2-40B4-BE49-F238E27FC236}">
              <a16:creationId xmlns:a16="http://schemas.microsoft.com/office/drawing/2014/main" id="{A3248893-3334-4781-8F4B-E22BC45063D5}"/>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19" name="Text Box 1">
          <a:extLst>
            <a:ext uri="{FF2B5EF4-FFF2-40B4-BE49-F238E27FC236}">
              <a16:creationId xmlns:a16="http://schemas.microsoft.com/office/drawing/2014/main" id="{6CDD1FBB-F69E-4E7A-9355-50ABAD17BA8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0" name="Text Box 23">
          <a:extLst>
            <a:ext uri="{FF2B5EF4-FFF2-40B4-BE49-F238E27FC236}">
              <a16:creationId xmlns:a16="http://schemas.microsoft.com/office/drawing/2014/main" id="{FE4C0028-3FF3-491F-8401-C6DA26819E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1" name="Text Box 24">
          <a:extLst>
            <a:ext uri="{FF2B5EF4-FFF2-40B4-BE49-F238E27FC236}">
              <a16:creationId xmlns:a16="http://schemas.microsoft.com/office/drawing/2014/main" id="{5A91B178-725D-4FE7-B91F-2E0047C330A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2" name="Text Box 25">
          <a:extLst>
            <a:ext uri="{FF2B5EF4-FFF2-40B4-BE49-F238E27FC236}">
              <a16:creationId xmlns:a16="http://schemas.microsoft.com/office/drawing/2014/main" id="{3D1ACEDA-D1A4-449E-8C2E-7C1AD3128C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3" name="Text Box 26">
          <a:extLst>
            <a:ext uri="{FF2B5EF4-FFF2-40B4-BE49-F238E27FC236}">
              <a16:creationId xmlns:a16="http://schemas.microsoft.com/office/drawing/2014/main" id="{4A89741F-A3CA-4586-8D72-8EFACD1CD1D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4" name="Text Box 27">
          <a:extLst>
            <a:ext uri="{FF2B5EF4-FFF2-40B4-BE49-F238E27FC236}">
              <a16:creationId xmlns:a16="http://schemas.microsoft.com/office/drawing/2014/main" id="{427CD254-FB44-473C-9A1D-CB07FAF0D16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5" name="Text Box 28">
          <a:extLst>
            <a:ext uri="{FF2B5EF4-FFF2-40B4-BE49-F238E27FC236}">
              <a16:creationId xmlns:a16="http://schemas.microsoft.com/office/drawing/2014/main" id="{3BE92A2A-9A94-4460-B472-E8664BF8E16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6" name="Text Box 29">
          <a:extLst>
            <a:ext uri="{FF2B5EF4-FFF2-40B4-BE49-F238E27FC236}">
              <a16:creationId xmlns:a16="http://schemas.microsoft.com/office/drawing/2014/main" id="{A865596C-FF02-42A7-9DB2-FC02A089276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7" name="Text Box 30">
          <a:extLst>
            <a:ext uri="{FF2B5EF4-FFF2-40B4-BE49-F238E27FC236}">
              <a16:creationId xmlns:a16="http://schemas.microsoft.com/office/drawing/2014/main" id="{1EAF191C-FEE4-46AD-8A0E-6E5EBCD08B9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8" name="Text Box 31">
          <a:extLst>
            <a:ext uri="{FF2B5EF4-FFF2-40B4-BE49-F238E27FC236}">
              <a16:creationId xmlns:a16="http://schemas.microsoft.com/office/drawing/2014/main" id="{0E5C5933-D9EB-445A-8E12-A73C3C2ED9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29" name="Text Box 32">
          <a:extLst>
            <a:ext uri="{FF2B5EF4-FFF2-40B4-BE49-F238E27FC236}">
              <a16:creationId xmlns:a16="http://schemas.microsoft.com/office/drawing/2014/main" id="{16BED3D4-2974-4D39-8EA5-3C78C598E2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0" name="Text Box 33">
          <a:extLst>
            <a:ext uri="{FF2B5EF4-FFF2-40B4-BE49-F238E27FC236}">
              <a16:creationId xmlns:a16="http://schemas.microsoft.com/office/drawing/2014/main" id="{76C7DCE1-9083-4397-941A-9122A0700E1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1" name="Text Box 34">
          <a:extLst>
            <a:ext uri="{FF2B5EF4-FFF2-40B4-BE49-F238E27FC236}">
              <a16:creationId xmlns:a16="http://schemas.microsoft.com/office/drawing/2014/main" id="{F6402495-4918-4CFD-89A3-DED6C412A5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2" name="Text Box 35">
          <a:extLst>
            <a:ext uri="{FF2B5EF4-FFF2-40B4-BE49-F238E27FC236}">
              <a16:creationId xmlns:a16="http://schemas.microsoft.com/office/drawing/2014/main" id="{E67D5533-4C6F-49BB-AC88-C4D3DA41B3E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3" name="Text Box 36">
          <a:extLst>
            <a:ext uri="{FF2B5EF4-FFF2-40B4-BE49-F238E27FC236}">
              <a16:creationId xmlns:a16="http://schemas.microsoft.com/office/drawing/2014/main" id="{943FC3B6-6CF4-4006-B161-BD30E3038B1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4" name="Text Box 37">
          <a:extLst>
            <a:ext uri="{FF2B5EF4-FFF2-40B4-BE49-F238E27FC236}">
              <a16:creationId xmlns:a16="http://schemas.microsoft.com/office/drawing/2014/main" id="{19BACD85-9284-4973-B92C-15ECC34EC6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5" name="Text Box 38">
          <a:extLst>
            <a:ext uri="{FF2B5EF4-FFF2-40B4-BE49-F238E27FC236}">
              <a16:creationId xmlns:a16="http://schemas.microsoft.com/office/drawing/2014/main" id="{FF63DCEE-54C2-49C4-BB76-978F3518E6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6" name="Text Box 39">
          <a:extLst>
            <a:ext uri="{FF2B5EF4-FFF2-40B4-BE49-F238E27FC236}">
              <a16:creationId xmlns:a16="http://schemas.microsoft.com/office/drawing/2014/main" id="{DF9DEC44-7AF0-48AD-843B-BB5219B53B6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7" name="Text Box 40">
          <a:extLst>
            <a:ext uri="{FF2B5EF4-FFF2-40B4-BE49-F238E27FC236}">
              <a16:creationId xmlns:a16="http://schemas.microsoft.com/office/drawing/2014/main" id="{82E9F8CC-8A27-44AA-A2A2-31D4A41A48D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8" name="Text Box 41">
          <a:extLst>
            <a:ext uri="{FF2B5EF4-FFF2-40B4-BE49-F238E27FC236}">
              <a16:creationId xmlns:a16="http://schemas.microsoft.com/office/drawing/2014/main" id="{117D0AC2-7A35-42F9-83F2-25CFA956F6D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39" name="Text Box 42">
          <a:extLst>
            <a:ext uri="{FF2B5EF4-FFF2-40B4-BE49-F238E27FC236}">
              <a16:creationId xmlns:a16="http://schemas.microsoft.com/office/drawing/2014/main" id="{F627A87E-3199-488D-80A4-287A962783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0" name="Text Box 43">
          <a:extLst>
            <a:ext uri="{FF2B5EF4-FFF2-40B4-BE49-F238E27FC236}">
              <a16:creationId xmlns:a16="http://schemas.microsoft.com/office/drawing/2014/main" id="{0C9E1ABC-8875-454A-B212-C8FD6F61891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1" name="Text Box 44">
          <a:extLst>
            <a:ext uri="{FF2B5EF4-FFF2-40B4-BE49-F238E27FC236}">
              <a16:creationId xmlns:a16="http://schemas.microsoft.com/office/drawing/2014/main" id="{3B3E1B85-1C8A-4AF2-8BD8-C6EDE2E9055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2" name="Text Box 45">
          <a:extLst>
            <a:ext uri="{FF2B5EF4-FFF2-40B4-BE49-F238E27FC236}">
              <a16:creationId xmlns:a16="http://schemas.microsoft.com/office/drawing/2014/main" id="{6E44FCEB-48A6-4FAB-BB16-727E1466F77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3" name="Text Box 46">
          <a:extLst>
            <a:ext uri="{FF2B5EF4-FFF2-40B4-BE49-F238E27FC236}">
              <a16:creationId xmlns:a16="http://schemas.microsoft.com/office/drawing/2014/main" id="{70623F7C-086E-47AB-8124-CCC67E7B0BB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4" name="Text Box 47">
          <a:extLst>
            <a:ext uri="{FF2B5EF4-FFF2-40B4-BE49-F238E27FC236}">
              <a16:creationId xmlns:a16="http://schemas.microsoft.com/office/drawing/2014/main" id="{BFB44943-D8CA-4EA5-92A4-61DD62AF19E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5" name="Text Box 48">
          <a:extLst>
            <a:ext uri="{FF2B5EF4-FFF2-40B4-BE49-F238E27FC236}">
              <a16:creationId xmlns:a16="http://schemas.microsoft.com/office/drawing/2014/main" id="{736DC503-3292-4C93-A472-1463188842B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6" name="Text Box 49">
          <a:extLst>
            <a:ext uri="{FF2B5EF4-FFF2-40B4-BE49-F238E27FC236}">
              <a16:creationId xmlns:a16="http://schemas.microsoft.com/office/drawing/2014/main" id="{27E01450-ADC2-49EB-8037-9E0BD9C0EA5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7" name="Text Box 50">
          <a:extLst>
            <a:ext uri="{FF2B5EF4-FFF2-40B4-BE49-F238E27FC236}">
              <a16:creationId xmlns:a16="http://schemas.microsoft.com/office/drawing/2014/main" id="{617135FE-AA53-458D-8243-737AACF7EB2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8" name="Text Box 51">
          <a:extLst>
            <a:ext uri="{FF2B5EF4-FFF2-40B4-BE49-F238E27FC236}">
              <a16:creationId xmlns:a16="http://schemas.microsoft.com/office/drawing/2014/main" id="{35416EC7-4D06-48A6-964C-5F2BB6445B7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49" name="Text Box 52">
          <a:extLst>
            <a:ext uri="{FF2B5EF4-FFF2-40B4-BE49-F238E27FC236}">
              <a16:creationId xmlns:a16="http://schemas.microsoft.com/office/drawing/2014/main" id="{0D9DA609-F8ED-4B3D-BD23-EFD46A2CBC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0" name="Text Box 53">
          <a:extLst>
            <a:ext uri="{FF2B5EF4-FFF2-40B4-BE49-F238E27FC236}">
              <a16:creationId xmlns:a16="http://schemas.microsoft.com/office/drawing/2014/main" id="{72A402C3-7965-46D9-A3CD-E53C7F1B3C1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1" name="Text Box 54">
          <a:extLst>
            <a:ext uri="{FF2B5EF4-FFF2-40B4-BE49-F238E27FC236}">
              <a16:creationId xmlns:a16="http://schemas.microsoft.com/office/drawing/2014/main" id="{445D764A-1DC1-4DBD-862F-E0305BBC822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2" name="Text Box 55">
          <a:extLst>
            <a:ext uri="{FF2B5EF4-FFF2-40B4-BE49-F238E27FC236}">
              <a16:creationId xmlns:a16="http://schemas.microsoft.com/office/drawing/2014/main" id="{0653E5C7-2CB7-4D74-B85C-AA0A45F3E98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3" name="Text Box 56">
          <a:extLst>
            <a:ext uri="{FF2B5EF4-FFF2-40B4-BE49-F238E27FC236}">
              <a16:creationId xmlns:a16="http://schemas.microsoft.com/office/drawing/2014/main" id="{CE73FF6C-184A-48DA-95A0-24B6FD30715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4" name="Text Box 57">
          <a:extLst>
            <a:ext uri="{FF2B5EF4-FFF2-40B4-BE49-F238E27FC236}">
              <a16:creationId xmlns:a16="http://schemas.microsoft.com/office/drawing/2014/main" id="{196B8C52-F2AA-4D74-94C2-BAD01746C85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5" name="Text Box 58">
          <a:extLst>
            <a:ext uri="{FF2B5EF4-FFF2-40B4-BE49-F238E27FC236}">
              <a16:creationId xmlns:a16="http://schemas.microsoft.com/office/drawing/2014/main" id="{866A1E61-D426-4608-8D28-57292F045B5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6" name="Text Box 59">
          <a:extLst>
            <a:ext uri="{FF2B5EF4-FFF2-40B4-BE49-F238E27FC236}">
              <a16:creationId xmlns:a16="http://schemas.microsoft.com/office/drawing/2014/main" id="{C4BFF201-24CC-4F0A-B6E6-E21A54F65C6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7" name="Text Box 60">
          <a:extLst>
            <a:ext uri="{FF2B5EF4-FFF2-40B4-BE49-F238E27FC236}">
              <a16:creationId xmlns:a16="http://schemas.microsoft.com/office/drawing/2014/main" id="{62D71CD7-5EEC-4AC4-8AD8-48EFB84906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8" name="Text Box 61">
          <a:extLst>
            <a:ext uri="{FF2B5EF4-FFF2-40B4-BE49-F238E27FC236}">
              <a16:creationId xmlns:a16="http://schemas.microsoft.com/office/drawing/2014/main" id="{8E1D7026-395F-4850-B167-6DD957FF4B6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59" name="Text Box 62">
          <a:extLst>
            <a:ext uri="{FF2B5EF4-FFF2-40B4-BE49-F238E27FC236}">
              <a16:creationId xmlns:a16="http://schemas.microsoft.com/office/drawing/2014/main" id="{7BDA18E9-D7D6-48BD-B100-3ED817EAD09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0" name="Text Box 63">
          <a:extLst>
            <a:ext uri="{FF2B5EF4-FFF2-40B4-BE49-F238E27FC236}">
              <a16:creationId xmlns:a16="http://schemas.microsoft.com/office/drawing/2014/main" id="{ABA54DE5-60C6-4146-B9B6-3E471E1F9F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1" name="Text Box 64">
          <a:extLst>
            <a:ext uri="{FF2B5EF4-FFF2-40B4-BE49-F238E27FC236}">
              <a16:creationId xmlns:a16="http://schemas.microsoft.com/office/drawing/2014/main" id="{560A5826-4680-40EF-B902-C7DEA8BC845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2" name="Text Box 65">
          <a:extLst>
            <a:ext uri="{FF2B5EF4-FFF2-40B4-BE49-F238E27FC236}">
              <a16:creationId xmlns:a16="http://schemas.microsoft.com/office/drawing/2014/main" id="{44CAFB48-CBD6-4CD7-9DCA-01E077C5F8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3" name="Text Box 66">
          <a:extLst>
            <a:ext uri="{FF2B5EF4-FFF2-40B4-BE49-F238E27FC236}">
              <a16:creationId xmlns:a16="http://schemas.microsoft.com/office/drawing/2014/main" id="{F0D30A49-9700-4984-B543-9364DD64C68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4" name="Text Box 67">
          <a:extLst>
            <a:ext uri="{FF2B5EF4-FFF2-40B4-BE49-F238E27FC236}">
              <a16:creationId xmlns:a16="http://schemas.microsoft.com/office/drawing/2014/main" id="{8512B9AE-23F4-4778-B949-8D7D054DD1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5" name="Text Box 68">
          <a:extLst>
            <a:ext uri="{FF2B5EF4-FFF2-40B4-BE49-F238E27FC236}">
              <a16:creationId xmlns:a16="http://schemas.microsoft.com/office/drawing/2014/main" id="{776CAA61-91CA-4273-AF29-03FA1205945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6" name="Text Box 69">
          <a:extLst>
            <a:ext uri="{FF2B5EF4-FFF2-40B4-BE49-F238E27FC236}">
              <a16:creationId xmlns:a16="http://schemas.microsoft.com/office/drawing/2014/main" id="{D0D0CF21-11B4-4AF2-848A-C521228E574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7" name="Text Box 70">
          <a:extLst>
            <a:ext uri="{FF2B5EF4-FFF2-40B4-BE49-F238E27FC236}">
              <a16:creationId xmlns:a16="http://schemas.microsoft.com/office/drawing/2014/main" id="{2D3127D3-A4D7-4CB6-9119-8F386AE524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8" name="Text Box 72">
          <a:extLst>
            <a:ext uri="{FF2B5EF4-FFF2-40B4-BE49-F238E27FC236}">
              <a16:creationId xmlns:a16="http://schemas.microsoft.com/office/drawing/2014/main" id="{34E5052E-7374-4BD3-88ED-79243E133D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69" name="Text Box 73">
          <a:extLst>
            <a:ext uri="{FF2B5EF4-FFF2-40B4-BE49-F238E27FC236}">
              <a16:creationId xmlns:a16="http://schemas.microsoft.com/office/drawing/2014/main" id="{A77D6898-7655-43F9-A375-8FCAF70D3D8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0" name="Text Box 77">
          <a:extLst>
            <a:ext uri="{FF2B5EF4-FFF2-40B4-BE49-F238E27FC236}">
              <a16:creationId xmlns:a16="http://schemas.microsoft.com/office/drawing/2014/main" id="{D71BC69C-BD99-4B19-9E75-7D768970C15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1" name="Text Box 78">
          <a:extLst>
            <a:ext uri="{FF2B5EF4-FFF2-40B4-BE49-F238E27FC236}">
              <a16:creationId xmlns:a16="http://schemas.microsoft.com/office/drawing/2014/main" id="{357CDC60-4191-4949-B2BF-070EE1FC9B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2" name="Text Box 79">
          <a:extLst>
            <a:ext uri="{FF2B5EF4-FFF2-40B4-BE49-F238E27FC236}">
              <a16:creationId xmlns:a16="http://schemas.microsoft.com/office/drawing/2014/main" id="{AE790DC0-3925-4D32-8C31-AE6B0BEB94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3" name="Text Box 80">
          <a:extLst>
            <a:ext uri="{FF2B5EF4-FFF2-40B4-BE49-F238E27FC236}">
              <a16:creationId xmlns:a16="http://schemas.microsoft.com/office/drawing/2014/main" id="{2D26A4F7-B2B6-4C4E-8CA5-F43203266D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4" name="Text Box 81">
          <a:extLst>
            <a:ext uri="{FF2B5EF4-FFF2-40B4-BE49-F238E27FC236}">
              <a16:creationId xmlns:a16="http://schemas.microsoft.com/office/drawing/2014/main" id="{5B6CF500-5071-49E3-B163-F6CD72FDFFA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5" name="Text Box 82">
          <a:extLst>
            <a:ext uri="{FF2B5EF4-FFF2-40B4-BE49-F238E27FC236}">
              <a16:creationId xmlns:a16="http://schemas.microsoft.com/office/drawing/2014/main" id="{1D55D382-1578-47C1-BCB6-FCE88D12B4D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6" name="Text Box 84">
          <a:extLst>
            <a:ext uri="{FF2B5EF4-FFF2-40B4-BE49-F238E27FC236}">
              <a16:creationId xmlns:a16="http://schemas.microsoft.com/office/drawing/2014/main" id="{39A788B3-6426-46CE-8A04-0912FD245E1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7" name="Text Box 85">
          <a:extLst>
            <a:ext uri="{FF2B5EF4-FFF2-40B4-BE49-F238E27FC236}">
              <a16:creationId xmlns:a16="http://schemas.microsoft.com/office/drawing/2014/main" id="{FF385C78-4296-466D-B333-73E05AE50EB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8" name="Text Box 89">
          <a:extLst>
            <a:ext uri="{FF2B5EF4-FFF2-40B4-BE49-F238E27FC236}">
              <a16:creationId xmlns:a16="http://schemas.microsoft.com/office/drawing/2014/main" id="{F24496F4-69CD-49F1-A98E-E18A7D2F991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79" name="Text Box 90">
          <a:extLst>
            <a:ext uri="{FF2B5EF4-FFF2-40B4-BE49-F238E27FC236}">
              <a16:creationId xmlns:a16="http://schemas.microsoft.com/office/drawing/2014/main" id="{684E4E1A-11FD-4E17-8ED5-EBA511E1D43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0" name="Text Box 91">
          <a:extLst>
            <a:ext uri="{FF2B5EF4-FFF2-40B4-BE49-F238E27FC236}">
              <a16:creationId xmlns:a16="http://schemas.microsoft.com/office/drawing/2014/main" id="{9DDE9B38-6486-41A6-92BA-6AB353475D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1" name="Text Box 92">
          <a:extLst>
            <a:ext uri="{FF2B5EF4-FFF2-40B4-BE49-F238E27FC236}">
              <a16:creationId xmlns:a16="http://schemas.microsoft.com/office/drawing/2014/main" id="{77EFB0E1-BB01-4872-8AF1-11E03265C66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2" name="Text Box 93">
          <a:extLst>
            <a:ext uri="{FF2B5EF4-FFF2-40B4-BE49-F238E27FC236}">
              <a16:creationId xmlns:a16="http://schemas.microsoft.com/office/drawing/2014/main" id="{3D1BFEEC-FAFD-4618-9E11-A8AA386BB4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3" name="Text Box 94">
          <a:extLst>
            <a:ext uri="{FF2B5EF4-FFF2-40B4-BE49-F238E27FC236}">
              <a16:creationId xmlns:a16="http://schemas.microsoft.com/office/drawing/2014/main" id="{ADE8E47B-6A11-4EAC-94C8-2F46608866D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4" name="Text Box 95">
          <a:extLst>
            <a:ext uri="{FF2B5EF4-FFF2-40B4-BE49-F238E27FC236}">
              <a16:creationId xmlns:a16="http://schemas.microsoft.com/office/drawing/2014/main" id="{8B766AE4-A4C7-4717-979A-C506B4D0722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5" name="Text Box 96">
          <a:extLst>
            <a:ext uri="{FF2B5EF4-FFF2-40B4-BE49-F238E27FC236}">
              <a16:creationId xmlns:a16="http://schemas.microsoft.com/office/drawing/2014/main" id="{04DFC2E5-DED7-46BB-9996-AB011FEAE34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6" name="Text Box 97">
          <a:extLst>
            <a:ext uri="{FF2B5EF4-FFF2-40B4-BE49-F238E27FC236}">
              <a16:creationId xmlns:a16="http://schemas.microsoft.com/office/drawing/2014/main" id="{2AE21762-40C4-4193-9A7D-FA5B67854B9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7" name="Text Box 101">
          <a:extLst>
            <a:ext uri="{FF2B5EF4-FFF2-40B4-BE49-F238E27FC236}">
              <a16:creationId xmlns:a16="http://schemas.microsoft.com/office/drawing/2014/main" id="{6CFD9E35-5C1A-4716-8DFB-D19FEC5E4EC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8" name="Text Box 102">
          <a:extLst>
            <a:ext uri="{FF2B5EF4-FFF2-40B4-BE49-F238E27FC236}">
              <a16:creationId xmlns:a16="http://schemas.microsoft.com/office/drawing/2014/main" id="{C7939A5B-9B4E-4C1D-B9D4-C233C08FCC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89" name="Text Box 103">
          <a:extLst>
            <a:ext uri="{FF2B5EF4-FFF2-40B4-BE49-F238E27FC236}">
              <a16:creationId xmlns:a16="http://schemas.microsoft.com/office/drawing/2014/main" id="{3C418389-F5E6-4F03-AEF3-648A4B12D67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0" name="Text Box 104">
          <a:extLst>
            <a:ext uri="{FF2B5EF4-FFF2-40B4-BE49-F238E27FC236}">
              <a16:creationId xmlns:a16="http://schemas.microsoft.com/office/drawing/2014/main" id="{631775DE-47BB-4FFF-926F-530A9F1F61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1" name="Text Box 105">
          <a:extLst>
            <a:ext uri="{FF2B5EF4-FFF2-40B4-BE49-F238E27FC236}">
              <a16:creationId xmlns:a16="http://schemas.microsoft.com/office/drawing/2014/main" id="{EF36D581-ABC8-40E4-A701-1335C210A5C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2" name="Text Box 106">
          <a:extLst>
            <a:ext uri="{FF2B5EF4-FFF2-40B4-BE49-F238E27FC236}">
              <a16:creationId xmlns:a16="http://schemas.microsoft.com/office/drawing/2014/main" id="{C9DB1E04-C98A-48E6-994D-BBEB7C1AD0D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3" name="Text Box 107">
          <a:extLst>
            <a:ext uri="{FF2B5EF4-FFF2-40B4-BE49-F238E27FC236}">
              <a16:creationId xmlns:a16="http://schemas.microsoft.com/office/drawing/2014/main" id="{C5C04F92-A69D-4001-B6E2-E79C9115115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4" name="Text Box 108">
          <a:extLst>
            <a:ext uri="{FF2B5EF4-FFF2-40B4-BE49-F238E27FC236}">
              <a16:creationId xmlns:a16="http://schemas.microsoft.com/office/drawing/2014/main" id="{D9AE126D-C9FC-431B-94EF-1A7ED07D2C4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5" name="Text Box 109">
          <a:extLst>
            <a:ext uri="{FF2B5EF4-FFF2-40B4-BE49-F238E27FC236}">
              <a16:creationId xmlns:a16="http://schemas.microsoft.com/office/drawing/2014/main" id="{8A1DA24D-B901-4BD3-935C-8BC66612ED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6" name="Text Box 113">
          <a:extLst>
            <a:ext uri="{FF2B5EF4-FFF2-40B4-BE49-F238E27FC236}">
              <a16:creationId xmlns:a16="http://schemas.microsoft.com/office/drawing/2014/main" id="{33038B8C-1299-47F3-8E3A-BDDC319B32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7" name="Text Box 114">
          <a:extLst>
            <a:ext uri="{FF2B5EF4-FFF2-40B4-BE49-F238E27FC236}">
              <a16:creationId xmlns:a16="http://schemas.microsoft.com/office/drawing/2014/main" id="{86731058-13AB-41DC-9D1D-65C7154190D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8" name="Text Box 115">
          <a:extLst>
            <a:ext uri="{FF2B5EF4-FFF2-40B4-BE49-F238E27FC236}">
              <a16:creationId xmlns:a16="http://schemas.microsoft.com/office/drawing/2014/main" id="{E1043000-D9B7-443D-BBEB-61C45EC7E0F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399" name="Text Box 116">
          <a:extLst>
            <a:ext uri="{FF2B5EF4-FFF2-40B4-BE49-F238E27FC236}">
              <a16:creationId xmlns:a16="http://schemas.microsoft.com/office/drawing/2014/main" id="{A0D5F479-9441-44AA-AFC9-039AA8B06D2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0" name="Text Box 117">
          <a:extLst>
            <a:ext uri="{FF2B5EF4-FFF2-40B4-BE49-F238E27FC236}">
              <a16:creationId xmlns:a16="http://schemas.microsoft.com/office/drawing/2014/main" id="{533C7E1E-9F69-4E51-9155-C1FC852FD97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1" name="Text Box 118">
          <a:extLst>
            <a:ext uri="{FF2B5EF4-FFF2-40B4-BE49-F238E27FC236}">
              <a16:creationId xmlns:a16="http://schemas.microsoft.com/office/drawing/2014/main" id="{C1181174-7D15-4881-824C-7F1E6BE4D0D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2" name="Text Box 119">
          <a:extLst>
            <a:ext uri="{FF2B5EF4-FFF2-40B4-BE49-F238E27FC236}">
              <a16:creationId xmlns:a16="http://schemas.microsoft.com/office/drawing/2014/main" id="{4847B421-695C-43AD-AF35-127128A81F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3" name="Text Box 120">
          <a:extLst>
            <a:ext uri="{FF2B5EF4-FFF2-40B4-BE49-F238E27FC236}">
              <a16:creationId xmlns:a16="http://schemas.microsoft.com/office/drawing/2014/main" id="{AD3349FB-BF43-46C4-AAC1-FAD1634F26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4" name="Text Box 121">
          <a:extLst>
            <a:ext uri="{FF2B5EF4-FFF2-40B4-BE49-F238E27FC236}">
              <a16:creationId xmlns:a16="http://schemas.microsoft.com/office/drawing/2014/main" id="{C996C9BC-DF69-47CC-B102-18BE6636B71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5" name="Text Box 125">
          <a:extLst>
            <a:ext uri="{FF2B5EF4-FFF2-40B4-BE49-F238E27FC236}">
              <a16:creationId xmlns:a16="http://schemas.microsoft.com/office/drawing/2014/main" id="{27002105-75C1-4CA2-895A-298DD5E6F01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6" name="Text Box 126">
          <a:extLst>
            <a:ext uri="{FF2B5EF4-FFF2-40B4-BE49-F238E27FC236}">
              <a16:creationId xmlns:a16="http://schemas.microsoft.com/office/drawing/2014/main" id="{FE7E2F96-DAB0-4CC6-ADB6-F286FFCD9D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7" name="Text Box 127">
          <a:extLst>
            <a:ext uri="{FF2B5EF4-FFF2-40B4-BE49-F238E27FC236}">
              <a16:creationId xmlns:a16="http://schemas.microsoft.com/office/drawing/2014/main" id="{C4B9C5EE-52BB-4B57-AF48-A54F3CF249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8" name="Text Box 128">
          <a:extLst>
            <a:ext uri="{FF2B5EF4-FFF2-40B4-BE49-F238E27FC236}">
              <a16:creationId xmlns:a16="http://schemas.microsoft.com/office/drawing/2014/main" id="{AA097668-5263-48AD-9655-B7F3B5BD9D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09" name="Text Box 129">
          <a:extLst>
            <a:ext uri="{FF2B5EF4-FFF2-40B4-BE49-F238E27FC236}">
              <a16:creationId xmlns:a16="http://schemas.microsoft.com/office/drawing/2014/main" id="{98C8EFBA-92C3-4681-AB11-E0A09CD2D90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0" name="Text Box 130">
          <a:extLst>
            <a:ext uri="{FF2B5EF4-FFF2-40B4-BE49-F238E27FC236}">
              <a16:creationId xmlns:a16="http://schemas.microsoft.com/office/drawing/2014/main" id="{B23F49E7-1EC2-4CEB-9A5F-6275C840943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1" name="Text Box 131">
          <a:extLst>
            <a:ext uri="{FF2B5EF4-FFF2-40B4-BE49-F238E27FC236}">
              <a16:creationId xmlns:a16="http://schemas.microsoft.com/office/drawing/2014/main" id="{10014793-E5EB-41BE-B267-E0DA3B9CF3B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2" name="Text Box 132">
          <a:extLst>
            <a:ext uri="{FF2B5EF4-FFF2-40B4-BE49-F238E27FC236}">
              <a16:creationId xmlns:a16="http://schemas.microsoft.com/office/drawing/2014/main" id="{9B5DFEFB-C0EA-4570-9D81-1F060C9FE78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3" name="Text Box 133">
          <a:extLst>
            <a:ext uri="{FF2B5EF4-FFF2-40B4-BE49-F238E27FC236}">
              <a16:creationId xmlns:a16="http://schemas.microsoft.com/office/drawing/2014/main" id="{118FDC56-F961-4F81-A482-595FA1D8A1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4" name="Text Box 137">
          <a:extLst>
            <a:ext uri="{FF2B5EF4-FFF2-40B4-BE49-F238E27FC236}">
              <a16:creationId xmlns:a16="http://schemas.microsoft.com/office/drawing/2014/main" id="{8F1529FA-220D-453E-84DD-A3427158AAA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5" name="Text Box 138">
          <a:extLst>
            <a:ext uri="{FF2B5EF4-FFF2-40B4-BE49-F238E27FC236}">
              <a16:creationId xmlns:a16="http://schemas.microsoft.com/office/drawing/2014/main" id="{712CEAAF-4AA2-4427-8546-0FACBF3470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6" name="Text Box 139">
          <a:extLst>
            <a:ext uri="{FF2B5EF4-FFF2-40B4-BE49-F238E27FC236}">
              <a16:creationId xmlns:a16="http://schemas.microsoft.com/office/drawing/2014/main" id="{75C80888-467E-468E-A47A-49B11A1D3DC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7" name="Text Box 140">
          <a:extLst>
            <a:ext uri="{FF2B5EF4-FFF2-40B4-BE49-F238E27FC236}">
              <a16:creationId xmlns:a16="http://schemas.microsoft.com/office/drawing/2014/main" id="{6FA8F095-5BCF-4A02-A47B-F89CE49885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8" name="Text Box 141">
          <a:extLst>
            <a:ext uri="{FF2B5EF4-FFF2-40B4-BE49-F238E27FC236}">
              <a16:creationId xmlns:a16="http://schemas.microsoft.com/office/drawing/2014/main" id="{A8A0762B-93ED-4B03-B0A6-A161C68E9F7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19" name="Text Box 142">
          <a:extLst>
            <a:ext uri="{FF2B5EF4-FFF2-40B4-BE49-F238E27FC236}">
              <a16:creationId xmlns:a16="http://schemas.microsoft.com/office/drawing/2014/main" id="{93673653-AC15-4865-BB97-1F5B1C7ADC2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0" name="Text Box 143">
          <a:extLst>
            <a:ext uri="{FF2B5EF4-FFF2-40B4-BE49-F238E27FC236}">
              <a16:creationId xmlns:a16="http://schemas.microsoft.com/office/drawing/2014/main" id="{07D89227-7AC2-44D0-8617-630C34BC2D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1" name="Text Box 144">
          <a:extLst>
            <a:ext uri="{FF2B5EF4-FFF2-40B4-BE49-F238E27FC236}">
              <a16:creationId xmlns:a16="http://schemas.microsoft.com/office/drawing/2014/main" id="{59DC09F0-CD26-4F32-A0AC-510512E5568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2" name="Text Box 145">
          <a:extLst>
            <a:ext uri="{FF2B5EF4-FFF2-40B4-BE49-F238E27FC236}">
              <a16:creationId xmlns:a16="http://schemas.microsoft.com/office/drawing/2014/main" id="{1B427631-1869-49F2-8253-98F13FE81B7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3" name="Text Box 149">
          <a:extLst>
            <a:ext uri="{FF2B5EF4-FFF2-40B4-BE49-F238E27FC236}">
              <a16:creationId xmlns:a16="http://schemas.microsoft.com/office/drawing/2014/main" id="{67132512-7A6A-4193-A9A5-F892AC0FEF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4" name="Text Box 150">
          <a:extLst>
            <a:ext uri="{FF2B5EF4-FFF2-40B4-BE49-F238E27FC236}">
              <a16:creationId xmlns:a16="http://schemas.microsoft.com/office/drawing/2014/main" id="{B8CC3339-019F-421D-8206-9BBA8B3D365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5" name="Text Box 151">
          <a:extLst>
            <a:ext uri="{FF2B5EF4-FFF2-40B4-BE49-F238E27FC236}">
              <a16:creationId xmlns:a16="http://schemas.microsoft.com/office/drawing/2014/main" id="{BCBE98E0-A00C-47BB-B230-131641E605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6" name="Text Box 152">
          <a:extLst>
            <a:ext uri="{FF2B5EF4-FFF2-40B4-BE49-F238E27FC236}">
              <a16:creationId xmlns:a16="http://schemas.microsoft.com/office/drawing/2014/main" id="{E64CBB92-E351-4D13-9E5F-B358CAE492C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7" name="Text Box 153">
          <a:extLst>
            <a:ext uri="{FF2B5EF4-FFF2-40B4-BE49-F238E27FC236}">
              <a16:creationId xmlns:a16="http://schemas.microsoft.com/office/drawing/2014/main" id="{5941DB8B-7540-48D3-B8F3-3025857810A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8" name="Text Box 154">
          <a:extLst>
            <a:ext uri="{FF2B5EF4-FFF2-40B4-BE49-F238E27FC236}">
              <a16:creationId xmlns:a16="http://schemas.microsoft.com/office/drawing/2014/main" id="{BFE981EA-4C8C-4353-ADBA-49C5F8876D3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29" name="Text Box 155">
          <a:extLst>
            <a:ext uri="{FF2B5EF4-FFF2-40B4-BE49-F238E27FC236}">
              <a16:creationId xmlns:a16="http://schemas.microsoft.com/office/drawing/2014/main" id="{B69ED823-1AA4-4599-8D3E-F73E2C436B4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0" name="Text Box 156">
          <a:extLst>
            <a:ext uri="{FF2B5EF4-FFF2-40B4-BE49-F238E27FC236}">
              <a16:creationId xmlns:a16="http://schemas.microsoft.com/office/drawing/2014/main" id="{D1358225-DCD1-4C98-A706-57B61FEC72B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1" name="Text Box 157">
          <a:extLst>
            <a:ext uri="{FF2B5EF4-FFF2-40B4-BE49-F238E27FC236}">
              <a16:creationId xmlns:a16="http://schemas.microsoft.com/office/drawing/2014/main" id="{57378267-99A0-4725-BE34-0F3163E7817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2" name="Text Box 161">
          <a:extLst>
            <a:ext uri="{FF2B5EF4-FFF2-40B4-BE49-F238E27FC236}">
              <a16:creationId xmlns:a16="http://schemas.microsoft.com/office/drawing/2014/main" id="{EC17B3D6-312C-4DE1-89DE-D94C3848F62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3" name="Text Box 162">
          <a:extLst>
            <a:ext uri="{FF2B5EF4-FFF2-40B4-BE49-F238E27FC236}">
              <a16:creationId xmlns:a16="http://schemas.microsoft.com/office/drawing/2014/main" id="{0E9A1BDA-0549-46A7-9BA8-D63E29BDFDC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4" name="Text Box 163">
          <a:extLst>
            <a:ext uri="{FF2B5EF4-FFF2-40B4-BE49-F238E27FC236}">
              <a16:creationId xmlns:a16="http://schemas.microsoft.com/office/drawing/2014/main" id="{8594B29C-C82C-4886-B401-58DBA509730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5" name="Text Box 164">
          <a:extLst>
            <a:ext uri="{FF2B5EF4-FFF2-40B4-BE49-F238E27FC236}">
              <a16:creationId xmlns:a16="http://schemas.microsoft.com/office/drawing/2014/main" id="{C9CCD600-0634-4314-BE2F-764E99420A8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6" name="Text Box 165">
          <a:extLst>
            <a:ext uri="{FF2B5EF4-FFF2-40B4-BE49-F238E27FC236}">
              <a16:creationId xmlns:a16="http://schemas.microsoft.com/office/drawing/2014/main" id="{2DC45887-7304-4310-92E4-0CDE250953E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7" name="Text Box 166">
          <a:extLst>
            <a:ext uri="{FF2B5EF4-FFF2-40B4-BE49-F238E27FC236}">
              <a16:creationId xmlns:a16="http://schemas.microsoft.com/office/drawing/2014/main" id="{4FCE2551-F369-4F78-8848-0CE6F4DC1B8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8" name="Text Box 167">
          <a:extLst>
            <a:ext uri="{FF2B5EF4-FFF2-40B4-BE49-F238E27FC236}">
              <a16:creationId xmlns:a16="http://schemas.microsoft.com/office/drawing/2014/main" id="{C50BF887-C5E5-4F1F-9A96-F3E52BF91B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39" name="Text Box 168">
          <a:extLst>
            <a:ext uri="{FF2B5EF4-FFF2-40B4-BE49-F238E27FC236}">
              <a16:creationId xmlns:a16="http://schemas.microsoft.com/office/drawing/2014/main" id="{DD60B0DA-31A9-4F38-B0ED-5AF768C0537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0" name="Text Box 169">
          <a:extLst>
            <a:ext uri="{FF2B5EF4-FFF2-40B4-BE49-F238E27FC236}">
              <a16:creationId xmlns:a16="http://schemas.microsoft.com/office/drawing/2014/main" id="{E5DB5919-0E0A-459A-96A8-D3EF9974ECD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1" name="Text Box 170">
          <a:extLst>
            <a:ext uri="{FF2B5EF4-FFF2-40B4-BE49-F238E27FC236}">
              <a16:creationId xmlns:a16="http://schemas.microsoft.com/office/drawing/2014/main" id="{67649ED4-5A7A-4018-9610-D793B37B81F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2" name="Text Box 171">
          <a:extLst>
            <a:ext uri="{FF2B5EF4-FFF2-40B4-BE49-F238E27FC236}">
              <a16:creationId xmlns:a16="http://schemas.microsoft.com/office/drawing/2014/main" id="{188B1CA5-89D3-480E-BF4C-5F9831A0ED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3" name="Text Box 172">
          <a:extLst>
            <a:ext uri="{FF2B5EF4-FFF2-40B4-BE49-F238E27FC236}">
              <a16:creationId xmlns:a16="http://schemas.microsoft.com/office/drawing/2014/main" id="{8AD5AFE8-420D-42E3-9AA5-57CB86A405C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4" name="Text Box 173">
          <a:extLst>
            <a:ext uri="{FF2B5EF4-FFF2-40B4-BE49-F238E27FC236}">
              <a16:creationId xmlns:a16="http://schemas.microsoft.com/office/drawing/2014/main" id="{C44D55A5-6914-4C0E-8BFC-D6B1A40882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5" name="Text Box 174">
          <a:extLst>
            <a:ext uri="{FF2B5EF4-FFF2-40B4-BE49-F238E27FC236}">
              <a16:creationId xmlns:a16="http://schemas.microsoft.com/office/drawing/2014/main" id="{C1341018-F861-4F2D-8BB3-4CB39987F4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6" name="Text Box 176">
          <a:extLst>
            <a:ext uri="{FF2B5EF4-FFF2-40B4-BE49-F238E27FC236}">
              <a16:creationId xmlns:a16="http://schemas.microsoft.com/office/drawing/2014/main" id="{00F875E1-B14A-4AEE-8E16-73674339CF8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7" name="Text Box 178">
          <a:extLst>
            <a:ext uri="{FF2B5EF4-FFF2-40B4-BE49-F238E27FC236}">
              <a16:creationId xmlns:a16="http://schemas.microsoft.com/office/drawing/2014/main" id="{7E36777E-62AF-4828-99E1-FDC5CB0BD32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8" name="Text Box 179">
          <a:extLst>
            <a:ext uri="{FF2B5EF4-FFF2-40B4-BE49-F238E27FC236}">
              <a16:creationId xmlns:a16="http://schemas.microsoft.com/office/drawing/2014/main" id="{E9B5E651-9A80-43F3-8D3C-93BE816314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49" name="Text Box 180">
          <a:extLst>
            <a:ext uri="{FF2B5EF4-FFF2-40B4-BE49-F238E27FC236}">
              <a16:creationId xmlns:a16="http://schemas.microsoft.com/office/drawing/2014/main" id="{D1DC9498-36B4-42A5-89F3-D583B9B8881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0" name="Text Box 181">
          <a:extLst>
            <a:ext uri="{FF2B5EF4-FFF2-40B4-BE49-F238E27FC236}">
              <a16:creationId xmlns:a16="http://schemas.microsoft.com/office/drawing/2014/main" id="{91F87B49-937F-477E-B538-5A1FB4F3EB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1" name="Text Box 182">
          <a:extLst>
            <a:ext uri="{FF2B5EF4-FFF2-40B4-BE49-F238E27FC236}">
              <a16:creationId xmlns:a16="http://schemas.microsoft.com/office/drawing/2014/main" id="{FFD3C76D-7E04-4D7F-A1D2-33FAC03D25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2" name="Text Box 183">
          <a:extLst>
            <a:ext uri="{FF2B5EF4-FFF2-40B4-BE49-F238E27FC236}">
              <a16:creationId xmlns:a16="http://schemas.microsoft.com/office/drawing/2014/main" id="{9237B309-EA69-424D-B5ED-0682F5DA6E0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3" name="Text Box 184">
          <a:extLst>
            <a:ext uri="{FF2B5EF4-FFF2-40B4-BE49-F238E27FC236}">
              <a16:creationId xmlns:a16="http://schemas.microsoft.com/office/drawing/2014/main" id="{1359F57B-FA8A-4CF3-A83E-39D885C83C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4" name="Text Box 185">
          <a:extLst>
            <a:ext uri="{FF2B5EF4-FFF2-40B4-BE49-F238E27FC236}">
              <a16:creationId xmlns:a16="http://schemas.microsoft.com/office/drawing/2014/main" id="{B67552C1-79CD-4D58-9B20-269B8816E03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5" name="Text Box 186">
          <a:extLst>
            <a:ext uri="{FF2B5EF4-FFF2-40B4-BE49-F238E27FC236}">
              <a16:creationId xmlns:a16="http://schemas.microsoft.com/office/drawing/2014/main" id="{BA4151C4-695A-4F92-A0F7-BF9B985B544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6" name="Text Box 187">
          <a:extLst>
            <a:ext uri="{FF2B5EF4-FFF2-40B4-BE49-F238E27FC236}">
              <a16:creationId xmlns:a16="http://schemas.microsoft.com/office/drawing/2014/main" id="{936A71E2-3C7D-4473-9B51-97D54858296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7" name="Text Box 188">
          <a:extLst>
            <a:ext uri="{FF2B5EF4-FFF2-40B4-BE49-F238E27FC236}">
              <a16:creationId xmlns:a16="http://schemas.microsoft.com/office/drawing/2014/main" id="{8AA63659-AC9F-4C5C-A0E4-AC2442E7EA1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8" name="Text Box 189">
          <a:extLst>
            <a:ext uri="{FF2B5EF4-FFF2-40B4-BE49-F238E27FC236}">
              <a16:creationId xmlns:a16="http://schemas.microsoft.com/office/drawing/2014/main" id="{483C0B8B-577B-4217-9D91-583B5C4261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59" name="Text Box 190">
          <a:extLst>
            <a:ext uri="{FF2B5EF4-FFF2-40B4-BE49-F238E27FC236}">
              <a16:creationId xmlns:a16="http://schemas.microsoft.com/office/drawing/2014/main" id="{3DB8E2E8-FA45-43E8-B82A-E271FF30058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0" name="Text Box 191">
          <a:extLst>
            <a:ext uri="{FF2B5EF4-FFF2-40B4-BE49-F238E27FC236}">
              <a16:creationId xmlns:a16="http://schemas.microsoft.com/office/drawing/2014/main" id="{59675022-4A90-4F25-AB25-1F5B0B8BD59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1" name="Text Box 192">
          <a:extLst>
            <a:ext uri="{FF2B5EF4-FFF2-40B4-BE49-F238E27FC236}">
              <a16:creationId xmlns:a16="http://schemas.microsoft.com/office/drawing/2014/main" id="{ED3FF248-730C-4B12-8D94-F52AE420FB5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2" name="Text Box 193">
          <a:extLst>
            <a:ext uri="{FF2B5EF4-FFF2-40B4-BE49-F238E27FC236}">
              <a16:creationId xmlns:a16="http://schemas.microsoft.com/office/drawing/2014/main" id="{357B5153-4ECE-441D-A857-4A7423191EA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3" name="Text Box 194">
          <a:extLst>
            <a:ext uri="{FF2B5EF4-FFF2-40B4-BE49-F238E27FC236}">
              <a16:creationId xmlns:a16="http://schemas.microsoft.com/office/drawing/2014/main" id="{7285E31B-F993-404A-8EDD-4529B8D9199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4" name="Text Box 195">
          <a:extLst>
            <a:ext uri="{FF2B5EF4-FFF2-40B4-BE49-F238E27FC236}">
              <a16:creationId xmlns:a16="http://schemas.microsoft.com/office/drawing/2014/main" id="{0CE6F4A6-EBDE-4468-B6AD-9C798E6108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5" name="Text Box 196">
          <a:extLst>
            <a:ext uri="{FF2B5EF4-FFF2-40B4-BE49-F238E27FC236}">
              <a16:creationId xmlns:a16="http://schemas.microsoft.com/office/drawing/2014/main" id="{21FC7BB5-7A7B-407D-B3AA-1F2D1578EFC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6" name="Text Box 197">
          <a:extLst>
            <a:ext uri="{FF2B5EF4-FFF2-40B4-BE49-F238E27FC236}">
              <a16:creationId xmlns:a16="http://schemas.microsoft.com/office/drawing/2014/main" id="{AB6D4C0A-FFB2-4E24-88B5-5DE9C17D778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7" name="Text Box 198">
          <a:extLst>
            <a:ext uri="{FF2B5EF4-FFF2-40B4-BE49-F238E27FC236}">
              <a16:creationId xmlns:a16="http://schemas.microsoft.com/office/drawing/2014/main" id="{0C66368B-BECE-40CF-ABB3-D4FC9485ECF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8" name="Text Box 199">
          <a:extLst>
            <a:ext uri="{FF2B5EF4-FFF2-40B4-BE49-F238E27FC236}">
              <a16:creationId xmlns:a16="http://schemas.microsoft.com/office/drawing/2014/main" id="{82F36EE9-B8B7-4E88-A32F-B3FC618CF46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69" name="Text Box 200">
          <a:extLst>
            <a:ext uri="{FF2B5EF4-FFF2-40B4-BE49-F238E27FC236}">
              <a16:creationId xmlns:a16="http://schemas.microsoft.com/office/drawing/2014/main" id="{43E9C440-EFD0-4E7D-8C60-D746F747A4E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0" name="Text Box 201">
          <a:extLst>
            <a:ext uri="{FF2B5EF4-FFF2-40B4-BE49-F238E27FC236}">
              <a16:creationId xmlns:a16="http://schemas.microsoft.com/office/drawing/2014/main" id="{6658F3AA-0CC7-422F-8CC1-2737609BBAA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1" name="Text Box 202">
          <a:extLst>
            <a:ext uri="{FF2B5EF4-FFF2-40B4-BE49-F238E27FC236}">
              <a16:creationId xmlns:a16="http://schemas.microsoft.com/office/drawing/2014/main" id="{0E66F771-B5DC-42D1-8E4A-CB6D2F7DA5A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2" name="Text Box 203">
          <a:extLst>
            <a:ext uri="{FF2B5EF4-FFF2-40B4-BE49-F238E27FC236}">
              <a16:creationId xmlns:a16="http://schemas.microsoft.com/office/drawing/2014/main" id="{3616C9DF-27B9-4C64-96A4-35902777E21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3" name="Text Box 204">
          <a:extLst>
            <a:ext uri="{FF2B5EF4-FFF2-40B4-BE49-F238E27FC236}">
              <a16:creationId xmlns:a16="http://schemas.microsoft.com/office/drawing/2014/main" id="{CC3C3A2C-BC02-470D-8CFB-C1DCDF5F58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4" name="Text Box 206">
          <a:extLst>
            <a:ext uri="{FF2B5EF4-FFF2-40B4-BE49-F238E27FC236}">
              <a16:creationId xmlns:a16="http://schemas.microsoft.com/office/drawing/2014/main" id="{B80E1C79-AB13-4424-8174-1FB5B174142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5" name="Text Box 207">
          <a:extLst>
            <a:ext uri="{FF2B5EF4-FFF2-40B4-BE49-F238E27FC236}">
              <a16:creationId xmlns:a16="http://schemas.microsoft.com/office/drawing/2014/main" id="{9E227622-6571-49E7-925A-87657F005E7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6" name="Text Box 208">
          <a:extLst>
            <a:ext uri="{FF2B5EF4-FFF2-40B4-BE49-F238E27FC236}">
              <a16:creationId xmlns:a16="http://schemas.microsoft.com/office/drawing/2014/main" id="{FEA636CB-B42E-4E42-947B-4C00051391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7" name="Text Box 209">
          <a:extLst>
            <a:ext uri="{FF2B5EF4-FFF2-40B4-BE49-F238E27FC236}">
              <a16:creationId xmlns:a16="http://schemas.microsoft.com/office/drawing/2014/main" id="{BD238F64-A210-4D4B-81CE-2D1D445664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8" name="Text Box 210">
          <a:extLst>
            <a:ext uri="{FF2B5EF4-FFF2-40B4-BE49-F238E27FC236}">
              <a16:creationId xmlns:a16="http://schemas.microsoft.com/office/drawing/2014/main" id="{AC1191F9-619C-487B-8EE0-4F0F1238FF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79" name="Text Box 211">
          <a:extLst>
            <a:ext uri="{FF2B5EF4-FFF2-40B4-BE49-F238E27FC236}">
              <a16:creationId xmlns:a16="http://schemas.microsoft.com/office/drawing/2014/main" id="{760F7E88-619A-4961-BA61-9261790B1D1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0" name="Text Box 212">
          <a:extLst>
            <a:ext uri="{FF2B5EF4-FFF2-40B4-BE49-F238E27FC236}">
              <a16:creationId xmlns:a16="http://schemas.microsoft.com/office/drawing/2014/main" id="{88ECCDB8-7E7B-4B91-8200-69C8977727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1" name="Text Box 213">
          <a:extLst>
            <a:ext uri="{FF2B5EF4-FFF2-40B4-BE49-F238E27FC236}">
              <a16:creationId xmlns:a16="http://schemas.microsoft.com/office/drawing/2014/main" id="{CD145565-C246-4273-8C81-59691764DF8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2" name="Text Box 214">
          <a:extLst>
            <a:ext uri="{FF2B5EF4-FFF2-40B4-BE49-F238E27FC236}">
              <a16:creationId xmlns:a16="http://schemas.microsoft.com/office/drawing/2014/main" id="{57E4B70C-35C8-458B-81E4-AAB84ECCC59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39</xdr:row>
      <xdr:rowOff>0</xdr:rowOff>
    </xdr:from>
    <xdr:to>
      <xdr:col>3</xdr:col>
      <xdr:colOff>417120</xdr:colOff>
      <xdr:row>39</xdr:row>
      <xdr:rowOff>180975</xdr:rowOff>
    </xdr:to>
    <xdr:sp macro="" textlink="">
      <xdr:nvSpPr>
        <xdr:cNvPr id="1483" name="Text Box 246">
          <a:extLst>
            <a:ext uri="{FF2B5EF4-FFF2-40B4-BE49-F238E27FC236}">
              <a16:creationId xmlns:a16="http://schemas.microsoft.com/office/drawing/2014/main" id="{ED7AC152-1A78-48C1-A79B-D259799F187E}"/>
            </a:ext>
          </a:extLst>
        </xdr:cNvPr>
        <xdr:cNvSpPr txBox="1">
          <a:spLocks noChangeArrowheads="1"/>
        </xdr:cNvSpPr>
      </xdr:nvSpPr>
      <xdr:spPr bwMode="auto">
        <a:xfrm>
          <a:off x="4743451" y="6205538"/>
          <a:ext cx="71437"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39</xdr:row>
      <xdr:rowOff>0</xdr:rowOff>
    </xdr:from>
    <xdr:to>
      <xdr:col>4</xdr:col>
      <xdr:colOff>90488</xdr:colOff>
      <xdr:row>39</xdr:row>
      <xdr:rowOff>180975</xdr:rowOff>
    </xdr:to>
    <xdr:sp macro="" textlink="">
      <xdr:nvSpPr>
        <xdr:cNvPr id="1484" name="Text Box 71">
          <a:extLst>
            <a:ext uri="{FF2B5EF4-FFF2-40B4-BE49-F238E27FC236}">
              <a16:creationId xmlns:a16="http://schemas.microsoft.com/office/drawing/2014/main" id="{1F69ECFC-613E-4E85-9E73-8AFA1CB98650}"/>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39</xdr:row>
      <xdr:rowOff>0</xdr:rowOff>
    </xdr:from>
    <xdr:to>
      <xdr:col>4</xdr:col>
      <xdr:colOff>90488</xdr:colOff>
      <xdr:row>39</xdr:row>
      <xdr:rowOff>180975</xdr:rowOff>
    </xdr:to>
    <xdr:sp macro="" textlink="">
      <xdr:nvSpPr>
        <xdr:cNvPr id="1485" name="Text Box 175">
          <a:extLst>
            <a:ext uri="{FF2B5EF4-FFF2-40B4-BE49-F238E27FC236}">
              <a16:creationId xmlns:a16="http://schemas.microsoft.com/office/drawing/2014/main" id="{C0700BC2-FE52-472B-B8F1-BCFB30361EE9}"/>
            </a:ext>
          </a:extLst>
        </xdr:cNvPr>
        <xdr:cNvSpPr txBox="1">
          <a:spLocks noChangeArrowheads="1"/>
        </xdr:cNvSpPr>
      </xdr:nvSpPr>
      <xdr:spPr bwMode="auto">
        <a:xfrm>
          <a:off x="4814888" y="6205538"/>
          <a:ext cx="80963"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6" name="Text Box 1">
          <a:extLst>
            <a:ext uri="{FF2B5EF4-FFF2-40B4-BE49-F238E27FC236}">
              <a16:creationId xmlns:a16="http://schemas.microsoft.com/office/drawing/2014/main" id="{5E85E9FB-24BF-4AC3-89BC-BCC64B15F3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7" name="Text Box 23">
          <a:extLst>
            <a:ext uri="{FF2B5EF4-FFF2-40B4-BE49-F238E27FC236}">
              <a16:creationId xmlns:a16="http://schemas.microsoft.com/office/drawing/2014/main" id="{D4FAE535-D528-488A-A834-1E2DD776AED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8" name="Text Box 24">
          <a:extLst>
            <a:ext uri="{FF2B5EF4-FFF2-40B4-BE49-F238E27FC236}">
              <a16:creationId xmlns:a16="http://schemas.microsoft.com/office/drawing/2014/main" id="{83ECDA7F-BD4E-4766-8E6D-F7ADD877DB0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89" name="Text Box 25">
          <a:extLst>
            <a:ext uri="{FF2B5EF4-FFF2-40B4-BE49-F238E27FC236}">
              <a16:creationId xmlns:a16="http://schemas.microsoft.com/office/drawing/2014/main" id="{D0B19874-8CF2-4011-9DC3-2C93D334774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0" name="Text Box 26">
          <a:extLst>
            <a:ext uri="{FF2B5EF4-FFF2-40B4-BE49-F238E27FC236}">
              <a16:creationId xmlns:a16="http://schemas.microsoft.com/office/drawing/2014/main" id="{B9F0FE1B-18FE-4FB9-9918-C1DEA32CF0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1" name="Text Box 27">
          <a:extLst>
            <a:ext uri="{FF2B5EF4-FFF2-40B4-BE49-F238E27FC236}">
              <a16:creationId xmlns:a16="http://schemas.microsoft.com/office/drawing/2014/main" id="{F6C52235-BF9C-486F-911F-726A001B13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2" name="Text Box 28">
          <a:extLst>
            <a:ext uri="{FF2B5EF4-FFF2-40B4-BE49-F238E27FC236}">
              <a16:creationId xmlns:a16="http://schemas.microsoft.com/office/drawing/2014/main" id="{E45726AF-F073-4626-987C-8FE4A5AC88B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3" name="Text Box 29">
          <a:extLst>
            <a:ext uri="{FF2B5EF4-FFF2-40B4-BE49-F238E27FC236}">
              <a16:creationId xmlns:a16="http://schemas.microsoft.com/office/drawing/2014/main" id="{73445DF9-C749-405D-9C55-FE05F2DBFC6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4" name="Text Box 30">
          <a:extLst>
            <a:ext uri="{FF2B5EF4-FFF2-40B4-BE49-F238E27FC236}">
              <a16:creationId xmlns:a16="http://schemas.microsoft.com/office/drawing/2014/main" id="{D7115A32-1137-41A0-81C3-6DB5FB8E925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5" name="Text Box 31">
          <a:extLst>
            <a:ext uri="{FF2B5EF4-FFF2-40B4-BE49-F238E27FC236}">
              <a16:creationId xmlns:a16="http://schemas.microsoft.com/office/drawing/2014/main" id="{0FFB1895-FB52-40C1-A389-014CD72660C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6" name="Text Box 32">
          <a:extLst>
            <a:ext uri="{FF2B5EF4-FFF2-40B4-BE49-F238E27FC236}">
              <a16:creationId xmlns:a16="http://schemas.microsoft.com/office/drawing/2014/main" id="{462BC5A6-00B3-4828-82F8-0A8EE55C990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7" name="Text Box 33">
          <a:extLst>
            <a:ext uri="{FF2B5EF4-FFF2-40B4-BE49-F238E27FC236}">
              <a16:creationId xmlns:a16="http://schemas.microsoft.com/office/drawing/2014/main" id="{4F7861AE-5399-464B-87BA-674816AB41F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8" name="Text Box 34">
          <a:extLst>
            <a:ext uri="{FF2B5EF4-FFF2-40B4-BE49-F238E27FC236}">
              <a16:creationId xmlns:a16="http://schemas.microsoft.com/office/drawing/2014/main" id="{CF560959-E446-4782-8680-B87F7C900D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499" name="Text Box 35">
          <a:extLst>
            <a:ext uri="{FF2B5EF4-FFF2-40B4-BE49-F238E27FC236}">
              <a16:creationId xmlns:a16="http://schemas.microsoft.com/office/drawing/2014/main" id="{7F05ABBB-33CA-4FD8-BDD1-83F8FDFB2C7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0" name="Text Box 36">
          <a:extLst>
            <a:ext uri="{FF2B5EF4-FFF2-40B4-BE49-F238E27FC236}">
              <a16:creationId xmlns:a16="http://schemas.microsoft.com/office/drawing/2014/main" id="{17BD9E58-F306-438A-9DC8-7896BEE4743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1" name="Text Box 37">
          <a:extLst>
            <a:ext uri="{FF2B5EF4-FFF2-40B4-BE49-F238E27FC236}">
              <a16:creationId xmlns:a16="http://schemas.microsoft.com/office/drawing/2014/main" id="{1EDD6A30-32AF-4DB9-A545-480E7033045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2" name="Text Box 38">
          <a:extLst>
            <a:ext uri="{FF2B5EF4-FFF2-40B4-BE49-F238E27FC236}">
              <a16:creationId xmlns:a16="http://schemas.microsoft.com/office/drawing/2014/main" id="{5577E151-12F5-4DA9-AF87-B023723F4E4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3" name="Text Box 39">
          <a:extLst>
            <a:ext uri="{FF2B5EF4-FFF2-40B4-BE49-F238E27FC236}">
              <a16:creationId xmlns:a16="http://schemas.microsoft.com/office/drawing/2014/main" id="{72024EDB-61DC-45C9-B1C1-9C7C5619272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4" name="Text Box 40">
          <a:extLst>
            <a:ext uri="{FF2B5EF4-FFF2-40B4-BE49-F238E27FC236}">
              <a16:creationId xmlns:a16="http://schemas.microsoft.com/office/drawing/2014/main" id="{F791194B-7ABE-46D9-B3E1-3032DBEF2E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5" name="Text Box 41">
          <a:extLst>
            <a:ext uri="{FF2B5EF4-FFF2-40B4-BE49-F238E27FC236}">
              <a16:creationId xmlns:a16="http://schemas.microsoft.com/office/drawing/2014/main" id="{EEBF54D0-3AF9-4DA1-B1FA-6A7EFC50F0B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6" name="Text Box 42">
          <a:extLst>
            <a:ext uri="{FF2B5EF4-FFF2-40B4-BE49-F238E27FC236}">
              <a16:creationId xmlns:a16="http://schemas.microsoft.com/office/drawing/2014/main" id="{ACD4C4B3-B40B-49EA-9CD4-2372ABDED8C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7" name="Text Box 43">
          <a:extLst>
            <a:ext uri="{FF2B5EF4-FFF2-40B4-BE49-F238E27FC236}">
              <a16:creationId xmlns:a16="http://schemas.microsoft.com/office/drawing/2014/main" id="{4F288F9A-B844-409B-B7B6-8FD9E53AFB2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8" name="Text Box 44">
          <a:extLst>
            <a:ext uri="{FF2B5EF4-FFF2-40B4-BE49-F238E27FC236}">
              <a16:creationId xmlns:a16="http://schemas.microsoft.com/office/drawing/2014/main" id="{25B2B4BC-BB85-46F6-8B23-8F0504C387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09" name="Text Box 45">
          <a:extLst>
            <a:ext uri="{FF2B5EF4-FFF2-40B4-BE49-F238E27FC236}">
              <a16:creationId xmlns:a16="http://schemas.microsoft.com/office/drawing/2014/main" id="{32F804A7-D427-4ABC-B25C-A3A2CDA2050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0" name="Text Box 46">
          <a:extLst>
            <a:ext uri="{FF2B5EF4-FFF2-40B4-BE49-F238E27FC236}">
              <a16:creationId xmlns:a16="http://schemas.microsoft.com/office/drawing/2014/main" id="{188D4CE9-D583-4EF8-9985-50B49024B3A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1" name="Text Box 47">
          <a:extLst>
            <a:ext uri="{FF2B5EF4-FFF2-40B4-BE49-F238E27FC236}">
              <a16:creationId xmlns:a16="http://schemas.microsoft.com/office/drawing/2014/main" id="{A02F3143-5E88-479C-8C73-784BC16E89A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2" name="Text Box 48">
          <a:extLst>
            <a:ext uri="{FF2B5EF4-FFF2-40B4-BE49-F238E27FC236}">
              <a16:creationId xmlns:a16="http://schemas.microsoft.com/office/drawing/2014/main" id="{28AF4F58-44D4-43CB-8924-B72B479A035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3" name="Text Box 49">
          <a:extLst>
            <a:ext uri="{FF2B5EF4-FFF2-40B4-BE49-F238E27FC236}">
              <a16:creationId xmlns:a16="http://schemas.microsoft.com/office/drawing/2014/main" id="{068227FE-CB72-4203-8AD0-8BDFCBE6C2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4" name="Text Box 50">
          <a:extLst>
            <a:ext uri="{FF2B5EF4-FFF2-40B4-BE49-F238E27FC236}">
              <a16:creationId xmlns:a16="http://schemas.microsoft.com/office/drawing/2014/main" id="{B9732B0C-560D-4E9F-84CF-9FBB7F93EF7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5" name="Text Box 51">
          <a:extLst>
            <a:ext uri="{FF2B5EF4-FFF2-40B4-BE49-F238E27FC236}">
              <a16:creationId xmlns:a16="http://schemas.microsoft.com/office/drawing/2014/main" id="{DB8D02AA-36AC-4B2D-A8B2-C688DF1382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6" name="Text Box 52">
          <a:extLst>
            <a:ext uri="{FF2B5EF4-FFF2-40B4-BE49-F238E27FC236}">
              <a16:creationId xmlns:a16="http://schemas.microsoft.com/office/drawing/2014/main" id="{AF35AEF1-6A29-40F3-9A19-84034AD5412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7" name="Text Box 53">
          <a:extLst>
            <a:ext uri="{FF2B5EF4-FFF2-40B4-BE49-F238E27FC236}">
              <a16:creationId xmlns:a16="http://schemas.microsoft.com/office/drawing/2014/main" id="{E22DF0A7-DA0C-47C4-B5EB-45A07723FB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8" name="Text Box 54">
          <a:extLst>
            <a:ext uri="{FF2B5EF4-FFF2-40B4-BE49-F238E27FC236}">
              <a16:creationId xmlns:a16="http://schemas.microsoft.com/office/drawing/2014/main" id="{23BF77B2-AA6B-4C0C-90F6-3771DF9465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19" name="Text Box 55">
          <a:extLst>
            <a:ext uri="{FF2B5EF4-FFF2-40B4-BE49-F238E27FC236}">
              <a16:creationId xmlns:a16="http://schemas.microsoft.com/office/drawing/2014/main" id="{663ECB4B-7A8E-48A4-8794-90DE8EB7188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0" name="Text Box 56">
          <a:extLst>
            <a:ext uri="{FF2B5EF4-FFF2-40B4-BE49-F238E27FC236}">
              <a16:creationId xmlns:a16="http://schemas.microsoft.com/office/drawing/2014/main" id="{3D54442C-6873-471B-B387-5D3FC224D0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1" name="Text Box 57">
          <a:extLst>
            <a:ext uri="{FF2B5EF4-FFF2-40B4-BE49-F238E27FC236}">
              <a16:creationId xmlns:a16="http://schemas.microsoft.com/office/drawing/2014/main" id="{FCC09F84-40ED-48B6-AF4E-92E4BE9EE1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2" name="Text Box 58">
          <a:extLst>
            <a:ext uri="{FF2B5EF4-FFF2-40B4-BE49-F238E27FC236}">
              <a16:creationId xmlns:a16="http://schemas.microsoft.com/office/drawing/2014/main" id="{1E7C9A38-FA1A-4C69-8EF8-3716CD39A60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3" name="Text Box 59">
          <a:extLst>
            <a:ext uri="{FF2B5EF4-FFF2-40B4-BE49-F238E27FC236}">
              <a16:creationId xmlns:a16="http://schemas.microsoft.com/office/drawing/2014/main" id="{24D6EEAB-06BC-43B7-A23A-9554733F91F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4" name="Text Box 60">
          <a:extLst>
            <a:ext uri="{FF2B5EF4-FFF2-40B4-BE49-F238E27FC236}">
              <a16:creationId xmlns:a16="http://schemas.microsoft.com/office/drawing/2014/main" id="{5B631034-8F8C-4D82-BB90-FD68574C68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5" name="Text Box 61">
          <a:extLst>
            <a:ext uri="{FF2B5EF4-FFF2-40B4-BE49-F238E27FC236}">
              <a16:creationId xmlns:a16="http://schemas.microsoft.com/office/drawing/2014/main" id="{0F6C0018-74C9-428A-B720-8C694904B47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6" name="Text Box 62">
          <a:extLst>
            <a:ext uri="{FF2B5EF4-FFF2-40B4-BE49-F238E27FC236}">
              <a16:creationId xmlns:a16="http://schemas.microsoft.com/office/drawing/2014/main" id="{BCB29726-9E56-403A-9CD5-B3337AACAC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7" name="Text Box 63">
          <a:extLst>
            <a:ext uri="{FF2B5EF4-FFF2-40B4-BE49-F238E27FC236}">
              <a16:creationId xmlns:a16="http://schemas.microsoft.com/office/drawing/2014/main" id="{24C1215E-080A-42F3-8578-79E7A0B10D8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8" name="Text Box 64">
          <a:extLst>
            <a:ext uri="{FF2B5EF4-FFF2-40B4-BE49-F238E27FC236}">
              <a16:creationId xmlns:a16="http://schemas.microsoft.com/office/drawing/2014/main" id="{08A65BE2-CB10-4E36-95EC-0D6A2F1CEA2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29" name="Text Box 65">
          <a:extLst>
            <a:ext uri="{FF2B5EF4-FFF2-40B4-BE49-F238E27FC236}">
              <a16:creationId xmlns:a16="http://schemas.microsoft.com/office/drawing/2014/main" id="{8AC2FFCE-8AC4-442E-A009-69B3FFC364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0" name="Text Box 66">
          <a:extLst>
            <a:ext uri="{FF2B5EF4-FFF2-40B4-BE49-F238E27FC236}">
              <a16:creationId xmlns:a16="http://schemas.microsoft.com/office/drawing/2014/main" id="{AF6C775D-B158-4C55-B899-80B829F860D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1" name="Text Box 67">
          <a:extLst>
            <a:ext uri="{FF2B5EF4-FFF2-40B4-BE49-F238E27FC236}">
              <a16:creationId xmlns:a16="http://schemas.microsoft.com/office/drawing/2014/main" id="{10354082-906B-46D1-B4CB-C37104388D6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2" name="Text Box 68">
          <a:extLst>
            <a:ext uri="{FF2B5EF4-FFF2-40B4-BE49-F238E27FC236}">
              <a16:creationId xmlns:a16="http://schemas.microsoft.com/office/drawing/2014/main" id="{1837034E-DF06-402F-AA57-0BD16AB1C05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3" name="Text Box 69">
          <a:extLst>
            <a:ext uri="{FF2B5EF4-FFF2-40B4-BE49-F238E27FC236}">
              <a16:creationId xmlns:a16="http://schemas.microsoft.com/office/drawing/2014/main" id="{CC14199F-25E3-4E58-9897-0E46E4B957F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4" name="Text Box 70">
          <a:extLst>
            <a:ext uri="{FF2B5EF4-FFF2-40B4-BE49-F238E27FC236}">
              <a16:creationId xmlns:a16="http://schemas.microsoft.com/office/drawing/2014/main" id="{A7DDCD09-C431-4F2B-B9A1-9C1E1A75870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5" name="Text Box 72">
          <a:extLst>
            <a:ext uri="{FF2B5EF4-FFF2-40B4-BE49-F238E27FC236}">
              <a16:creationId xmlns:a16="http://schemas.microsoft.com/office/drawing/2014/main" id="{DA70A160-BB94-4A28-98AE-25BAF20CB39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6" name="Text Box 73">
          <a:extLst>
            <a:ext uri="{FF2B5EF4-FFF2-40B4-BE49-F238E27FC236}">
              <a16:creationId xmlns:a16="http://schemas.microsoft.com/office/drawing/2014/main" id="{3149AD1F-8D42-4053-926E-EC73826793D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7" name="Text Box 77">
          <a:extLst>
            <a:ext uri="{FF2B5EF4-FFF2-40B4-BE49-F238E27FC236}">
              <a16:creationId xmlns:a16="http://schemas.microsoft.com/office/drawing/2014/main" id="{C8D25068-1019-4138-B0F5-58354D7130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8" name="Text Box 78">
          <a:extLst>
            <a:ext uri="{FF2B5EF4-FFF2-40B4-BE49-F238E27FC236}">
              <a16:creationId xmlns:a16="http://schemas.microsoft.com/office/drawing/2014/main" id="{2B21A4A3-8CEE-4DB0-BE3E-F1BA4B31832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39" name="Text Box 79">
          <a:extLst>
            <a:ext uri="{FF2B5EF4-FFF2-40B4-BE49-F238E27FC236}">
              <a16:creationId xmlns:a16="http://schemas.microsoft.com/office/drawing/2014/main" id="{988C3E03-EF65-4770-BD79-9F9C177AB9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0" name="Text Box 80">
          <a:extLst>
            <a:ext uri="{FF2B5EF4-FFF2-40B4-BE49-F238E27FC236}">
              <a16:creationId xmlns:a16="http://schemas.microsoft.com/office/drawing/2014/main" id="{238A8CB6-0F2C-4239-8858-7E70DA7BA19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1" name="Text Box 81">
          <a:extLst>
            <a:ext uri="{FF2B5EF4-FFF2-40B4-BE49-F238E27FC236}">
              <a16:creationId xmlns:a16="http://schemas.microsoft.com/office/drawing/2014/main" id="{5F4BA8B9-9AF6-4286-B74F-C8384637849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2" name="Text Box 82">
          <a:extLst>
            <a:ext uri="{FF2B5EF4-FFF2-40B4-BE49-F238E27FC236}">
              <a16:creationId xmlns:a16="http://schemas.microsoft.com/office/drawing/2014/main" id="{A11341F2-66C9-4C35-B251-E12D468017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3" name="Text Box 84">
          <a:extLst>
            <a:ext uri="{FF2B5EF4-FFF2-40B4-BE49-F238E27FC236}">
              <a16:creationId xmlns:a16="http://schemas.microsoft.com/office/drawing/2014/main" id="{0CD89DDE-1980-4896-BFC3-0CBB5AD6330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4" name="Text Box 85">
          <a:extLst>
            <a:ext uri="{FF2B5EF4-FFF2-40B4-BE49-F238E27FC236}">
              <a16:creationId xmlns:a16="http://schemas.microsoft.com/office/drawing/2014/main" id="{4AC4CE53-8196-4886-8FA5-16D62E826E8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5" name="Text Box 89">
          <a:extLst>
            <a:ext uri="{FF2B5EF4-FFF2-40B4-BE49-F238E27FC236}">
              <a16:creationId xmlns:a16="http://schemas.microsoft.com/office/drawing/2014/main" id="{81F0C0AA-16DF-42E9-82F2-FC882BE1843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6" name="Text Box 90">
          <a:extLst>
            <a:ext uri="{FF2B5EF4-FFF2-40B4-BE49-F238E27FC236}">
              <a16:creationId xmlns:a16="http://schemas.microsoft.com/office/drawing/2014/main" id="{A63E5916-8E7B-440D-A4B5-05F78D1AFD4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7" name="Text Box 91">
          <a:extLst>
            <a:ext uri="{FF2B5EF4-FFF2-40B4-BE49-F238E27FC236}">
              <a16:creationId xmlns:a16="http://schemas.microsoft.com/office/drawing/2014/main" id="{319ABA36-4C6C-4C25-9F50-A94B8845B97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8" name="Text Box 92">
          <a:extLst>
            <a:ext uri="{FF2B5EF4-FFF2-40B4-BE49-F238E27FC236}">
              <a16:creationId xmlns:a16="http://schemas.microsoft.com/office/drawing/2014/main" id="{B7064629-E711-4383-B96E-2913D8E668D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49" name="Text Box 93">
          <a:extLst>
            <a:ext uri="{FF2B5EF4-FFF2-40B4-BE49-F238E27FC236}">
              <a16:creationId xmlns:a16="http://schemas.microsoft.com/office/drawing/2014/main" id="{752E0939-DA64-49CA-9369-DFDA26B4D3E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0" name="Text Box 94">
          <a:extLst>
            <a:ext uri="{FF2B5EF4-FFF2-40B4-BE49-F238E27FC236}">
              <a16:creationId xmlns:a16="http://schemas.microsoft.com/office/drawing/2014/main" id="{C19F32F7-C967-4319-81B9-D54D506A021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1" name="Text Box 95">
          <a:extLst>
            <a:ext uri="{FF2B5EF4-FFF2-40B4-BE49-F238E27FC236}">
              <a16:creationId xmlns:a16="http://schemas.microsoft.com/office/drawing/2014/main" id="{617F0F53-7DCA-4340-9AEB-ACE77ECCF13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2" name="Text Box 96">
          <a:extLst>
            <a:ext uri="{FF2B5EF4-FFF2-40B4-BE49-F238E27FC236}">
              <a16:creationId xmlns:a16="http://schemas.microsoft.com/office/drawing/2014/main" id="{CF5E9C0B-5F1D-46EE-8775-222253B0FB3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3" name="Text Box 97">
          <a:extLst>
            <a:ext uri="{FF2B5EF4-FFF2-40B4-BE49-F238E27FC236}">
              <a16:creationId xmlns:a16="http://schemas.microsoft.com/office/drawing/2014/main" id="{3700141C-B347-482C-8004-0D1BB978AA6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4" name="Text Box 101">
          <a:extLst>
            <a:ext uri="{FF2B5EF4-FFF2-40B4-BE49-F238E27FC236}">
              <a16:creationId xmlns:a16="http://schemas.microsoft.com/office/drawing/2014/main" id="{93E7D083-32D4-412C-B23E-FFA908A16A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5" name="Text Box 102">
          <a:extLst>
            <a:ext uri="{FF2B5EF4-FFF2-40B4-BE49-F238E27FC236}">
              <a16:creationId xmlns:a16="http://schemas.microsoft.com/office/drawing/2014/main" id="{800D6045-C3F3-4C32-8D84-386D564CCCB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6" name="Text Box 103">
          <a:extLst>
            <a:ext uri="{FF2B5EF4-FFF2-40B4-BE49-F238E27FC236}">
              <a16:creationId xmlns:a16="http://schemas.microsoft.com/office/drawing/2014/main" id="{5FC8F959-FFCF-4FFE-93CA-C5715C177CB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7" name="Text Box 104">
          <a:extLst>
            <a:ext uri="{FF2B5EF4-FFF2-40B4-BE49-F238E27FC236}">
              <a16:creationId xmlns:a16="http://schemas.microsoft.com/office/drawing/2014/main" id="{FBCADF47-DF8D-4B3D-A527-4DB02A16D7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8" name="Text Box 105">
          <a:extLst>
            <a:ext uri="{FF2B5EF4-FFF2-40B4-BE49-F238E27FC236}">
              <a16:creationId xmlns:a16="http://schemas.microsoft.com/office/drawing/2014/main" id="{CC5EE28F-8D71-4CD9-A3EE-1886580F0B6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59" name="Text Box 106">
          <a:extLst>
            <a:ext uri="{FF2B5EF4-FFF2-40B4-BE49-F238E27FC236}">
              <a16:creationId xmlns:a16="http://schemas.microsoft.com/office/drawing/2014/main" id="{A66102A4-3203-448E-B233-266FB054344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0" name="Text Box 107">
          <a:extLst>
            <a:ext uri="{FF2B5EF4-FFF2-40B4-BE49-F238E27FC236}">
              <a16:creationId xmlns:a16="http://schemas.microsoft.com/office/drawing/2014/main" id="{1D5B0709-6DFB-46EA-A1E8-1C11ACEA839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1" name="Text Box 108">
          <a:extLst>
            <a:ext uri="{FF2B5EF4-FFF2-40B4-BE49-F238E27FC236}">
              <a16:creationId xmlns:a16="http://schemas.microsoft.com/office/drawing/2014/main" id="{7399FF48-E3D8-4EC8-997C-ECBE0B5C0C5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2" name="Text Box 109">
          <a:extLst>
            <a:ext uri="{FF2B5EF4-FFF2-40B4-BE49-F238E27FC236}">
              <a16:creationId xmlns:a16="http://schemas.microsoft.com/office/drawing/2014/main" id="{ABCC7255-BA62-4908-BAEF-86AE2E49798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3" name="Text Box 113">
          <a:extLst>
            <a:ext uri="{FF2B5EF4-FFF2-40B4-BE49-F238E27FC236}">
              <a16:creationId xmlns:a16="http://schemas.microsoft.com/office/drawing/2014/main" id="{DA6D846E-32FB-4E2D-BE2D-F40D407594B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4" name="Text Box 114">
          <a:extLst>
            <a:ext uri="{FF2B5EF4-FFF2-40B4-BE49-F238E27FC236}">
              <a16:creationId xmlns:a16="http://schemas.microsoft.com/office/drawing/2014/main" id="{057B7DDB-A0C7-4B13-A037-D38415EA499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5" name="Text Box 115">
          <a:extLst>
            <a:ext uri="{FF2B5EF4-FFF2-40B4-BE49-F238E27FC236}">
              <a16:creationId xmlns:a16="http://schemas.microsoft.com/office/drawing/2014/main" id="{9C8AFCE0-0CC2-483C-8930-9F320C0EC56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6" name="Text Box 116">
          <a:extLst>
            <a:ext uri="{FF2B5EF4-FFF2-40B4-BE49-F238E27FC236}">
              <a16:creationId xmlns:a16="http://schemas.microsoft.com/office/drawing/2014/main" id="{8760EA21-E304-4ED9-BE6E-B70BD3970CF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7" name="Text Box 117">
          <a:extLst>
            <a:ext uri="{FF2B5EF4-FFF2-40B4-BE49-F238E27FC236}">
              <a16:creationId xmlns:a16="http://schemas.microsoft.com/office/drawing/2014/main" id="{C8459FF9-50D5-418A-BD9C-37CE2175070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8" name="Text Box 118">
          <a:extLst>
            <a:ext uri="{FF2B5EF4-FFF2-40B4-BE49-F238E27FC236}">
              <a16:creationId xmlns:a16="http://schemas.microsoft.com/office/drawing/2014/main" id="{935E55F0-8704-49A1-9D8D-8EACEEFB3F8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69" name="Text Box 119">
          <a:extLst>
            <a:ext uri="{FF2B5EF4-FFF2-40B4-BE49-F238E27FC236}">
              <a16:creationId xmlns:a16="http://schemas.microsoft.com/office/drawing/2014/main" id="{4AFCCF1D-CD0F-449F-9BDB-2879756FFE6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0" name="Text Box 120">
          <a:extLst>
            <a:ext uri="{FF2B5EF4-FFF2-40B4-BE49-F238E27FC236}">
              <a16:creationId xmlns:a16="http://schemas.microsoft.com/office/drawing/2014/main" id="{7E8F1ED6-50E1-4717-902A-0338D033BA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1" name="Text Box 121">
          <a:extLst>
            <a:ext uri="{FF2B5EF4-FFF2-40B4-BE49-F238E27FC236}">
              <a16:creationId xmlns:a16="http://schemas.microsoft.com/office/drawing/2014/main" id="{ACE3161C-4806-496B-A901-CB5BE89B6FE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2" name="Text Box 125">
          <a:extLst>
            <a:ext uri="{FF2B5EF4-FFF2-40B4-BE49-F238E27FC236}">
              <a16:creationId xmlns:a16="http://schemas.microsoft.com/office/drawing/2014/main" id="{1A824446-6BB2-4934-BA29-EA8673E330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3" name="Text Box 126">
          <a:extLst>
            <a:ext uri="{FF2B5EF4-FFF2-40B4-BE49-F238E27FC236}">
              <a16:creationId xmlns:a16="http://schemas.microsoft.com/office/drawing/2014/main" id="{5F60857B-143F-46F8-81A8-7389BAB333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4" name="Text Box 127">
          <a:extLst>
            <a:ext uri="{FF2B5EF4-FFF2-40B4-BE49-F238E27FC236}">
              <a16:creationId xmlns:a16="http://schemas.microsoft.com/office/drawing/2014/main" id="{547B1F73-A583-4030-8C15-F83645D1AB5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5" name="Text Box 128">
          <a:extLst>
            <a:ext uri="{FF2B5EF4-FFF2-40B4-BE49-F238E27FC236}">
              <a16:creationId xmlns:a16="http://schemas.microsoft.com/office/drawing/2014/main" id="{3A0EDBCF-CF8E-479F-ADFE-C237E6186AD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6" name="Text Box 129">
          <a:extLst>
            <a:ext uri="{FF2B5EF4-FFF2-40B4-BE49-F238E27FC236}">
              <a16:creationId xmlns:a16="http://schemas.microsoft.com/office/drawing/2014/main" id="{3881159C-B2B6-4C50-9549-4F5BA5D2520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7" name="Text Box 130">
          <a:extLst>
            <a:ext uri="{FF2B5EF4-FFF2-40B4-BE49-F238E27FC236}">
              <a16:creationId xmlns:a16="http://schemas.microsoft.com/office/drawing/2014/main" id="{F3767955-373E-47FD-91F8-D79D9EF5103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8" name="Text Box 131">
          <a:extLst>
            <a:ext uri="{FF2B5EF4-FFF2-40B4-BE49-F238E27FC236}">
              <a16:creationId xmlns:a16="http://schemas.microsoft.com/office/drawing/2014/main" id="{C31E1778-61A8-4A6F-95AC-B44C604EF27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79" name="Text Box 132">
          <a:extLst>
            <a:ext uri="{FF2B5EF4-FFF2-40B4-BE49-F238E27FC236}">
              <a16:creationId xmlns:a16="http://schemas.microsoft.com/office/drawing/2014/main" id="{22A8C67A-B7BA-42F2-9873-3015C7E3573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0" name="Text Box 133">
          <a:extLst>
            <a:ext uri="{FF2B5EF4-FFF2-40B4-BE49-F238E27FC236}">
              <a16:creationId xmlns:a16="http://schemas.microsoft.com/office/drawing/2014/main" id="{1D6081DB-A01C-405D-AB47-B01DEFC14FA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1" name="Text Box 137">
          <a:extLst>
            <a:ext uri="{FF2B5EF4-FFF2-40B4-BE49-F238E27FC236}">
              <a16:creationId xmlns:a16="http://schemas.microsoft.com/office/drawing/2014/main" id="{7F8AF88C-E866-4F4C-BDE4-F3462ACEA72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2" name="Text Box 138">
          <a:extLst>
            <a:ext uri="{FF2B5EF4-FFF2-40B4-BE49-F238E27FC236}">
              <a16:creationId xmlns:a16="http://schemas.microsoft.com/office/drawing/2014/main" id="{E40C360A-7AC4-4C82-B858-18C998DFC02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3" name="Text Box 139">
          <a:extLst>
            <a:ext uri="{FF2B5EF4-FFF2-40B4-BE49-F238E27FC236}">
              <a16:creationId xmlns:a16="http://schemas.microsoft.com/office/drawing/2014/main" id="{E237B2A2-2E2E-49D6-AA91-7CA130E4FA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4" name="Text Box 140">
          <a:extLst>
            <a:ext uri="{FF2B5EF4-FFF2-40B4-BE49-F238E27FC236}">
              <a16:creationId xmlns:a16="http://schemas.microsoft.com/office/drawing/2014/main" id="{E398B0C5-4B66-4D41-8C6C-95931AC5B2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5" name="Text Box 141">
          <a:extLst>
            <a:ext uri="{FF2B5EF4-FFF2-40B4-BE49-F238E27FC236}">
              <a16:creationId xmlns:a16="http://schemas.microsoft.com/office/drawing/2014/main" id="{D345BBD7-5F38-49EC-B718-D0423BB63D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6" name="Text Box 142">
          <a:extLst>
            <a:ext uri="{FF2B5EF4-FFF2-40B4-BE49-F238E27FC236}">
              <a16:creationId xmlns:a16="http://schemas.microsoft.com/office/drawing/2014/main" id="{93639EC8-6B59-4F56-AD56-2E930D29EFD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7" name="Text Box 143">
          <a:extLst>
            <a:ext uri="{FF2B5EF4-FFF2-40B4-BE49-F238E27FC236}">
              <a16:creationId xmlns:a16="http://schemas.microsoft.com/office/drawing/2014/main" id="{7BDCCC4D-C060-49A0-937D-932F04DA31E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8" name="Text Box 144">
          <a:extLst>
            <a:ext uri="{FF2B5EF4-FFF2-40B4-BE49-F238E27FC236}">
              <a16:creationId xmlns:a16="http://schemas.microsoft.com/office/drawing/2014/main" id="{A36B1397-A34B-4F66-88AF-6D51B03020E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89" name="Text Box 145">
          <a:extLst>
            <a:ext uri="{FF2B5EF4-FFF2-40B4-BE49-F238E27FC236}">
              <a16:creationId xmlns:a16="http://schemas.microsoft.com/office/drawing/2014/main" id="{DA1F7830-B873-41AA-8165-701E15DE7E1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0" name="Text Box 149">
          <a:extLst>
            <a:ext uri="{FF2B5EF4-FFF2-40B4-BE49-F238E27FC236}">
              <a16:creationId xmlns:a16="http://schemas.microsoft.com/office/drawing/2014/main" id="{F0B95F06-C1F1-49B7-83AE-315D1F5F81D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1" name="Text Box 150">
          <a:extLst>
            <a:ext uri="{FF2B5EF4-FFF2-40B4-BE49-F238E27FC236}">
              <a16:creationId xmlns:a16="http://schemas.microsoft.com/office/drawing/2014/main" id="{27ECE92C-46B6-4038-8E0C-75161C5EFD4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2" name="Text Box 151">
          <a:extLst>
            <a:ext uri="{FF2B5EF4-FFF2-40B4-BE49-F238E27FC236}">
              <a16:creationId xmlns:a16="http://schemas.microsoft.com/office/drawing/2014/main" id="{BFA7815A-BC12-4004-A3B5-1D0722A8A67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3" name="Text Box 152">
          <a:extLst>
            <a:ext uri="{FF2B5EF4-FFF2-40B4-BE49-F238E27FC236}">
              <a16:creationId xmlns:a16="http://schemas.microsoft.com/office/drawing/2014/main" id="{D402A403-2BED-469A-B270-473F2B7533F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4" name="Text Box 153">
          <a:extLst>
            <a:ext uri="{FF2B5EF4-FFF2-40B4-BE49-F238E27FC236}">
              <a16:creationId xmlns:a16="http://schemas.microsoft.com/office/drawing/2014/main" id="{2A8725A7-47B1-42EA-BFF9-60A7BF68274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5" name="Text Box 154">
          <a:extLst>
            <a:ext uri="{FF2B5EF4-FFF2-40B4-BE49-F238E27FC236}">
              <a16:creationId xmlns:a16="http://schemas.microsoft.com/office/drawing/2014/main" id="{73D34D54-48AB-4E12-B32D-F41418ACE6E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6" name="Text Box 155">
          <a:extLst>
            <a:ext uri="{FF2B5EF4-FFF2-40B4-BE49-F238E27FC236}">
              <a16:creationId xmlns:a16="http://schemas.microsoft.com/office/drawing/2014/main" id="{0040EA47-498F-4CC9-9B68-68D40B1144A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7" name="Text Box 156">
          <a:extLst>
            <a:ext uri="{FF2B5EF4-FFF2-40B4-BE49-F238E27FC236}">
              <a16:creationId xmlns:a16="http://schemas.microsoft.com/office/drawing/2014/main" id="{E707771F-08D0-474A-B8CA-585B85C62EC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8" name="Text Box 157">
          <a:extLst>
            <a:ext uri="{FF2B5EF4-FFF2-40B4-BE49-F238E27FC236}">
              <a16:creationId xmlns:a16="http://schemas.microsoft.com/office/drawing/2014/main" id="{7A5C2250-3211-44BD-8E32-F71C5E723A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599" name="Text Box 161">
          <a:extLst>
            <a:ext uri="{FF2B5EF4-FFF2-40B4-BE49-F238E27FC236}">
              <a16:creationId xmlns:a16="http://schemas.microsoft.com/office/drawing/2014/main" id="{42D13065-CA53-4AA2-B5DD-20FB2A6851F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0" name="Text Box 162">
          <a:extLst>
            <a:ext uri="{FF2B5EF4-FFF2-40B4-BE49-F238E27FC236}">
              <a16:creationId xmlns:a16="http://schemas.microsoft.com/office/drawing/2014/main" id="{E0963B87-8951-4EED-8A4E-9D33F0DF6CF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1" name="Text Box 163">
          <a:extLst>
            <a:ext uri="{FF2B5EF4-FFF2-40B4-BE49-F238E27FC236}">
              <a16:creationId xmlns:a16="http://schemas.microsoft.com/office/drawing/2014/main" id="{46E6963C-CD92-4EF6-9019-B5B2FCEA304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2" name="Text Box 164">
          <a:extLst>
            <a:ext uri="{FF2B5EF4-FFF2-40B4-BE49-F238E27FC236}">
              <a16:creationId xmlns:a16="http://schemas.microsoft.com/office/drawing/2014/main" id="{3A9FA47E-1C69-4580-8FE0-C92A891F81A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3" name="Text Box 165">
          <a:extLst>
            <a:ext uri="{FF2B5EF4-FFF2-40B4-BE49-F238E27FC236}">
              <a16:creationId xmlns:a16="http://schemas.microsoft.com/office/drawing/2014/main" id="{D84598EB-D49F-467E-8393-E1D28B2FE7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4" name="Text Box 166">
          <a:extLst>
            <a:ext uri="{FF2B5EF4-FFF2-40B4-BE49-F238E27FC236}">
              <a16:creationId xmlns:a16="http://schemas.microsoft.com/office/drawing/2014/main" id="{4BFF54C9-82B8-490C-8CDA-0E39F36BC8EE}"/>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5" name="Text Box 167">
          <a:extLst>
            <a:ext uri="{FF2B5EF4-FFF2-40B4-BE49-F238E27FC236}">
              <a16:creationId xmlns:a16="http://schemas.microsoft.com/office/drawing/2014/main" id="{491353A2-83F6-4767-B157-07BD1E3234A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6" name="Text Box 168">
          <a:extLst>
            <a:ext uri="{FF2B5EF4-FFF2-40B4-BE49-F238E27FC236}">
              <a16:creationId xmlns:a16="http://schemas.microsoft.com/office/drawing/2014/main" id="{691DCEEA-A679-4CF7-B047-162BF72E276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7" name="Text Box 169">
          <a:extLst>
            <a:ext uri="{FF2B5EF4-FFF2-40B4-BE49-F238E27FC236}">
              <a16:creationId xmlns:a16="http://schemas.microsoft.com/office/drawing/2014/main" id="{5522009C-A0DB-4139-BC7E-51D25293CC1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8" name="Text Box 170">
          <a:extLst>
            <a:ext uri="{FF2B5EF4-FFF2-40B4-BE49-F238E27FC236}">
              <a16:creationId xmlns:a16="http://schemas.microsoft.com/office/drawing/2014/main" id="{DB5719F3-8821-463E-AF5F-ECA71E1B844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09" name="Text Box 171">
          <a:extLst>
            <a:ext uri="{FF2B5EF4-FFF2-40B4-BE49-F238E27FC236}">
              <a16:creationId xmlns:a16="http://schemas.microsoft.com/office/drawing/2014/main" id="{75CA4B7F-76DC-4371-8813-10E87CADA30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0" name="Text Box 172">
          <a:extLst>
            <a:ext uri="{FF2B5EF4-FFF2-40B4-BE49-F238E27FC236}">
              <a16:creationId xmlns:a16="http://schemas.microsoft.com/office/drawing/2014/main" id="{C8AF8C55-D694-4AD2-A643-571D049D6A0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1" name="Text Box 173">
          <a:extLst>
            <a:ext uri="{FF2B5EF4-FFF2-40B4-BE49-F238E27FC236}">
              <a16:creationId xmlns:a16="http://schemas.microsoft.com/office/drawing/2014/main" id="{64496D3A-87A7-4CA5-A98F-89DA2A6B12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2" name="Text Box 174">
          <a:extLst>
            <a:ext uri="{FF2B5EF4-FFF2-40B4-BE49-F238E27FC236}">
              <a16:creationId xmlns:a16="http://schemas.microsoft.com/office/drawing/2014/main" id="{E3406C9A-2BBF-42A2-8868-2BA107F058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3" name="Text Box 176">
          <a:extLst>
            <a:ext uri="{FF2B5EF4-FFF2-40B4-BE49-F238E27FC236}">
              <a16:creationId xmlns:a16="http://schemas.microsoft.com/office/drawing/2014/main" id="{F9BF1BAD-18A1-46DC-828D-B07B946CB13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4" name="Text Box 178">
          <a:extLst>
            <a:ext uri="{FF2B5EF4-FFF2-40B4-BE49-F238E27FC236}">
              <a16:creationId xmlns:a16="http://schemas.microsoft.com/office/drawing/2014/main" id="{C1329A0E-61F5-4D0D-9378-80D5A2605E1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5" name="Text Box 179">
          <a:extLst>
            <a:ext uri="{FF2B5EF4-FFF2-40B4-BE49-F238E27FC236}">
              <a16:creationId xmlns:a16="http://schemas.microsoft.com/office/drawing/2014/main" id="{52840821-818E-413C-9E49-304A721E207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6" name="Text Box 180">
          <a:extLst>
            <a:ext uri="{FF2B5EF4-FFF2-40B4-BE49-F238E27FC236}">
              <a16:creationId xmlns:a16="http://schemas.microsoft.com/office/drawing/2014/main" id="{A2578949-483A-4E85-AD41-ACE3FA2FFF6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7" name="Text Box 181">
          <a:extLst>
            <a:ext uri="{FF2B5EF4-FFF2-40B4-BE49-F238E27FC236}">
              <a16:creationId xmlns:a16="http://schemas.microsoft.com/office/drawing/2014/main" id="{FEAF3530-5012-4FF9-820B-70C7F52D930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8" name="Text Box 182">
          <a:extLst>
            <a:ext uri="{FF2B5EF4-FFF2-40B4-BE49-F238E27FC236}">
              <a16:creationId xmlns:a16="http://schemas.microsoft.com/office/drawing/2014/main" id="{497EF09F-F078-43AA-A22E-CB0AB89364E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19" name="Text Box 183">
          <a:extLst>
            <a:ext uri="{FF2B5EF4-FFF2-40B4-BE49-F238E27FC236}">
              <a16:creationId xmlns:a16="http://schemas.microsoft.com/office/drawing/2014/main" id="{B78877AD-E23D-43EE-992E-2A1C8779067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0" name="Text Box 184">
          <a:extLst>
            <a:ext uri="{FF2B5EF4-FFF2-40B4-BE49-F238E27FC236}">
              <a16:creationId xmlns:a16="http://schemas.microsoft.com/office/drawing/2014/main" id="{0CECE669-6B21-4D41-8A5D-2A49545850C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1" name="Text Box 185">
          <a:extLst>
            <a:ext uri="{FF2B5EF4-FFF2-40B4-BE49-F238E27FC236}">
              <a16:creationId xmlns:a16="http://schemas.microsoft.com/office/drawing/2014/main" id="{94A8777E-7961-485C-A5FF-989BDD3C7DE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2" name="Text Box 186">
          <a:extLst>
            <a:ext uri="{FF2B5EF4-FFF2-40B4-BE49-F238E27FC236}">
              <a16:creationId xmlns:a16="http://schemas.microsoft.com/office/drawing/2014/main" id="{3466C758-579E-48B4-AD7E-6E6CE0A56AD3}"/>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3" name="Text Box 187">
          <a:extLst>
            <a:ext uri="{FF2B5EF4-FFF2-40B4-BE49-F238E27FC236}">
              <a16:creationId xmlns:a16="http://schemas.microsoft.com/office/drawing/2014/main" id="{FB602647-0A9D-4A46-9010-D786DA9F72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4" name="Text Box 188">
          <a:extLst>
            <a:ext uri="{FF2B5EF4-FFF2-40B4-BE49-F238E27FC236}">
              <a16:creationId xmlns:a16="http://schemas.microsoft.com/office/drawing/2014/main" id="{4AFD7AAB-B3F7-4FEB-B423-FF9A17B3DFDC}"/>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5" name="Text Box 189">
          <a:extLst>
            <a:ext uri="{FF2B5EF4-FFF2-40B4-BE49-F238E27FC236}">
              <a16:creationId xmlns:a16="http://schemas.microsoft.com/office/drawing/2014/main" id="{CCC626D9-8928-41DD-9CC3-4F54DF9253C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6" name="Text Box 190">
          <a:extLst>
            <a:ext uri="{FF2B5EF4-FFF2-40B4-BE49-F238E27FC236}">
              <a16:creationId xmlns:a16="http://schemas.microsoft.com/office/drawing/2014/main" id="{15774687-807D-4E6D-BF15-2CD242594729}"/>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7" name="Text Box 191">
          <a:extLst>
            <a:ext uri="{FF2B5EF4-FFF2-40B4-BE49-F238E27FC236}">
              <a16:creationId xmlns:a16="http://schemas.microsoft.com/office/drawing/2014/main" id="{0D830794-FD65-47CA-991F-45BEA9C6172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8" name="Text Box 192">
          <a:extLst>
            <a:ext uri="{FF2B5EF4-FFF2-40B4-BE49-F238E27FC236}">
              <a16:creationId xmlns:a16="http://schemas.microsoft.com/office/drawing/2014/main" id="{B9B9C98A-EF89-42B7-9B94-172A36F2D75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29" name="Text Box 193">
          <a:extLst>
            <a:ext uri="{FF2B5EF4-FFF2-40B4-BE49-F238E27FC236}">
              <a16:creationId xmlns:a16="http://schemas.microsoft.com/office/drawing/2014/main" id="{DFBB32CF-6727-4245-861F-82AEC687938D}"/>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0" name="Text Box 194">
          <a:extLst>
            <a:ext uri="{FF2B5EF4-FFF2-40B4-BE49-F238E27FC236}">
              <a16:creationId xmlns:a16="http://schemas.microsoft.com/office/drawing/2014/main" id="{C2B95CB9-6F3B-4BF5-8255-08B316AF953B}"/>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1" name="Text Box 195">
          <a:extLst>
            <a:ext uri="{FF2B5EF4-FFF2-40B4-BE49-F238E27FC236}">
              <a16:creationId xmlns:a16="http://schemas.microsoft.com/office/drawing/2014/main" id="{1783E4CB-996A-47C6-BD94-5F675C57F44F}"/>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2" name="Text Box 196">
          <a:extLst>
            <a:ext uri="{FF2B5EF4-FFF2-40B4-BE49-F238E27FC236}">
              <a16:creationId xmlns:a16="http://schemas.microsoft.com/office/drawing/2014/main" id="{5E500DE0-56D3-429E-B7F2-D11DCC7A3D4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3" name="Text Box 197">
          <a:extLst>
            <a:ext uri="{FF2B5EF4-FFF2-40B4-BE49-F238E27FC236}">
              <a16:creationId xmlns:a16="http://schemas.microsoft.com/office/drawing/2014/main" id="{E13C7046-BFE0-4FE6-BE5D-E600CF004C4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4" name="Text Box 198">
          <a:extLst>
            <a:ext uri="{FF2B5EF4-FFF2-40B4-BE49-F238E27FC236}">
              <a16:creationId xmlns:a16="http://schemas.microsoft.com/office/drawing/2014/main" id="{48178A9B-3C30-4B4D-9E7C-0C60DA48DB4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5" name="Text Box 199">
          <a:extLst>
            <a:ext uri="{FF2B5EF4-FFF2-40B4-BE49-F238E27FC236}">
              <a16:creationId xmlns:a16="http://schemas.microsoft.com/office/drawing/2014/main" id="{D14A90BE-448E-41B6-A66D-F5AD40DEDB2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6" name="Text Box 200">
          <a:extLst>
            <a:ext uri="{FF2B5EF4-FFF2-40B4-BE49-F238E27FC236}">
              <a16:creationId xmlns:a16="http://schemas.microsoft.com/office/drawing/2014/main" id="{0F2B6080-BC4B-4BC1-8BDE-DA3D7F882CB8}"/>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7" name="Text Box 201">
          <a:extLst>
            <a:ext uri="{FF2B5EF4-FFF2-40B4-BE49-F238E27FC236}">
              <a16:creationId xmlns:a16="http://schemas.microsoft.com/office/drawing/2014/main" id="{DBBBCD96-A7D0-418F-AA4B-1BEAD4AC823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8" name="Text Box 202">
          <a:extLst>
            <a:ext uri="{FF2B5EF4-FFF2-40B4-BE49-F238E27FC236}">
              <a16:creationId xmlns:a16="http://schemas.microsoft.com/office/drawing/2014/main" id="{1EE090DF-CDF5-4B4E-A3F9-3B74CE2B4AA4}"/>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39" name="Text Box 203">
          <a:extLst>
            <a:ext uri="{FF2B5EF4-FFF2-40B4-BE49-F238E27FC236}">
              <a16:creationId xmlns:a16="http://schemas.microsoft.com/office/drawing/2014/main" id="{52D9E157-AA82-48AD-98CA-DC13F1C7AF85}"/>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0" name="Text Box 204">
          <a:extLst>
            <a:ext uri="{FF2B5EF4-FFF2-40B4-BE49-F238E27FC236}">
              <a16:creationId xmlns:a16="http://schemas.microsoft.com/office/drawing/2014/main" id="{909AF185-93A3-41C3-83FB-A0D59ABD8EC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1" name="Text Box 206">
          <a:extLst>
            <a:ext uri="{FF2B5EF4-FFF2-40B4-BE49-F238E27FC236}">
              <a16:creationId xmlns:a16="http://schemas.microsoft.com/office/drawing/2014/main" id="{6C2933F8-932E-4C27-9E80-94A859714A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2" name="Text Box 207">
          <a:extLst>
            <a:ext uri="{FF2B5EF4-FFF2-40B4-BE49-F238E27FC236}">
              <a16:creationId xmlns:a16="http://schemas.microsoft.com/office/drawing/2014/main" id="{03D55CAC-DE51-4114-A0E9-2DD3E92FA31A}"/>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3" name="Text Box 208">
          <a:extLst>
            <a:ext uri="{FF2B5EF4-FFF2-40B4-BE49-F238E27FC236}">
              <a16:creationId xmlns:a16="http://schemas.microsoft.com/office/drawing/2014/main" id="{05B545B6-D274-4CA5-96EA-57248EBDB5B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4" name="Text Box 209">
          <a:extLst>
            <a:ext uri="{FF2B5EF4-FFF2-40B4-BE49-F238E27FC236}">
              <a16:creationId xmlns:a16="http://schemas.microsoft.com/office/drawing/2014/main" id="{E78CE096-81C2-423C-A25E-98F2DFDFF986}"/>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5" name="Text Box 210">
          <a:extLst>
            <a:ext uri="{FF2B5EF4-FFF2-40B4-BE49-F238E27FC236}">
              <a16:creationId xmlns:a16="http://schemas.microsoft.com/office/drawing/2014/main" id="{214ED62C-D11F-4182-BA44-F980201372B7}"/>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6" name="Text Box 211">
          <a:extLst>
            <a:ext uri="{FF2B5EF4-FFF2-40B4-BE49-F238E27FC236}">
              <a16:creationId xmlns:a16="http://schemas.microsoft.com/office/drawing/2014/main" id="{0F52ED00-74A5-4616-97D2-5DC2773DBEC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7" name="Text Box 212">
          <a:extLst>
            <a:ext uri="{FF2B5EF4-FFF2-40B4-BE49-F238E27FC236}">
              <a16:creationId xmlns:a16="http://schemas.microsoft.com/office/drawing/2014/main" id="{4134676B-4EA4-48C6-A567-9B6285F9D302}"/>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8" name="Text Box 213">
          <a:extLst>
            <a:ext uri="{FF2B5EF4-FFF2-40B4-BE49-F238E27FC236}">
              <a16:creationId xmlns:a16="http://schemas.microsoft.com/office/drawing/2014/main" id="{B98761C7-FCA9-431D-A8B7-FABC41759EA1}"/>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39</xdr:row>
      <xdr:rowOff>0</xdr:rowOff>
    </xdr:from>
    <xdr:to>
      <xdr:col>3</xdr:col>
      <xdr:colOff>413657</xdr:colOff>
      <xdr:row>39</xdr:row>
      <xdr:rowOff>180975</xdr:rowOff>
    </xdr:to>
    <xdr:sp macro="" textlink="">
      <xdr:nvSpPr>
        <xdr:cNvPr id="1649" name="Text Box 214">
          <a:extLst>
            <a:ext uri="{FF2B5EF4-FFF2-40B4-BE49-F238E27FC236}">
              <a16:creationId xmlns:a16="http://schemas.microsoft.com/office/drawing/2014/main" id="{C2164DF8-AB02-49BD-B0A8-80846237B7B0}"/>
            </a:ext>
          </a:extLst>
        </xdr:cNvPr>
        <xdr:cNvSpPr txBox="1">
          <a:spLocks noChangeArrowheads="1"/>
        </xdr:cNvSpPr>
      </xdr:nvSpPr>
      <xdr:spPr bwMode="auto">
        <a:xfrm>
          <a:off x="4724401" y="6205538"/>
          <a:ext cx="80962"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39</xdr:row>
      <xdr:rowOff>0</xdr:rowOff>
    </xdr:from>
    <xdr:to>
      <xdr:col>3</xdr:col>
      <xdr:colOff>417120</xdr:colOff>
      <xdr:row>39</xdr:row>
      <xdr:rowOff>180975</xdr:rowOff>
    </xdr:to>
    <xdr:sp macro="" textlink="">
      <xdr:nvSpPr>
        <xdr:cNvPr id="1650" name="Text Box 246">
          <a:extLst>
            <a:ext uri="{FF2B5EF4-FFF2-40B4-BE49-F238E27FC236}">
              <a16:creationId xmlns:a16="http://schemas.microsoft.com/office/drawing/2014/main" id="{C44841F2-58F2-4DBA-8DFE-AB6324A52E93}"/>
            </a:ext>
          </a:extLst>
        </xdr:cNvPr>
        <xdr:cNvSpPr txBox="1">
          <a:spLocks noChangeArrowheads="1"/>
        </xdr:cNvSpPr>
      </xdr:nvSpPr>
      <xdr:spPr bwMode="auto">
        <a:xfrm>
          <a:off x="4743451" y="6205538"/>
          <a:ext cx="71437" cy="185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410" name="Text Box 242">
          <a:extLst>
            <a:ext uri="{FF2B5EF4-FFF2-40B4-BE49-F238E27FC236}">
              <a16:creationId xmlns:a16="http://schemas.microsoft.com/office/drawing/2014/main" id="{D4A91A91-145C-4212-A7E7-688CCFDC1163}"/>
            </a:ext>
          </a:extLst>
        </xdr:cNvPr>
        <xdr:cNvSpPr txBox="1">
          <a:spLocks noChangeArrowheads="1"/>
        </xdr:cNvSpPr>
      </xdr:nvSpPr>
      <xdr:spPr bwMode="auto">
        <a:xfrm>
          <a:off x="4876800" y="1609725"/>
          <a:ext cx="0" cy="178593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49</xdr:row>
      <xdr:rowOff>0</xdr:rowOff>
    </xdr:from>
    <xdr:to>
      <xdr:col>4</xdr:col>
      <xdr:colOff>90488</xdr:colOff>
      <xdr:row>50</xdr:row>
      <xdr:rowOff>45739</xdr:rowOff>
    </xdr:to>
    <xdr:sp macro="" textlink="">
      <xdr:nvSpPr>
        <xdr:cNvPr id="440" name="Text Box 71">
          <a:extLst>
            <a:ext uri="{FF2B5EF4-FFF2-40B4-BE49-F238E27FC236}">
              <a16:creationId xmlns:a16="http://schemas.microsoft.com/office/drawing/2014/main" id="{63AC7B2A-5378-41B5-88BB-6CA5856B722C}"/>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45739</xdr:rowOff>
    </xdr:to>
    <xdr:sp macro="" textlink="">
      <xdr:nvSpPr>
        <xdr:cNvPr id="441" name="Text Box 175">
          <a:extLst>
            <a:ext uri="{FF2B5EF4-FFF2-40B4-BE49-F238E27FC236}">
              <a16:creationId xmlns:a16="http://schemas.microsoft.com/office/drawing/2014/main" id="{2F8A5EE9-B7B4-4C51-8509-1A6DE4530230}"/>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2" name="Text Box 1">
          <a:extLst>
            <a:ext uri="{FF2B5EF4-FFF2-40B4-BE49-F238E27FC236}">
              <a16:creationId xmlns:a16="http://schemas.microsoft.com/office/drawing/2014/main" id="{C647C148-EAB5-4428-AED3-736EDAEA7B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3" name="Text Box 23">
          <a:extLst>
            <a:ext uri="{FF2B5EF4-FFF2-40B4-BE49-F238E27FC236}">
              <a16:creationId xmlns:a16="http://schemas.microsoft.com/office/drawing/2014/main" id="{8A25E212-9EB1-48AB-B48B-CEB09F00733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4" name="Text Box 24">
          <a:extLst>
            <a:ext uri="{FF2B5EF4-FFF2-40B4-BE49-F238E27FC236}">
              <a16:creationId xmlns:a16="http://schemas.microsoft.com/office/drawing/2014/main" id="{6FC0F85D-F070-4846-8189-49BB091DA6B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5" name="Text Box 25">
          <a:extLst>
            <a:ext uri="{FF2B5EF4-FFF2-40B4-BE49-F238E27FC236}">
              <a16:creationId xmlns:a16="http://schemas.microsoft.com/office/drawing/2014/main" id="{E147AD2A-2656-4DEE-8BBC-8BC2BD80259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6" name="Text Box 26">
          <a:extLst>
            <a:ext uri="{FF2B5EF4-FFF2-40B4-BE49-F238E27FC236}">
              <a16:creationId xmlns:a16="http://schemas.microsoft.com/office/drawing/2014/main" id="{D9C44839-E4D2-4123-9018-B31CC1D288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7" name="Text Box 27">
          <a:extLst>
            <a:ext uri="{FF2B5EF4-FFF2-40B4-BE49-F238E27FC236}">
              <a16:creationId xmlns:a16="http://schemas.microsoft.com/office/drawing/2014/main" id="{FAB714A1-5A5E-4257-8A90-5068F255EE0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8" name="Text Box 28">
          <a:extLst>
            <a:ext uri="{FF2B5EF4-FFF2-40B4-BE49-F238E27FC236}">
              <a16:creationId xmlns:a16="http://schemas.microsoft.com/office/drawing/2014/main" id="{7F7AD180-5A40-463F-9E00-EA4B8E89349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49" name="Text Box 29">
          <a:extLst>
            <a:ext uri="{FF2B5EF4-FFF2-40B4-BE49-F238E27FC236}">
              <a16:creationId xmlns:a16="http://schemas.microsoft.com/office/drawing/2014/main" id="{0926F663-8E4B-429A-8364-CD4647A01B0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0" name="Text Box 30">
          <a:extLst>
            <a:ext uri="{FF2B5EF4-FFF2-40B4-BE49-F238E27FC236}">
              <a16:creationId xmlns:a16="http://schemas.microsoft.com/office/drawing/2014/main" id="{49D36475-C866-4ABB-BAFB-D36FB8AA07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1" name="Text Box 31">
          <a:extLst>
            <a:ext uri="{FF2B5EF4-FFF2-40B4-BE49-F238E27FC236}">
              <a16:creationId xmlns:a16="http://schemas.microsoft.com/office/drawing/2014/main" id="{F16E003A-1FD4-499B-8E62-3CBFB580A14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2" name="Text Box 32">
          <a:extLst>
            <a:ext uri="{FF2B5EF4-FFF2-40B4-BE49-F238E27FC236}">
              <a16:creationId xmlns:a16="http://schemas.microsoft.com/office/drawing/2014/main" id="{79F95F7F-DEF9-4E7F-A2DA-7FA2B388D5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3" name="Text Box 33">
          <a:extLst>
            <a:ext uri="{FF2B5EF4-FFF2-40B4-BE49-F238E27FC236}">
              <a16:creationId xmlns:a16="http://schemas.microsoft.com/office/drawing/2014/main" id="{67C4548E-AEF2-484D-8101-299723694A6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4" name="Text Box 34">
          <a:extLst>
            <a:ext uri="{FF2B5EF4-FFF2-40B4-BE49-F238E27FC236}">
              <a16:creationId xmlns:a16="http://schemas.microsoft.com/office/drawing/2014/main" id="{5309D22A-B7D2-4371-AB5F-188701D140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5" name="Text Box 35">
          <a:extLst>
            <a:ext uri="{FF2B5EF4-FFF2-40B4-BE49-F238E27FC236}">
              <a16:creationId xmlns:a16="http://schemas.microsoft.com/office/drawing/2014/main" id="{16DA8FC3-8F7E-4738-AE02-1C66824A01F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6" name="Text Box 36">
          <a:extLst>
            <a:ext uri="{FF2B5EF4-FFF2-40B4-BE49-F238E27FC236}">
              <a16:creationId xmlns:a16="http://schemas.microsoft.com/office/drawing/2014/main" id="{F9B49AA7-DA4F-4497-A040-6A7419A7C8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7" name="Text Box 37">
          <a:extLst>
            <a:ext uri="{FF2B5EF4-FFF2-40B4-BE49-F238E27FC236}">
              <a16:creationId xmlns:a16="http://schemas.microsoft.com/office/drawing/2014/main" id="{33F5282C-F558-44AC-A9EF-8157D662CA5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8" name="Text Box 38">
          <a:extLst>
            <a:ext uri="{FF2B5EF4-FFF2-40B4-BE49-F238E27FC236}">
              <a16:creationId xmlns:a16="http://schemas.microsoft.com/office/drawing/2014/main" id="{D9AF0557-D939-4AEE-8BE6-B48971AD1D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59" name="Text Box 39">
          <a:extLst>
            <a:ext uri="{FF2B5EF4-FFF2-40B4-BE49-F238E27FC236}">
              <a16:creationId xmlns:a16="http://schemas.microsoft.com/office/drawing/2014/main" id="{BE8B111F-47B1-4518-B287-F75B549EEE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0" name="Text Box 40">
          <a:extLst>
            <a:ext uri="{FF2B5EF4-FFF2-40B4-BE49-F238E27FC236}">
              <a16:creationId xmlns:a16="http://schemas.microsoft.com/office/drawing/2014/main" id="{30C1267A-EB74-40ED-B2BE-800A2B5BE6F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1" name="Text Box 41">
          <a:extLst>
            <a:ext uri="{FF2B5EF4-FFF2-40B4-BE49-F238E27FC236}">
              <a16:creationId xmlns:a16="http://schemas.microsoft.com/office/drawing/2014/main" id="{D56D6367-1FC7-4E08-827F-3861855D0BD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2" name="Text Box 42">
          <a:extLst>
            <a:ext uri="{FF2B5EF4-FFF2-40B4-BE49-F238E27FC236}">
              <a16:creationId xmlns:a16="http://schemas.microsoft.com/office/drawing/2014/main" id="{4C0B40A7-F5A4-4B8D-BA79-89D61C79D42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3" name="Text Box 43">
          <a:extLst>
            <a:ext uri="{FF2B5EF4-FFF2-40B4-BE49-F238E27FC236}">
              <a16:creationId xmlns:a16="http://schemas.microsoft.com/office/drawing/2014/main" id="{89F74297-ECEA-4E4A-BB6F-D9EBCD4656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4" name="Text Box 44">
          <a:extLst>
            <a:ext uri="{FF2B5EF4-FFF2-40B4-BE49-F238E27FC236}">
              <a16:creationId xmlns:a16="http://schemas.microsoft.com/office/drawing/2014/main" id="{D4748AD2-D7F5-4F31-98BB-04EC5D88EB5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5" name="Text Box 45">
          <a:extLst>
            <a:ext uri="{FF2B5EF4-FFF2-40B4-BE49-F238E27FC236}">
              <a16:creationId xmlns:a16="http://schemas.microsoft.com/office/drawing/2014/main" id="{45E29256-F896-4629-B406-FCF8ECFB2B9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6" name="Text Box 46">
          <a:extLst>
            <a:ext uri="{FF2B5EF4-FFF2-40B4-BE49-F238E27FC236}">
              <a16:creationId xmlns:a16="http://schemas.microsoft.com/office/drawing/2014/main" id="{99D8FDD9-00C0-41EB-80FA-3A67656E43E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7" name="Text Box 47">
          <a:extLst>
            <a:ext uri="{FF2B5EF4-FFF2-40B4-BE49-F238E27FC236}">
              <a16:creationId xmlns:a16="http://schemas.microsoft.com/office/drawing/2014/main" id="{3CE30CC1-8252-4205-B7DF-FED8FF756D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8" name="Text Box 48">
          <a:extLst>
            <a:ext uri="{FF2B5EF4-FFF2-40B4-BE49-F238E27FC236}">
              <a16:creationId xmlns:a16="http://schemas.microsoft.com/office/drawing/2014/main" id="{2BCC62E1-9A77-4692-963E-757FF8F1BB5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69" name="Text Box 49">
          <a:extLst>
            <a:ext uri="{FF2B5EF4-FFF2-40B4-BE49-F238E27FC236}">
              <a16:creationId xmlns:a16="http://schemas.microsoft.com/office/drawing/2014/main" id="{AEFAC6EB-D201-43E2-A03A-C076F15D66B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0" name="Text Box 50">
          <a:extLst>
            <a:ext uri="{FF2B5EF4-FFF2-40B4-BE49-F238E27FC236}">
              <a16:creationId xmlns:a16="http://schemas.microsoft.com/office/drawing/2014/main" id="{DE26D98C-7A21-4E5A-A784-A3781C5762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1" name="Text Box 51">
          <a:extLst>
            <a:ext uri="{FF2B5EF4-FFF2-40B4-BE49-F238E27FC236}">
              <a16:creationId xmlns:a16="http://schemas.microsoft.com/office/drawing/2014/main" id="{FE21DD2D-48DF-4896-9448-61645F1249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2" name="Text Box 52">
          <a:extLst>
            <a:ext uri="{FF2B5EF4-FFF2-40B4-BE49-F238E27FC236}">
              <a16:creationId xmlns:a16="http://schemas.microsoft.com/office/drawing/2014/main" id="{02401372-E8B1-461B-B07E-213A9378598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3" name="Text Box 53">
          <a:extLst>
            <a:ext uri="{FF2B5EF4-FFF2-40B4-BE49-F238E27FC236}">
              <a16:creationId xmlns:a16="http://schemas.microsoft.com/office/drawing/2014/main" id="{B2E0E982-1DA6-47CA-9D65-FCA43C0976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4" name="Text Box 54">
          <a:extLst>
            <a:ext uri="{FF2B5EF4-FFF2-40B4-BE49-F238E27FC236}">
              <a16:creationId xmlns:a16="http://schemas.microsoft.com/office/drawing/2014/main" id="{9FCE599C-1A37-4C8A-97D3-CECDD7B19C9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5" name="Text Box 55">
          <a:extLst>
            <a:ext uri="{FF2B5EF4-FFF2-40B4-BE49-F238E27FC236}">
              <a16:creationId xmlns:a16="http://schemas.microsoft.com/office/drawing/2014/main" id="{0F73C822-2F90-4B3D-9286-14099B219C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6" name="Text Box 56">
          <a:extLst>
            <a:ext uri="{FF2B5EF4-FFF2-40B4-BE49-F238E27FC236}">
              <a16:creationId xmlns:a16="http://schemas.microsoft.com/office/drawing/2014/main" id="{98022926-8915-4C1C-A684-B0FE299239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7" name="Text Box 57">
          <a:extLst>
            <a:ext uri="{FF2B5EF4-FFF2-40B4-BE49-F238E27FC236}">
              <a16:creationId xmlns:a16="http://schemas.microsoft.com/office/drawing/2014/main" id="{190AD6BB-1D7F-43DA-AC0E-726788ABD5B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8" name="Text Box 58">
          <a:extLst>
            <a:ext uri="{FF2B5EF4-FFF2-40B4-BE49-F238E27FC236}">
              <a16:creationId xmlns:a16="http://schemas.microsoft.com/office/drawing/2014/main" id="{88E7A2E4-2794-4385-A6C6-452DF4C0D32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79" name="Text Box 59">
          <a:extLst>
            <a:ext uri="{FF2B5EF4-FFF2-40B4-BE49-F238E27FC236}">
              <a16:creationId xmlns:a16="http://schemas.microsoft.com/office/drawing/2014/main" id="{1D7F9088-3FF5-4CE0-831E-59353E59B4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0" name="Text Box 60">
          <a:extLst>
            <a:ext uri="{FF2B5EF4-FFF2-40B4-BE49-F238E27FC236}">
              <a16:creationId xmlns:a16="http://schemas.microsoft.com/office/drawing/2014/main" id="{6BDA7893-B4C5-4636-9008-C644C5D39D1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1" name="Text Box 61">
          <a:extLst>
            <a:ext uri="{FF2B5EF4-FFF2-40B4-BE49-F238E27FC236}">
              <a16:creationId xmlns:a16="http://schemas.microsoft.com/office/drawing/2014/main" id="{E774A891-D146-4FCC-B4AD-B184D9965E0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2" name="Text Box 62">
          <a:extLst>
            <a:ext uri="{FF2B5EF4-FFF2-40B4-BE49-F238E27FC236}">
              <a16:creationId xmlns:a16="http://schemas.microsoft.com/office/drawing/2014/main" id="{7B9D5D83-FF89-427D-9DEA-94AE72A87F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3" name="Text Box 63">
          <a:extLst>
            <a:ext uri="{FF2B5EF4-FFF2-40B4-BE49-F238E27FC236}">
              <a16:creationId xmlns:a16="http://schemas.microsoft.com/office/drawing/2014/main" id="{105B6B34-40F2-47A1-8BF7-0047D9C0C7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4" name="Text Box 64">
          <a:extLst>
            <a:ext uri="{FF2B5EF4-FFF2-40B4-BE49-F238E27FC236}">
              <a16:creationId xmlns:a16="http://schemas.microsoft.com/office/drawing/2014/main" id="{9F3ADE77-3E9C-4FEA-81B2-AD56DD0985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5" name="Text Box 65">
          <a:extLst>
            <a:ext uri="{FF2B5EF4-FFF2-40B4-BE49-F238E27FC236}">
              <a16:creationId xmlns:a16="http://schemas.microsoft.com/office/drawing/2014/main" id="{612786DD-0EE6-4223-8DC9-8C2B35FCE0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6" name="Text Box 66">
          <a:extLst>
            <a:ext uri="{FF2B5EF4-FFF2-40B4-BE49-F238E27FC236}">
              <a16:creationId xmlns:a16="http://schemas.microsoft.com/office/drawing/2014/main" id="{2FAA1B18-868F-48BC-B2B2-5B9E2D7CE81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7" name="Text Box 67">
          <a:extLst>
            <a:ext uri="{FF2B5EF4-FFF2-40B4-BE49-F238E27FC236}">
              <a16:creationId xmlns:a16="http://schemas.microsoft.com/office/drawing/2014/main" id="{084C04BC-5158-459A-AF5F-14ADE8EFF16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8" name="Text Box 68">
          <a:extLst>
            <a:ext uri="{FF2B5EF4-FFF2-40B4-BE49-F238E27FC236}">
              <a16:creationId xmlns:a16="http://schemas.microsoft.com/office/drawing/2014/main" id="{33345C9C-285E-4DAA-856B-0AA06D21CF9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89" name="Text Box 69">
          <a:extLst>
            <a:ext uri="{FF2B5EF4-FFF2-40B4-BE49-F238E27FC236}">
              <a16:creationId xmlns:a16="http://schemas.microsoft.com/office/drawing/2014/main" id="{49B6EE3D-13C6-45E3-91E1-1CB6156491E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0" name="Text Box 70">
          <a:extLst>
            <a:ext uri="{FF2B5EF4-FFF2-40B4-BE49-F238E27FC236}">
              <a16:creationId xmlns:a16="http://schemas.microsoft.com/office/drawing/2014/main" id="{BB9EA594-5144-4402-9A94-D4A643D8166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1" name="Text Box 72">
          <a:extLst>
            <a:ext uri="{FF2B5EF4-FFF2-40B4-BE49-F238E27FC236}">
              <a16:creationId xmlns:a16="http://schemas.microsoft.com/office/drawing/2014/main" id="{88B6F7BF-CD74-4D6F-AC05-E912429B75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2" name="Text Box 73">
          <a:extLst>
            <a:ext uri="{FF2B5EF4-FFF2-40B4-BE49-F238E27FC236}">
              <a16:creationId xmlns:a16="http://schemas.microsoft.com/office/drawing/2014/main" id="{E64E16A6-ED96-4242-AB31-BF2A30C4AC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3" name="Text Box 77">
          <a:extLst>
            <a:ext uri="{FF2B5EF4-FFF2-40B4-BE49-F238E27FC236}">
              <a16:creationId xmlns:a16="http://schemas.microsoft.com/office/drawing/2014/main" id="{0DBA26CC-FF5D-4A94-B274-3D329B08B6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4" name="Text Box 78">
          <a:extLst>
            <a:ext uri="{FF2B5EF4-FFF2-40B4-BE49-F238E27FC236}">
              <a16:creationId xmlns:a16="http://schemas.microsoft.com/office/drawing/2014/main" id="{B50A74AB-5ADC-45BC-A08B-29F9B4D23D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5" name="Text Box 79">
          <a:extLst>
            <a:ext uri="{FF2B5EF4-FFF2-40B4-BE49-F238E27FC236}">
              <a16:creationId xmlns:a16="http://schemas.microsoft.com/office/drawing/2014/main" id="{6A41A081-63F2-4D8D-938F-BC174D484D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6" name="Text Box 80">
          <a:extLst>
            <a:ext uri="{FF2B5EF4-FFF2-40B4-BE49-F238E27FC236}">
              <a16:creationId xmlns:a16="http://schemas.microsoft.com/office/drawing/2014/main" id="{FE0E1824-9598-43A8-86CB-3BBB8F8AE8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7" name="Text Box 81">
          <a:extLst>
            <a:ext uri="{FF2B5EF4-FFF2-40B4-BE49-F238E27FC236}">
              <a16:creationId xmlns:a16="http://schemas.microsoft.com/office/drawing/2014/main" id="{38BF5403-A3DC-4A65-BB3F-E161206E2C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8" name="Text Box 82">
          <a:extLst>
            <a:ext uri="{FF2B5EF4-FFF2-40B4-BE49-F238E27FC236}">
              <a16:creationId xmlns:a16="http://schemas.microsoft.com/office/drawing/2014/main" id="{A5F1F424-DFD7-44DD-8D12-1F186B527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499" name="Text Box 84">
          <a:extLst>
            <a:ext uri="{FF2B5EF4-FFF2-40B4-BE49-F238E27FC236}">
              <a16:creationId xmlns:a16="http://schemas.microsoft.com/office/drawing/2014/main" id="{2D520988-458A-41A2-B5D7-26E97EF9CE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0" name="Text Box 85">
          <a:extLst>
            <a:ext uri="{FF2B5EF4-FFF2-40B4-BE49-F238E27FC236}">
              <a16:creationId xmlns:a16="http://schemas.microsoft.com/office/drawing/2014/main" id="{83D8CBF1-1F44-4107-9039-FEA50E8DA8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1" name="Text Box 89">
          <a:extLst>
            <a:ext uri="{FF2B5EF4-FFF2-40B4-BE49-F238E27FC236}">
              <a16:creationId xmlns:a16="http://schemas.microsoft.com/office/drawing/2014/main" id="{AA9B99DC-A83C-453C-B33F-2E8202C145A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2" name="Text Box 90">
          <a:extLst>
            <a:ext uri="{FF2B5EF4-FFF2-40B4-BE49-F238E27FC236}">
              <a16:creationId xmlns:a16="http://schemas.microsoft.com/office/drawing/2014/main" id="{DA48FF76-74EC-4AFC-81EE-9697FD2357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3" name="Text Box 91">
          <a:extLst>
            <a:ext uri="{FF2B5EF4-FFF2-40B4-BE49-F238E27FC236}">
              <a16:creationId xmlns:a16="http://schemas.microsoft.com/office/drawing/2014/main" id="{73904F5F-C52A-4ABA-836F-67AF5A6112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4" name="Text Box 92">
          <a:extLst>
            <a:ext uri="{FF2B5EF4-FFF2-40B4-BE49-F238E27FC236}">
              <a16:creationId xmlns:a16="http://schemas.microsoft.com/office/drawing/2014/main" id="{202A2294-291E-47A7-840B-1097884ED86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5" name="Text Box 93">
          <a:extLst>
            <a:ext uri="{FF2B5EF4-FFF2-40B4-BE49-F238E27FC236}">
              <a16:creationId xmlns:a16="http://schemas.microsoft.com/office/drawing/2014/main" id="{FCB71C68-8C3A-49FD-9ABF-32B997557C7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6" name="Text Box 94">
          <a:extLst>
            <a:ext uri="{FF2B5EF4-FFF2-40B4-BE49-F238E27FC236}">
              <a16:creationId xmlns:a16="http://schemas.microsoft.com/office/drawing/2014/main" id="{B3CD2B79-FD29-40CD-9462-65AA9DD4EA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7" name="Text Box 95">
          <a:extLst>
            <a:ext uri="{FF2B5EF4-FFF2-40B4-BE49-F238E27FC236}">
              <a16:creationId xmlns:a16="http://schemas.microsoft.com/office/drawing/2014/main" id="{14EED156-441B-4C0C-A9F6-F12305D8CDB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8" name="Text Box 96">
          <a:extLst>
            <a:ext uri="{FF2B5EF4-FFF2-40B4-BE49-F238E27FC236}">
              <a16:creationId xmlns:a16="http://schemas.microsoft.com/office/drawing/2014/main" id="{37B6EED9-3D3E-4C97-8A48-A0F6899A5DF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09" name="Text Box 97">
          <a:extLst>
            <a:ext uri="{FF2B5EF4-FFF2-40B4-BE49-F238E27FC236}">
              <a16:creationId xmlns:a16="http://schemas.microsoft.com/office/drawing/2014/main" id="{A73C189B-07B9-4459-B131-D3DE2BACE7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0" name="Text Box 101">
          <a:extLst>
            <a:ext uri="{FF2B5EF4-FFF2-40B4-BE49-F238E27FC236}">
              <a16:creationId xmlns:a16="http://schemas.microsoft.com/office/drawing/2014/main" id="{4F9EEC1B-8071-4720-AF8A-0CFBCCF0410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1" name="Text Box 102">
          <a:extLst>
            <a:ext uri="{FF2B5EF4-FFF2-40B4-BE49-F238E27FC236}">
              <a16:creationId xmlns:a16="http://schemas.microsoft.com/office/drawing/2014/main" id="{898DD780-9F0F-4E65-8BA2-C47B2659DF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2" name="Text Box 103">
          <a:extLst>
            <a:ext uri="{FF2B5EF4-FFF2-40B4-BE49-F238E27FC236}">
              <a16:creationId xmlns:a16="http://schemas.microsoft.com/office/drawing/2014/main" id="{C0FDB98A-92CD-462C-A2EB-A2EB1B77F2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3" name="Text Box 104">
          <a:extLst>
            <a:ext uri="{FF2B5EF4-FFF2-40B4-BE49-F238E27FC236}">
              <a16:creationId xmlns:a16="http://schemas.microsoft.com/office/drawing/2014/main" id="{E1A5E1A6-1585-4D49-9130-388D31F021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4" name="Text Box 105">
          <a:extLst>
            <a:ext uri="{FF2B5EF4-FFF2-40B4-BE49-F238E27FC236}">
              <a16:creationId xmlns:a16="http://schemas.microsoft.com/office/drawing/2014/main" id="{327E237C-C61C-4A29-A42C-57891A21D2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5" name="Text Box 106">
          <a:extLst>
            <a:ext uri="{FF2B5EF4-FFF2-40B4-BE49-F238E27FC236}">
              <a16:creationId xmlns:a16="http://schemas.microsoft.com/office/drawing/2014/main" id="{8FD2A16D-8A8E-409C-8572-8B0C7CC7D2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6" name="Text Box 107">
          <a:extLst>
            <a:ext uri="{FF2B5EF4-FFF2-40B4-BE49-F238E27FC236}">
              <a16:creationId xmlns:a16="http://schemas.microsoft.com/office/drawing/2014/main" id="{2274CC41-06F8-4DE7-9B42-E1E7BBF926B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7" name="Text Box 108">
          <a:extLst>
            <a:ext uri="{FF2B5EF4-FFF2-40B4-BE49-F238E27FC236}">
              <a16:creationId xmlns:a16="http://schemas.microsoft.com/office/drawing/2014/main" id="{A0466C59-6C96-47D8-80FD-099F2EF6E1E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8" name="Text Box 109">
          <a:extLst>
            <a:ext uri="{FF2B5EF4-FFF2-40B4-BE49-F238E27FC236}">
              <a16:creationId xmlns:a16="http://schemas.microsoft.com/office/drawing/2014/main" id="{7FAE828E-0B72-4BD0-AD38-9E88E2F760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19" name="Text Box 113">
          <a:extLst>
            <a:ext uri="{FF2B5EF4-FFF2-40B4-BE49-F238E27FC236}">
              <a16:creationId xmlns:a16="http://schemas.microsoft.com/office/drawing/2014/main" id="{3E283E29-9446-4514-8A46-E8B62DB4B00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0" name="Text Box 114">
          <a:extLst>
            <a:ext uri="{FF2B5EF4-FFF2-40B4-BE49-F238E27FC236}">
              <a16:creationId xmlns:a16="http://schemas.microsoft.com/office/drawing/2014/main" id="{D240C547-4316-476B-95AA-F3DE926CB84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1" name="Text Box 115">
          <a:extLst>
            <a:ext uri="{FF2B5EF4-FFF2-40B4-BE49-F238E27FC236}">
              <a16:creationId xmlns:a16="http://schemas.microsoft.com/office/drawing/2014/main" id="{3C4603A6-BE88-4762-A7C8-EB643904FCD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2" name="Text Box 116">
          <a:extLst>
            <a:ext uri="{FF2B5EF4-FFF2-40B4-BE49-F238E27FC236}">
              <a16:creationId xmlns:a16="http://schemas.microsoft.com/office/drawing/2014/main" id="{4E4665D8-DFBB-4CC4-BE65-6A1510F200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3" name="Text Box 117">
          <a:extLst>
            <a:ext uri="{FF2B5EF4-FFF2-40B4-BE49-F238E27FC236}">
              <a16:creationId xmlns:a16="http://schemas.microsoft.com/office/drawing/2014/main" id="{DF7F7ECA-3A0D-4C55-9AE6-74FE3DDE6C8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4" name="Text Box 118">
          <a:extLst>
            <a:ext uri="{FF2B5EF4-FFF2-40B4-BE49-F238E27FC236}">
              <a16:creationId xmlns:a16="http://schemas.microsoft.com/office/drawing/2014/main" id="{21CE7761-E892-4227-BEF8-1E62310E882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5" name="Text Box 119">
          <a:extLst>
            <a:ext uri="{FF2B5EF4-FFF2-40B4-BE49-F238E27FC236}">
              <a16:creationId xmlns:a16="http://schemas.microsoft.com/office/drawing/2014/main" id="{CCD0F651-8EC0-4D59-A1A9-831016621D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6" name="Text Box 120">
          <a:extLst>
            <a:ext uri="{FF2B5EF4-FFF2-40B4-BE49-F238E27FC236}">
              <a16:creationId xmlns:a16="http://schemas.microsoft.com/office/drawing/2014/main" id="{4F827A29-3B0E-4C7E-8B83-6C7AB4FD579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7" name="Text Box 121">
          <a:extLst>
            <a:ext uri="{FF2B5EF4-FFF2-40B4-BE49-F238E27FC236}">
              <a16:creationId xmlns:a16="http://schemas.microsoft.com/office/drawing/2014/main" id="{7577FDA5-A3B6-4E20-BEE4-9E9C88F57EE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8" name="Text Box 125">
          <a:extLst>
            <a:ext uri="{FF2B5EF4-FFF2-40B4-BE49-F238E27FC236}">
              <a16:creationId xmlns:a16="http://schemas.microsoft.com/office/drawing/2014/main" id="{386682F1-684C-4283-B0FD-7A85EAF60FA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29" name="Text Box 126">
          <a:extLst>
            <a:ext uri="{FF2B5EF4-FFF2-40B4-BE49-F238E27FC236}">
              <a16:creationId xmlns:a16="http://schemas.microsoft.com/office/drawing/2014/main" id="{E163F022-61C0-4F7F-985A-765A76D496E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0" name="Text Box 127">
          <a:extLst>
            <a:ext uri="{FF2B5EF4-FFF2-40B4-BE49-F238E27FC236}">
              <a16:creationId xmlns:a16="http://schemas.microsoft.com/office/drawing/2014/main" id="{EC9B44BF-2019-4093-8364-926AB7769C0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1" name="Text Box 128">
          <a:extLst>
            <a:ext uri="{FF2B5EF4-FFF2-40B4-BE49-F238E27FC236}">
              <a16:creationId xmlns:a16="http://schemas.microsoft.com/office/drawing/2014/main" id="{62BCA365-E4FA-42CA-A1D1-BD8A61982D1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2" name="Text Box 129">
          <a:extLst>
            <a:ext uri="{FF2B5EF4-FFF2-40B4-BE49-F238E27FC236}">
              <a16:creationId xmlns:a16="http://schemas.microsoft.com/office/drawing/2014/main" id="{300DAD62-A91B-4E85-8A69-196C159503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3" name="Text Box 130">
          <a:extLst>
            <a:ext uri="{FF2B5EF4-FFF2-40B4-BE49-F238E27FC236}">
              <a16:creationId xmlns:a16="http://schemas.microsoft.com/office/drawing/2014/main" id="{E57D8061-2F3A-4ABE-9D2D-BB41F4AEF0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4" name="Text Box 131">
          <a:extLst>
            <a:ext uri="{FF2B5EF4-FFF2-40B4-BE49-F238E27FC236}">
              <a16:creationId xmlns:a16="http://schemas.microsoft.com/office/drawing/2014/main" id="{2357354C-6326-4AB6-B6AA-07F65EC7053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5" name="Text Box 132">
          <a:extLst>
            <a:ext uri="{FF2B5EF4-FFF2-40B4-BE49-F238E27FC236}">
              <a16:creationId xmlns:a16="http://schemas.microsoft.com/office/drawing/2014/main" id="{0DA020D0-C28E-464D-9BFE-4AB708B0503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6" name="Text Box 133">
          <a:extLst>
            <a:ext uri="{FF2B5EF4-FFF2-40B4-BE49-F238E27FC236}">
              <a16:creationId xmlns:a16="http://schemas.microsoft.com/office/drawing/2014/main" id="{D45B605B-058E-4CD9-A9FB-D13943F9342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7" name="Text Box 137">
          <a:extLst>
            <a:ext uri="{FF2B5EF4-FFF2-40B4-BE49-F238E27FC236}">
              <a16:creationId xmlns:a16="http://schemas.microsoft.com/office/drawing/2014/main" id="{7D7B1A58-51AC-4C5C-AA71-6134745D1B1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8" name="Text Box 138">
          <a:extLst>
            <a:ext uri="{FF2B5EF4-FFF2-40B4-BE49-F238E27FC236}">
              <a16:creationId xmlns:a16="http://schemas.microsoft.com/office/drawing/2014/main" id="{F1799A0E-02E4-4E9B-9F44-59EF593DA57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39" name="Text Box 139">
          <a:extLst>
            <a:ext uri="{FF2B5EF4-FFF2-40B4-BE49-F238E27FC236}">
              <a16:creationId xmlns:a16="http://schemas.microsoft.com/office/drawing/2014/main" id="{BEB78CE1-E239-440A-8D32-E2E1F11EF0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0" name="Text Box 140">
          <a:extLst>
            <a:ext uri="{FF2B5EF4-FFF2-40B4-BE49-F238E27FC236}">
              <a16:creationId xmlns:a16="http://schemas.microsoft.com/office/drawing/2014/main" id="{64E23F39-E79B-40E0-87E4-B8DB8B821A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1" name="Text Box 141">
          <a:extLst>
            <a:ext uri="{FF2B5EF4-FFF2-40B4-BE49-F238E27FC236}">
              <a16:creationId xmlns:a16="http://schemas.microsoft.com/office/drawing/2014/main" id="{981D242C-D3E5-4E5A-94CD-BAA23D0A9C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2" name="Text Box 142">
          <a:extLst>
            <a:ext uri="{FF2B5EF4-FFF2-40B4-BE49-F238E27FC236}">
              <a16:creationId xmlns:a16="http://schemas.microsoft.com/office/drawing/2014/main" id="{9C438C9E-1573-453F-96B1-FA38B04CC5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3" name="Text Box 143">
          <a:extLst>
            <a:ext uri="{FF2B5EF4-FFF2-40B4-BE49-F238E27FC236}">
              <a16:creationId xmlns:a16="http://schemas.microsoft.com/office/drawing/2014/main" id="{AF65D9B7-4E10-4F34-8716-0A42C2C88CD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4" name="Text Box 144">
          <a:extLst>
            <a:ext uri="{FF2B5EF4-FFF2-40B4-BE49-F238E27FC236}">
              <a16:creationId xmlns:a16="http://schemas.microsoft.com/office/drawing/2014/main" id="{1DBB7FBA-82E9-4A89-B37B-10725727DC7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5" name="Text Box 145">
          <a:extLst>
            <a:ext uri="{FF2B5EF4-FFF2-40B4-BE49-F238E27FC236}">
              <a16:creationId xmlns:a16="http://schemas.microsoft.com/office/drawing/2014/main" id="{D089B346-4306-4D4B-87FD-1967C49315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6" name="Text Box 149">
          <a:extLst>
            <a:ext uri="{FF2B5EF4-FFF2-40B4-BE49-F238E27FC236}">
              <a16:creationId xmlns:a16="http://schemas.microsoft.com/office/drawing/2014/main" id="{EFAA66F4-B37C-49F4-965C-2FBB085F195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7" name="Text Box 150">
          <a:extLst>
            <a:ext uri="{FF2B5EF4-FFF2-40B4-BE49-F238E27FC236}">
              <a16:creationId xmlns:a16="http://schemas.microsoft.com/office/drawing/2014/main" id="{89E57F12-CD75-4E5B-A000-18187106577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8" name="Text Box 151">
          <a:extLst>
            <a:ext uri="{FF2B5EF4-FFF2-40B4-BE49-F238E27FC236}">
              <a16:creationId xmlns:a16="http://schemas.microsoft.com/office/drawing/2014/main" id="{28B883D9-F1F7-4335-A4FB-FD1C5573088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49" name="Text Box 152">
          <a:extLst>
            <a:ext uri="{FF2B5EF4-FFF2-40B4-BE49-F238E27FC236}">
              <a16:creationId xmlns:a16="http://schemas.microsoft.com/office/drawing/2014/main" id="{B93D28D2-39F6-4A64-A817-50BEED926E3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0" name="Text Box 153">
          <a:extLst>
            <a:ext uri="{FF2B5EF4-FFF2-40B4-BE49-F238E27FC236}">
              <a16:creationId xmlns:a16="http://schemas.microsoft.com/office/drawing/2014/main" id="{7D25EB05-580C-4BF5-AC83-738FF994A5A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1" name="Text Box 154">
          <a:extLst>
            <a:ext uri="{FF2B5EF4-FFF2-40B4-BE49-F238E27FC236}">
              <a16:creationId xmlns:a16="http://schemas.microsoft.com/office/drawing/2014/main" id="{858E82ED-966E-4E64-AE37-18938278638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2" name="Text Box 155">
          <a:extLst>
            <a:ext uri="{FF2B5EF4-FFF2-40B4-BE49-F238E27FC236}">
              <a16:creationId xmlns:a16="http://schemas.microsoft.com/office/drawing/2014/main" id="{98D1629F-B524-4B19-97A7-C0C83B48B08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3" name="Text Box 156">
          <a:extLst>
            <a:ext uri="{FF2B5EF4-FFF2-40B4-BE49-F238E27FC236}">
              <a16:creationId xmlns:a16="http://schemas.microsoft.com/office/drawing/2014/main" id="{25BAE407-4A42-418F-B199-BAC268E842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4" name="Text Box 157">
          <a:extLst>
            <a:ext uri="{FF2B5EF4-FFF2-40B4-BE49-F238E27FC236}">
              <a16:creationId xmlns:a16="http://schemas.microsoft.com/office/drawing/2014/main" id="{2A089FD2-37DD-4338-A92A-68E923E2552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5" name="Text Box 161">
          <a:extLst>
            <a:ext uri="{FF2B5EF4-FFF2-40B4-BE49-F238E27FC236}">
              <a16:creationId xmlns:a16="http://schemas.microsoft.com/office/drawing/2014/main" id="{E0C1BE55-B666-4F45-8796-3F07C1E6CB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6" name="Text Box 162">
          <a:extLst>
            <a:ext uri="{FF2B5EF4-FFF2-40B4-BE49-F238E27FC236}">
              <a16:creationId xmlns:a16="http://schemas.microsoft.com/office/drawing/2014/main" id="{637BA51D-5E19-4BAA-A1BD-06DEA251DAA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7" name="Text Box 163">
          <a:extLst>
            <a:ext uri="{FF2B5EF4-FFF2-40B4-BE49-F238E27FC236}">
              <a16:creationId xmlns:a16="http://schemas.microsoft.com/office/drawing/2014/main" id="{329C9F75-988B-48CE-8F9E-CA9D604C5E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8" name="Text Box 164">
          <a:extLst>
            <a:ext uri="{FF2B5EF4-FFF2-40B4-BE49-F238E27FC236}">
              <a16:creationId xmlns:a16="http://schemas.microsoft.com/office/drawing/2014/main" id="{9B68B530-71D6-4E89-B3D1-DB1D77840D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59" name="Text Box 165">
          <a:extLst>
            <a:ext uri="{FF2B5EF4-FFF2-40B4-BE49-F238E27FC236}">
              <a16:creationId xmlns:a16="http://schemas.microsoft.com/office/drawing/2014/main" id="{C9F317B4-98FF-4A7B-A60F-BE42FF3314E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0" name="Text Box 166">
          <a:extLst>
            <a:ext uri="{FF2B5EF4-FFF2-40B4-BE49-F238E27FC236}">
              <a16:creationId xmlns:a16="http://schemas.microsoft.com/office/drawing/2014/main" id="{432A5345-7146-4650-A068-FB0B4B1F191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1" name="Text Box 167">
          <a:extLst>
            <a:ext uri="{FF2B5EF4-FFF2-40B4-BE49-F238E27FC236}">
              <a16:creationId xmlns:a16="http://schemas.microsoft.com/office/drawing/2014/main" id="{054D47E0-C6FF-4748-A938-2395BB296E6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2" name="Text Box 168">
          <a:extLst>
            <a:ext uri="{FF2B5EF4-FFF2-40B4-BE49-F238E27FC236}">
              <a16:creationId xmlns:a16="http://schemas.microsoft.com/office/drawing/2014/main" id="{56641875-0045-4656-8BCA-196D9D12AC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3" name="Text Box 169">
          <a:extLst>
            <a:ext uri="{FF2B5EF4-FFF2-40B4-BE49-F238E27FC236}">
              <a16:creationId xmlns:a16="http://schemas.microsoft.com/office/drawing/2014/main" id="{6B72E820-38F1-4341-9B93-0A3604F76B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4" name="Text Box 170">
          <a:extLst>
            <a:ext uri="{FF2B5EF4-FFF2-40B4-BE49-F238E27FC236}">
              <a16:creationId xmlns:a16="http://schemas.microsoft.com/office/drawing/2014/main" id="{6813D03D-D788-4AB2-B8FF-55324F58FF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5" name="Text Box 171">
          <a:extLst>
            <a:ext uri="{FF2B5EF4-FFF2-40B4-BE49-F238E27FC236}">
              <a16:creationId xmlns:a16="http://schemas.microsoft.com/office/drawing/2014/main" id="{1C9D8C1D-56CF-4967-9912-EB8E6CF890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6" name="Text Box 172">
          <a:extLst>
            <a:ext uri="{FF2B5EF4-FFF2-40B4-BE49-F238E27FC236}">
              <a16:creationId xmlns:a16="http://schemas.microsoft.com/office/drawing/2014/main" id="{570905A5-4406-441E-ACD8-ED972360EC3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7" name="Text Box 173">
          <a:extLst>
            <a:ext uri="{FF2B5EF4-FFF2-40B4-BE49-F238E27FC236}">
              <a16:creationId xmlns:a16="http://schemas.microsoft.com/office/drawing/2014/main" id="{FAC0616D-EADB-4757-98B6-FF41A81642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8" name="Text Box 174">
          <a:extLst>
            <a:ext uri="{FF2B5EF4-FFF2-40B4-BE49-F238E27FC236}">
              <a16:creationId xmlns:a16="http://schemas.microsoft.com/office/drawing/2014/main" id="{2AB9AC50-9C00-47B3-9303-6D5ED149BF8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69" name="Text Box 176">
          <a:extLst>
            <a:ext uri="{FF2B5EF4-FFF2-40B4-BE49-F238E27FC236}">
              <a16:creationId xmlns:a16="http://schemas.microsoft.com/office/drawing/2014/main" id="{BBE62E6E-F034-4653-8900-6D8E44C6C8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0" name="Text Box 178">
          <a:extLst>
            <a:ext uri="{FF2B5EF4-FFF2-40B4-BE49-F238E27FC236}">
              <a16:creationId xmlns:a16="http://schemas.microsoft.com/office/drawing/2014/main" id="{385BE8E5-A6AE-494A-B07D-338152264FE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1" name="Text Box 179">
          <a:extLst>
            <a:ext uri="{FF2B5EF4-FFF2-40B4-BE49-F238E27FC236}">
              <a16:creationId xmlns:a16="http://schemas.microsoft.com/office/drawing/2014/main" id="{3E554977-886B-4364-9738-55668AF053C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2" name="Text Box 180">
          <a:extLst>
            <a:ext uri="{FF2B5EF4-FFF2-40B4-BE49-F238E27FC236}">
              <a16:creationId xmlns:a16="http://schemas.microsoft.com/office/drawing/2014/main" id="{C8D09490-A28F-4F6A-AA77-50ED634404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3" name="Text Box 181">
          <a:extLst>
            <a:ext uri="{FF2B5EF4-FFF2-40B4-BE49-F238E27FC236}">
              <a16:creationId xmlns:a16="http://schemas.microsoft.com/office/drawing/2014/main" id="{72A4479F-B486-4E4D-ACED-ADC7EA59625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4" name="Text Box 182">
          <a:extLst>
            <a:ext uri="{FF2B5EF4-FFF2-40B4-BE49-F238E27FC236}">
              <a16:creationId xmlns:a16="http://schemas.microsoft.com/office/drawing/2014/main" id="{72836E96-58CF-4131-92B6-9A5A7BC6CC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5" name="Text Box 183">
          <a:extLst>
            <a:ext uri="{FF2B5EF4-FFF2-40B4-BE49-F238E27FC236}">
              <a16:creationId xmlns:a16="http://schemas.microsoft.com/office/drawing/2014/main" id="{AB81D2AA-B5FD-48D8-97BC-116A5C1D197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6" name="Text Box 184">
          <a:extLst>
            <a:ext uri="{FF2B5EF4-FFF2-40B4-BE49-F238E27FC236}">
              <a16:creationId xmlns:a16="http://schemas.microsoft.com/office/drawing/2014/main" id="{322ABC1B-0BE3-42A1-9112-BDF3EFDD8E3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7" name="Text Box 185">
          <a:extLst>
            <a:ext uri="{FF2B5EF4-FFF2-40B4-BE49-F238E27FC236}">
              <a16:creationId xmlns:a16="http://schemas.microsoft.com/office/drawing/2014/main" id="{297298C3-D1D9-489E-8543-905CA4645E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8" name="Text Box 186">
          <a:extLst>
            <a:ext uri="{FF2B5EF4-FFF2-40B4-BE49-F238E27FC236}">
              <a16:creationId xmlns:a16="http://schemas.microsoft.com/office/drawing/2014/main" id="{4270B577-3542-47DD-9C03-A625DFB5D9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79" name="Text Box 187">
          <a:extLst>
            <a:ext uri="{FF2B5EF4-FFF2-40B4-BE49-F238E27FC236}">
              <a16:creationId xmlns:a16="http://schemas.microsoft.com/office/drawing/2014/main" id="{2F66F256-874E-4DCC-A577-9FB852EB373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0" name="Text Box 188">
          <a:extLst>
            <a:ext uri="{FF2B5EF4-FFF2-40B4-BE49-F238E27FC236}">
              <a16:creationId xmlns:a16="http://schemas.microsoft.com/office/drawing/2014/main" id="{7FBE91ED-B761-45A3-961A-3A9A698A35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1" name="Text Box 189">
          <a:extLst>
            <a:ext uri="{FF2B5EF4-FFF2-40B4-BE49-F238E27FC236}">
              <a16:creationId xmlns:a16="http://schemas.microsoft.com/office/drawing/2014/main" id="{3A73F5A6-FEA7-4691-BAD0-6C8AF181D4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2" name="Text Box 190">
          <a:extLst>
            <a:ext uri="{FF2B5EF4-FFF2-40B4-BE49-F238E27FC236}">
              <a16:creationId xmlns:a16="http://schemas.microsoft.com/office/drawing/2014/main" id="{2F205A72-FB9B-48A2-B25E-09A86DE8DE3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3" name="Text Box 191">
          <a:extLst>
            <a:ext uri="{FF2B5EF4-FFF2-40B4-BE49-F238E27FC236}">
              <a16:creationId xmlns:a16="http://schemas.microsoft.com/office/drawing/2014/main" id="{FE7D62E4-D940-495D-B56C-BDAFCC718B0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4" name="Text Box 192">
          <a:extLst>
            <a:ext uri="{FF2B5EF4-FFF2-40B4-BE49-F238E27FC236}">
              <a16:creationId xmlns:a16="http://schemas.microsoft.com/office/drawing/2014/main" id="{B13D846F-0214-4BF4-B43A-7B0E804B7FD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5" name="Text Box 193">
          <a:extLst>
            <a:ext uri="{FF2B5EF4-FFF2-40B4-BE49-F238E27FC236}">
              <a16:creationId xmlns:a16="http://schemas.microsoft.com/office/drawing/2014/main" id="{3FF5299B-7DF1-40AA-82CE-050D9BE1552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6" name="Text Box 194">
          <a:extLst>
            <a:ext uri="{FF2B5EF4-FFF2-40B4-BE49-F238E27FC236}">
              <a16:creationId xmlns:a16="http://schemas.microsoft.com/office/drawing/2014/main" id="{98DB175F-3E26-4CA8-A58E-8B2DE675B0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7" name="Text Box 195">
          <a:extLst>
            <a:ext uri="{FF2B5EF4-FFF2-40B4-BE49-F238E27FC236}">
              <a16:creationId xmlns:a16="http://schemas.microsoft.com/office/drawing/2014/main" id="{272A0A27-40AE-4C17-B73C-F4C4F9B191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8" name="Text Box 196">
          <a:extLst>
            <a:ext uri="{FF2B5EF4-FFF2-40B4-BE49-F238E27FC236}">
              <a16:creationId xmlns:a16="http://schemas.microsoft.com/office/drawing/2014/main" id="{25177B90-F591-436F-90DF-FBD892E310C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89" name="Text Box 197">
          <a:extLst>
            <a:ext uri="{FF2B5EF4-FFF2-40B4-BE49-F238E27FC236}">
              <a16:creationId xmlns:a16="http://schemas.microsoft.com/office/drawing/2014/main" id="{84B0A974-DAE6-4744-8108-BB26D3571CA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0" name="Text Box 198">
          <a:extLst>
            <a:ext uri="{FF2B5EF4-FFF2-40B4-BE49-F238E27FC236}">
              <a16:creationId xmlns:a16="http://schemas.microsoft.com/office/drawing/2014/main" id="{E085C1BA-563D-46FF-BFED-8C8D97D55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1" name="Text Box 199">
          <a:extLst>
            <a:ext uri="{FF2B5EF4-FFF2-40B4-BE49-F238E27FC236}">
              <a16:creationId xmlns:a16="http://schemas.microsoft.com/office/drawing/2014/main" id="{C389FA23-38A0-4E46-8921-591B4994FB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2" name="Text Box 200">
          <a:extLst>
            <a:ext uri="{FF2B5EF4-FFF2-40B4-BE49-F238E27FC236}">
              <a16:creationId xmlns:a16="http://schemas.microsoft.com/office/drawing/2014/main" id="{AACF80C1-EFB8-4AB8-9D30-072A1A77328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3" name="Text Box 201">
          <a:extLst>
            <a:ext uri="{FF2B5EF4-FFF2-40B4-BE49-F238E27FC236}">
              <a16:creationId xmlns:a16="http://schemas.microsoft.com/office/drawing/2014/main" id="{C3FF2484-2C21-4CD7-ACD2-52A7596B97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4" name="Text Box 202">
          <a:extLst>
            <a:ext uri="{FF2B5EF4-FFF2-40B4-BE49-F238E27FC236}">
              <a16:creationId xmlns:a16="http://schemas.microsoft.com/office/drawing/2014/main" id="{AC4826DF-1BC0-42FB-B8E8-91857798156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5" name="Text Box 203">
          <a:extLst>
            <a:ext uri="{FF2B5EF4-FFF2-40B4-BE49-F238E27FC236}">
              <a16:creationId xmlns:a16="http://schemas.microsoft.com/office/drawing/2014/main" id="{37C8E82D-6F52-47C0-AAB8-FC6E39C7CEE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6" name="Text Box 204">
          <a:extLst>
            <a:ext uri="{FF2B5EF4-FFF2-40B4-BE49-F238E27FC236}">
              <a16:creationId xmlns:a16="http://schemas.microsoft.com/office/drawing/2014/main" id="{3B32284C-0F03-40E2-9172-9E0B6550F9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7" name="Text Box 206">
          <a:extLst>
            <a:ext uri="{FF2B5EF4-FFF2-40B4-BE49-F238E27FC236}">
              <a16:creationId xmlns:a16="http://schemas.microsoft.com/office/drawing/2014/main" id="{4E2F1462-2F64-4153-A8D7-C8BB3230761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8" name="Text Box 207">
          <a:extLst>
            <a:ext uri="{FF2B5EF4-FFF2-40B4-BE49-F238E27FC236}">
              <a16:creationId xmlns:a16="http://schemas.microsoft.com/office/drawing/2014/main" id="{E0345014-0709-4FCE-8717-56F8C6F944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599" name="Text Box 208">
          <a:extLst>
            <a:ext uri="{FF2B5EF4-FFF2-40B4-BE49-F238E27FC236}">
              <a16:creationId xmlns:a16="http://schemas.microsoft.com/office/drawing/2014/main" id="{2329C9EE-0081-4F74-B552-0718242FB72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0" name="Text Box 209">
          <a:extLst>
            <a:ext uri="{FF2B5EF4-FFF2-40B4-BE49-F238E27FC236}">
              <a16:creationId xmlns:a16="http://schemas.microsoft.com/office/drawing/2014/main" id="{C68F3159-019D-44E9-A33D-D31B3E8D07A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1" name="Text Box 210">
          <a:extLst>
            <a:ext uri="{FF2B5EF4-FFF2-40B4-BE49-F238E27FC236}">
              <a16:creationId xmlns:a16="http://schemas.microsoft.com/office/drawing/2014/main" id="{3AD6C8CF-C961-4629-ABB9-85503FF8D83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2" name="Text Box 211">
          <a:extLst>
            <a:ext uri="{FF2B5EF4-FFF2-40B4-BE49-F238E27FC236}">
              <a16:creationId xmlns:a16="http://schemas.microsoft.com/office/drawing/2014/main" id="{94CDCAC2-9DC9-4A4F-B2CA-34346A378D3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3" name="Text Box 212">
          <a:extLst>
            <a:ext uri="{FF2B5EF4-FFF2-40B4-BE49-F238E27FC236}">
              <a16:creationId xmlns:a16="http://schemas.microsoft.com/office/drawing/2014/main" id="{836FBBC0-008C-4A4A-9325-5543259C0A2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4" name="Text Box 213">
          <a:extLst>
            <a:ext uri="{FF2B5EF4-FFF2-40B4-BE49-F238E27FC236}">
              <a16:creationId xmlns:a16="http://schemas.microsoft.com/office/drawing/2014/main" id="{89C3C416-E2C1-4355-9105-B0E6716CC44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605" name="Text Box 214">
          <a:extLst>
            <a:ext uri="{FF2B5EF4-FFF2-40B4-BE49-F238E27FC236}">
              <a16:creationId xmlns:a16="http://schemas.microsoft.com/office/drawing/2014/main" id="{F33060F7-90AE-4272-A053-65F1864F5FE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06" name="Text Box 216">
          <a:extLst>
            <a:ext uri="{FF2B5EF4-FFF2-40B4-BE49-F238E27FC236}">
              <a16:creationId xmlns:a16="http://schemas.microsoft.com/office/drawing/2014/main" id="{D0A95963-9B02-4EF1-AF35-163BA182690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07" name="Text Box 217">
          <a:extLst>
            <a:ext uri="{FF2B5EF4-FFF2-40B4-BE49-F238E27FC236}">
              <a16:creationId xmlns:a16="http://schemas.microsoft.com/office/drawing/2014/main" id="{F274435C-64AD-4F00-9DA3-7BD2F0610FE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08" name="Text Box 218">
          <a:extLst>
            <a:ext uri="{FF2B5EF4-FFF2-40B4-BE49-F238E27FC236}">
              <a16:creationId xmlns:a16="http://schemas.microsoft.com/office/drawing/2014/main" id="{A8B7E70E-437B-4922-B569-7951AC7EEE5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09" name="Text Box 219">
          <a:extLst>
            <a:ext uri="{FF2B5EF4-FFF2-40B4-BE49-F238E27FC236}">
              <a16:creationId xmlns:a16="http://schemas.microsoft.com/office/drawing/2014/main" id="{F7A85A5B-930A-4A2E-A6BA-317917D6D14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0" name="Text Box 220">
          <a:extLst>
            <a:ext uri="{FF2B5EF4-FFF2-40B4-BE49-F238E27FC236}">
              <a16:creationId xmlns:a16="http://schemas.microsoft.com/office/drawing/2014/main" id="{A61308D4-816B-41F5-8328-D2C3A8D6460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1" name="Text Box 221">
          <a:extLst>
            <a:ext uri="{FF2B5EF4-FFF2-40B4-BE49-F238E27FC236}">
              <a16:creationId xmlns:a16="http://schemas.microsoft.com/office/drawing/2014/main" id="{6C18EC18-399C-4DBF-9F05-74A46900213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2" name="Text Box 222">
          <a:extLst>
            <a:ext uri="{FF2B5EF4-FFF2-40B4-BE49-F238E27FC236}">
              <a16:creationId xmlns:a16="http://schemas.microsoft.com/office/drawing/2014/main" id="{DA144E47-0136-4A78-866D-4F22895977E3}"/>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3" name="Text Box 223">
          <a:extLst>
            <a:ext uri="{FF2B5EF4-FFF2-40B4-BE49-F238E27FC236}">
              <a16:creationId xmlns:a16="http://schemas.microsoft.com/office/drawing/2014/main" id="{09704287-0C03-47C2-831A-771A96D6F22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4" name="Text Box 224">
          <a:extLst>
            <a:ext uri="{FF2B5EF4-FFF2-40B4-BE49-F238E27FC236}">
              <a16:creationId xmlns:a16="http://schemas.microsoft.com/office/drawing/2014/main" id="{08ADBED7-94EA-4DC2-B2E8-90DBD00AF7A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5" name="Text Box 225">
          <a:extLst>
            <a:ext uri="{FF2B5EF4-FFF2-40B4-BE49-F238E27FC236}">
              <a16:creationId xmlns:a16="http://schemas.microsoft.com/office/drawing/2014/main" id="{161F46B6-8927-420F-9C8A-ED392F6AADC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6" name="Text Box 226">
          <a:extLst>
            <a:ext uri="{FF2B5EF4-FFF2-40B4-BE49-F238E27FC236}">
              <a16:creationId xmlns:a16="http://schemas.microsoft.com/office/drawing/2014/main" id="{90380C45-6E8C-4188-9127-E497D1C5B86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7" name="Text Box 227">
          <a:extLst>
            <a:ext uri="{FF2B5EF4-FFF2-40B4-BE49-F238E27FC236}">
              <a16:creationId xmlns:a16="http://schemas.microsoft.com/office/drawing/2014/main" id="{F5F7C475-9F32-4291-ACE0-F85333F5AA1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8" name="Text Box 228">
          <a:extLst>
            <a:ext uri="{FF2B5EF4-FFF2-40B4-BE49-F238E27FC236}">
              <a16:creationId xmlns:a16="http://schemas.microsoft.com/office/drawing/2014/main" id="{E8D981BB-78DB-4CD0-BB72-478A80ACB7A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19" name="Text Box 229">
          <a:extLst>
            <a:ext uri="{FF2B5EF4-FFF2-40B4-BE49-F238E27FC236}">
              <a16:creationId xmlns:a16="http://schemas.microsoft.com/office/drawing/2014/main" id="{AC0FF2D3-1405-427A-9911-E339C757C6E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0" name="Text Box 230">
          <a:extLst>
            <a:ext uri="{FF2B5EF4-FFF2-40B4-BE49-F238E27FC236}">
              <a16:creationId xmlns:a16="http://schemas.microsoft.com/office/drawing/2014/main" id="{80DBB1D5-802A-436F-857B-A4757D61FE1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1" name="Text Box 231">
          <a:extLst>
            <a:ext uri="{FF2B5EF4-FFF2-40B4-BE49-F238E27FC236}">
              <a16:creationId xmlns:a16="http://schemas.microsoft.com/office/drawing/2014/main" id="{C3043C06-B941-4AB7-8C98-E7B601724AF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2" name="Text Box 232">
          <a:extLst>
            <a:ext uri="{FF2B5EF4-FFF2-40B4-BE49-F238E27FC236}">
              <a16:creationId xmlns:a16="http://schemas.microsoft.com/office/drawing/2014/main" id="{7665B649-58B6-43BA-8307-03FAA5568DF7}"/>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3" name="Text Box 233">
          <a:extLst>
            <a:ext uri="{FF2B5EF4-FFF2-40B4-BE49-F238E27FC236}">
              <a16:creationId xmlns:a16="http://schemas.microsoft.com/office/drawing/2014/main" id="{D9841B79-9B35-40DA-BFD9-C50696656D0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4" name="Text Box 234">
          <a:extLst>
            <a:ext uri="{FF2B5EF4-FFF2-40B4-BE49-F238E27FC236}">
              <a16:creationId xmlns:a16="http://schemas.microsoft.com/office/drawing/2014/main" id="{3FD67B0F-C371-4C35-A6A9-1DB210D1DED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5" name="Text Box 235">
          <a:extLst>
            <a:ext uri="{FF2B5EF4-FFF2-40B4-BE49-F238E27FC236}">
              <a16:creationId xmlns:a16="http://schemas.microsoft.com/office/drawing/2014/main" id="{712D7B75-CA61-489E-97B0-38A9A2B5F11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6" name="Text Box 237">
          <a:extLst>
            <a:ext uri="{FF2B5EF4-FFF2-40B4-BE49-F238E27FC236}">
              <a16:creationId xmlns:a16="http://schemas.microsoft.com/office/drawing/2014/main" id="{B67CBD75-A923-4AC6-A51A-BE951A65DEC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7" name="Text Box 238">
          <a:extLst>
            <a:ext uri="{FF2B5EF4-FFF2-40B4-BE49-F238E27FC236}">
              <a16:creationId xmlns:a16="http://schemas.microsoft.com/office/drawing/2014/main" id="{634C0EE5-A95D-4487-A94D-4C7C849838A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8" name="Text Box 239">
          <a:extLst>
            <a:ext uri="{FF2B5EF4-FFF2-40B4-BE49-F238E27FC236}">
              <a16:creationId xmlns:a16="http://schemas.microsoft.com/office/drawing/2014/main" id="{499626B9-A423-45C8-BCF8-B99B208FCC2B}"/>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29" name="Text Box 240">
          <a:extLst>
            <a:ext uri="{FF2B5EF4-FFF2-40B4-BE49-F238E27FC236}">
              <a16:creationId xmlns:a16="http://schemas.microsoft.com/office/drawing/2014/main" id="{D048D8D6-FAB3-42F4-99E7-1537BB30162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630" name="Text Box 241">
          <a:extLst>
            <a:ext uri="{FF2B5EF4-FFF2-40B4-BE49-F238E27FC236}">
              <a16:creationId xmlns:a16="http://schemas.microsoft.com/office/drawing/2014/main" id="{3F840A41-223E-4AED-93A2-B387C9D9C9F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3</xdr:col>
      <xdr:colOff>417120</xdr:colOff>
      <xdr:row>50</xdr:row>
      <xdr:rowOff>45739</xdr:rowOff>
    </xdr:to>
    <xdr:sp macro="" textlink="">
      <xdr:nvSpPr>
        <xdr:cNvPr id="631" name="Text Box 246">
          <a:extLst>
            <a:ext uri="{FF2B5EF4-FFF2-40B4-BE49-F238E27FC236}">
              <a16:creationId xmlns:a16="http://schemas.microsoft.com/office/drawing/2014/main" id="{45FC2379-15AD-48D2-8EE4-3C7F26ECC12B}"/>
            </a:ext>
          </a:extLst>
        </xdr:cNvPr>
        <xdr:cNvSpPr txBox="1">
          <a:spLocks noChangeArrowheads="1"/>
        </xdr:cNvSpPr>
      </xdr:nvSpPr>
      <xdr:spPr bwMode="auto">
        <a:xfrm>
          <a:off x="4186238" y="7439025"/>
          <a:ext cx="74900"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632" name="Text Box 187">
          <a:extLst>
            <a:ext uri="{FF2B5EF4-FFF2-40B4-BE49-F238E27FC236}">
              <a16:creationId xmlns:a16="http://schemas.microsoft.com/office/drawing/2014/main" id="{9D5D65AD-E0A5-4314-B0A3-E7E7D732DC0F}"/>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7132</xdr:rowOff>
    </xdr:to>
    <xdr:sp macro="" textlink="">
      <xdr:nvSpPr>
        <xdr:cNvPr id="633" name="Text Box 188">
          <a:extLst>
            <a:ext uri="{FF2B5EF4-FFF2-40B4-BE49-F238E27FC236}">
              <a16:creationId xmlns:a16="http://schemas.microsoft.com/office/drawing/2014/main" id="{1071D78C-0BEC-44DB-B765-3552D7B1F577}"/>
            </a:ext>
          </a:extLst>
        </xdr:cNvPr>
        <xdr:cNvSpPr txBox="1">
          <a:spLocks noChangeArrowheads="1"/>
        </xdr:cNvSpPr>
      </xdr:nvSpPr>
      <xdr:spPr bwMode="auto">
        <a:xfrm>
          <a:off x="4176713" y="6772275"/>
          <a:ext cx="84425" cy="27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634" name="Text Box 189">
          <a:extLst>
            <a:ext uri="{FF2B5EF4-FFF2-40B4-BE49-F238E27FC236}">
              <a16:creationId xmlns:a16="http://schemas.microsoft.com/office/drawing/2014/main" id="{BF7B397C-0518-4A9C-B875-F9B9064ACFD3}"/>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635" name="Text Box 190">
          <a:extLst>
            <a:ext uri="{FF2B5EF4-FFF2-40B4-BE49-F238E27FC236}">
              <a16:creationId xmlns:a16="http://schemas.microsoft.com/office/drawing/2014/main" id="{6CA30793-84B6-434C-B543-7F7634481A40}"/>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636" name="Text Box 191">
          <a:extLst>
            <a:ext uri="{FF2B5EF4-FFF2-40B4-BE49-F238E27FC236}">
              <a16:creationId xmlns:a16="http://schemas.microsoft.com/office/drawing/2014/main" id="{1BFF59D3-8AC7-4EF8-A570-77EEF09578BF}"/>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637" name="Text Box 192">
          <a:extLst>
            <a:ext uri="{FF2B5EF4-FFF2-40B4-BE49-F238E27FC236}">
              <a16:creationId xmlns:a16="http://schemas.microsoft.com/office/drawing/2014/main" id="{6C31D1DB-420C-4EE5-B104-DCE21379B19B}"/>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38" name="Text Box 193">
          <a:extLst>
            <a:ext uri="{FF2B5EF4-FFF2-40B4-BE49-F238E27FC236}">
              <a16:creationId xmlns:a16="http://schemas.microsoft.com/office/drawing/2014/main" id="{6C70AFED-B7D5-4665-A669-F656D42EC5E0}"/>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39" name="Text Box 194">
          <a:extLst>
            <a:ext uri="{FF2B5EF4-FFF2-40B4-BE49-F238E27FC236}">
              <a16:creationId xmlns:a16="http://schemas.microsoft.com/office/drawing/2014/main" id="{45BB6F11-7E35-4990-8462-4BC8C624EFA9}"/>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40" name="Text Box 195">
          <a:extLst>
            <a:ext uri="{FF2B5EF4-FFF2-40B4-BE49-F238E27FC236}">
              <a16:creationId xmlns:a16="http://schemas.microsoft.com/office/drawing/2014/main" id="{38479F8D-8DF5-4381-A4B9-6DEF07916130}"/>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641" name="Text Box 193">
          <a:extLst>
            <a:ext uri="{FF2B5EF4-FFF2-40B4-BE49-F238E27FC236}">
              <a16:creationId xmlns:a16="http://schemas.microsoft.com/office/drawing/2014/main" id="{FC4CBBE5-DA8E-4474-9405-6DF1CBE047F1}"/>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642" name="Text Box 194">
          <a:extLst>
            <a:ext uri="{FF2B5EF4-FFF2-40B4-BE49-F238E27FC236}">
              <a16:creationId xmlns:a16="http://schemas.microsoft.com/office/drawing/2014/main" id="{9E7822BA-44D9-460C-B674-869FF4814B42}"/>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643" name="Text Box 195">
          <a:extLst>
            <a:ext uri="{FF2B5EF4-FFF2-40B4-BE49-F238E27FC236}">
              <a16:creationId xmlns:a16="http://schemas.microsoft.com/office/drawing/2014/main" id="{BFBF61F8-C9D2-4931-B715-6743C49628D1}"/>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644" name="Text Box 193">
          <a:extLst>
            <a:ext uri="{FF2B5EF4-FFF2-40B4-BE49-F238E27FC236}">
              <a16:creationId xmlns:a16="http://schemas.microsoft.com/office/drawing/2014/main" id="{813A6081-1F29-4602-988B-2D241B3C2DC3}"/>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645" name="Text Box 194">
          <a:extLst>
            <a:ext uri="{FF2B5EF4-FFF2-40B4-BE49-F238E27FC236}">
              <a16:creationId xmlns:a16="http://schemas.microsoft.com/office/drawing/2014/main" id="{5AE577B5-A05E-437E-A937-F02A4DAE8B25}"/>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646" name="Text Box 195">
          <a:extLst>
            <a:ext uri="{FF2B5EF4-FFF2-40B4-BE49-F238E27FC236}">
              <a16:creationId xmlns:a16="http://schemas.microsoft.com/office/drawing/2014/main" id="{348D0823-BCA7-46D5-90CC-9CE19D376419}"/>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47" name="Text Box 193">
          <a:extLst>
            <a:ext uri="{FF2B5EF4-FFF2-40B4-BE49-F238E27FC236}">
              <a16:creationId xmlns:a16="http://schemas.microsoft.com/office/drawing/2014/main" id="{2F0D6369-3742-400D-B07F-0370A823961A}"/>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48" name="Text Box 194">
          <a:extLst>
            <a:ext uri="{FF2B5EF4-FFF2-40B4-BE49-F238E27FC236}">
              <a16:creationId xmlns:a16="http://schemas.microsoft.com/office/drawing/2014/main" id="{9B7FDA6F-4A47-4452-86B2-0DC4E81A5B72}"/>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649" name="Text Box 195">
          <a:extLst>
            <a:ext uri="{FF2B5EF4-FFF2-40B4-BE49-F238E27FC236}">
              <a16:creationId xmlns:a16="http://schemas.microsoft.com/office/drawing/2014/main" id="{54588417-B2B1-4BEA-9D96-8A511E0DD047}"/>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650" name="Text Box 193">
          <a:extLst>
            <a:ext uri="{FF2B5EF4-FFF2-40B4-BE49-F238E27FC236}">
              <a16:creationId xmlns:a16="http://schemas.microsoft.com/office/drawing/2014/main" id="{1428C133-2EED-4B20-A80B-B7E5ED8A598C}"/>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651" name="Text Box 194">
          <a:extLst>
            <a:ext uri="{FF2B5EF4-FFF2-40B4-BE49-F238E27FC236}">
              <a16:creationId xmlns:a16="http://schemas.microsoft.com/office/drawing/2014/main" id="{490BA657-F5F1-47A9-9BAF-45974CD6CFCB}"/>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652" name="Text Box 195">
          <a:extLst>
            <a:ext uri="{FF2B5EF4-FFF2-40B4-BE49-F238E27FC236}">
              <a16:creationId xmlns:a16="http://schemas.microsoft.com/office/drawing/2014/main" id="{AADDF3FC-A8AD-491E-BB12-D2BD5F687668}"/>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653" name="Text Box 187">
          <a:extLst>
            <a:ext uri="{FF2B5EF4-FFF2-40B4-BE49-F238E27FC236}">
              <a16:creationId xmlns:a16="http://schemas.microsoft.com/office/drawing/2014/main" id="{B065F223-FAB6-4EBC-8354-C274B31ACCD5}"/>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654" name="Text Box 193">
          <a:extLst>
            <a:ext uri="{FF2B5EF4-FFF2-40B4-BE49-F238E27FC236}">
              <a16:creationId xmlns:a16="http://schemas.microsoft.com/office/drawing/2014/main" id="{3A0144DB-B2AC-41C8-8159-907B5AA6FF12}"/>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655" name="Text Box 194">
          <a:extLst>
            <a:ext uri="{FF2B5EF4-FFF2-40B4-BE49-F238E27FC236}">
              <a16:creationId xmlns:a16="http://schemas.microsoft.com/office/drawing/2014/main" id="{31C812C3-EE51-402F-AFCE-D7E40615A161}"/>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656" name="Text Box 195">
          <a:extLst>
            <a:ext uri="{FF2B5EF4-FFF2-40B4-BE49-F238E27FC236}">
              <a16:creationId xmlns:a16="http://schemas.microsoft.com/office/drawing/2014/main" id="{B916D68E-6A19-46D8-B6D8-EE331699A96B}"/>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657" name="Text Box 193">
          <a:extLst>
            <a:ext uri="{FF2B5EF4-FFF2-40B4-BE49-F238E27FC236}">
              <a16:creationId xmlns:a16="http://schemas.microsoft.com/office/drawing/2014/main" id="{A1DD673E-AC7D-4DD9-AAC3-FF2C5DFCF639}"/>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658" name="Text Box 194">
          <a:extLst>
            <a:ext uri="{FF2B5EF4-FFF2-40B4-BE49-F238E27FC236}">
              <a16:creationId xmlns:a16="http://schemas.microsoft.com/office/drawing/2014/main" id="{A8BDCE32-4714-4228-BDED-F3E898C0064D}"/>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659" name="Text Box 195">
          <a:extLst>
            <a:ext uri="{FF2B5EF4-FFF2-40B4-BE49-F238E27FC236}">
              <a16:creationId xmlns:a16="http://schemas.microsoft.com/office/drawing/2014/main" id="{EA6E527D-F90D-4BA9-95C0-60E5753A62F2}"/>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45739</xdr:rowOff>
    </xdr:to>
    <xdr:sp macro="" textlink="">
      <xdr:nvSpPr>
        <xdr:cNvPr id="1097" name="Text Box 71">
          <a:extLst>
            <a:ext uri="{FF2B5EF4-FFF2-40B4-BE49-F238E27FC236}">
              <a16:creationId xmlns:a16="http://schemas.microsoft.com/office/drawing/2014/main" id="{D4688E0F-5F9B-4BD4-83F2-93231628A743}"/>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45739</xdr:rowOff>
    </xdr:to>
    <xdr:sp macro="" textlink="">
      <xdr:nvSpPr>
        <xdr:cNvPr id="1098" name="Text Box 175">
          <a:extLst>
            <a:ext uri="{FF2B5EF4-FFF2-40B4-BE49-F238E27FC236}">
              <a16:creationId xmlns:a16="http://schemas.microsoft.com/office/drawing/2014/main" id="{7E182C49-246E-42B9-9754-1096E74C0E03}"/>
            </a:ext>
          </a:extLst>
        </xdr:cNvPr>
        <xdr:cNvSpPr txBox="1">
          <a:spLocks noChangeArrowheads="1"/>
        </xdr:cNvSpPr>
      </xdr:nvSpPr>
      <xdr:spPr bwMode="auto">
        <a:xfrm>
          <a:off x="4267200" y="7439025"/>
          <a:ext cx="80963"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099" name="Text Box 1">
          <a:extLst>
            <a:ext uri="{FF2B5EF4-FFF2-40B4-BE49-F238E27FC236}">
              <a16:creationId xmlns:a16="http://schemas.microsoft.com/office/drawing/2014/main" id="{C772F6E7-4CBD-4824-B922-7933EC19156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0" name="Text Box 23">
          <a:extLst>
            <a:ext uri="{FF2B5EF4-FFF2-40B4-BE49-F238E27FC236}">
              <a16:creationId xmlns:a16="http://schemas.microsoft.com/office/drawing/2014/main" id="{96AE0520-7ED7-4EF7-81F7-9E6D9CEF608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1" name="Text Box 24">
          <a:extLst>
            <a:ext uri="{FF2B5EF4-FFF2-40B4-BE49-F238E27FC236}">
              <a16:creationId xmlns:a16="http://schemas.microsoft.com/office/drawing/2014/main" id="{F8676171-B3EB-4C3C-988C-4C4BECB6B9B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2" name="Text Box 25">
          <a:extLst>
            <a:ext uri="{FF2B5EF4-FFF2-40B4-BE49-F238E27FC236}">
              <a16:creationId xmlns:a16="http://schemas.microsoft.com/office/drawing/2014/main" id="{6BEA1002-C2EC-41F6-ADF6-8D7011FD05D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3" name="Text Box 26">
          <a:extLst>
            <a:ext uri="{FF2B5EF4-FFF2-40B4-BE49-F238E27FC236}">
              <a16:creationId xmlns:a16="http://schemas.microsoft.com/office/drawing/2014/main" id="{78607A29-0FE4-4329-9F56-AF73330579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4" name="Text Box 27">
          <a:extLst>
            <a:ext uri="{FF2B5EF4-FFF2-40B4-BE49-F238E27FC236}">
              <a16:creationId xmlns:a16="http://schemas.microsoft.com/office/drawing/2014/main" id="{4ADB9A87-1187-4D8D-AD21-A588E276E00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5" name="Text Box 28">
          <a:extLst>
            <a:ext uri="{FF2B5EF4-FFF2-40B4-BE49-F238E27FC236}">
              <a16:creationId xmlns:a16="http://schemas.microsoft.com/office/drawing/2014/main" id="{740489AA-0765-41B3-87BA-DF3CAF8859C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6" name="Text Box 29">
          <a:extLst>
            <a:ext uri="{FF2B5EF4-FFF2-40B4-BE49-F238E27FC236}">
              <a16:creationId xmlns:a16="http://schemas.microsoft.com/office/drawing/2014/main" id="{C7054A60-2E7F-4E94-ACBD-36F23A8E1A4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7" name="Text Box 30">
          <a:extLst>
            <a:ext uri="{FF2B5EF4-FFF2-40B4-BE49-F238E27FC236}">
              <a16:creationId xmlns:a16="http://schemas.microsoft.com/office/drawing/2014/main" id="{A96A97A2-1732-42F8-B135-F289024A34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8" name="Text Box 31">
          <a:extLst>
            <a:ext uri="{FF2B5EF4-FFF2-40B4-BE49-F238E27FC236}">
              <a16:creationId xmlns:a16="http://schemas.microsoft.com/office/drawing/2014/main" id="{5483439A-A6AC-4E7D-B0F8-EBAD7583783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09" name="Text Box 32">
          <a:extLst>
            <a:ext uri="{FF2B5EF4-FFF2-40B4-BE49-F238E27FC236}">
              <a16:creationId xmlns:a16="http://schemas.microsoft.com/office/drawing/2014/main" id="{C22DC2A0-48A5-44F2-8B94-75046F7DAD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0" name="Text Box 33">
          <a:extLst>
            <a:ext uri="{FF2B5EF4-FFF2-40B4-BE49-F238E27FC236}">
              <a16:creationId xmlns:a16="http://schemas.microsoft.com/office/drawing/2014/main" id="{6E068D15-D439-4414-9F91-3CE31EBF5F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1" name="Text Box 34">
          <a:extLst>
            <a:ext uri="{FF2B5EF4-FFF2-40B4-BE49-F238E27FC236}">
              <a16:creationId xmlns:a16="http://schemas.microsoft.com/office/drawing/2014/main" id="{5DF7F579-30D4-434B-A276-048EA961FDA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2" name="Text Box 35">
          <a:extLst>
            <a:ext uri="{FF2B5EF4-FFF2-40B4-BE49-F238E27FC236}">
              <a16:creationId xmlns:a16="http://schemas.microsoft.com/office/drawing/2014/main" id="{2DD977C3-89AE-48DE-B244-7FFCF7C4482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3" name="Text Box 36">
          <a:extLst>
            <a:ext uri="{FF2B5EF4-FFF2-40B4-BE49-F238E27FC236}">
              <a16:creationId xmlns:a16="http://schemas.microsoft.com/office/drawing/2014/main" id="{F3EAE8E5-98A0-4552-B4D3-7B18647206D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4" name="Text Box 37">
          <a:extLst>
            <a:ext uri="{FF2B5EF4-FFF2-40B4-BE49-F238E27FC236}">
              <a16:creationId xmlns:a16="http://schemas.microsoft.com/office/drawing/2014/main" id="{2F56900F-A985-4830-88C6-2B60E5599A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5" name="Text Box 38">
          <a:extLst>
            <a:ext uri="{FF2B5EF4-FFF2-40B4-BE49-F238E27FC236}">
              <a16:creationId xmlns:a16="http://schemas.microsoft.com/office/drawing/2014/main" id="{539BB4F6-E2BE-470C-B8AF-5D465331E2A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6" name="Text Box 39">
          <a:extLst>
            <a:ext uri="{FF2B5EF4-FFF2-40B4-BE49-F238E27FC236}">
              <a16:creationId xmlns:a16="http://schemas.microsoft.com/office/drawing/2014/main" id="{D88C146A-D548-4985-B4F7-27083986C03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7" name="Text Box 40">
          <a:extLst>
            <a:ext uri="{FF2B5EF4-FFF2-40B4-BE49-F238E27FC236}">
              <a16:creationId xmlns:a16="http://schemas.microsoft.com/office/drawing/2014/main" id="{8826B2A1-ACFA-43BA-A4D1-2E784857B56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8" name="Text Box 41">
          <a:extLst>
            <a:ext uri="{FF2B5EF4-FFF2-40B4-BE49-F238E27FC236}">
              <a16:creationId xmlns:a16="http://schemas.microsoft.com/office/drawing/2014/main" id="{5F84244E-4412-4CA4-BF35-4B3FE108DDE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19" name="Text Box 42">
          <a:extLst>
            <a:ext uri="{FF2B5EF4-FFF2-40B4-BE49-F238E27FC236}">
              <a16:creationId xmlns:a16="http://schemas.microsoft.com/office/drawing/2014/main" id="{1760F6CF-CD84-4F89-9943-D27B3018A62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0" name="Text Box 43">
          <a:extLst>
            <a:ext uri="{FF2B5EF4-FFF2-40B4-BE49-F238E27FC236}">
              <a16:creationId xmlns:a16="http://schemas.microsoft.com/office/drawing/2014/main" id="{884FB0A0-B6AE-4CA9-A77C-979D5446FE7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1" name="Text Box 44">
          <a:extLst>
            <a:ext uri="{FF2B5EF4-FFF2-40B4-BE49-F238E27FC236}">
              <a16:creationId xmlns:a16="http://schemas.microsoft.com/office/drawing/2014/main" id="{B9BF79B8-8F3D-41F2-9E9E-4AA466B2246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2" name="Text Box 45">
          <a:extLst>
            <a:ext uri="{FF2B5EF4-FFF2-40B4-BE49-F238E27FC236}">
              <a16:creationId xmlns:a16="http://schemas.microsoft.com/office/drawing/2014/main" id="{B190FAA7-792C-442A-9CCF-6E3D07B67D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3" name="Text Box 46">
          <a:extLst>
            <a:ext uri="{FF2B5EF4-FFF2-40B4-BE49-F238E27FC236}">
              <a16:creationId xmlns:a16="http://schemas.microsoft.com/office/drawing/2014/main" id="{574EB8C7-0EDA-4A02-B908-853EE8543F5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4" name="Text Box 47">
          <a:extLst>
            <a:ext uri="{FF2B5EF4-FFF2-40B4-BE49-F238E27FC236}">
              <a16:creationId xmlns:a16="http://schemas.microsoft.com/office/drawing/2014/main" id="{FF3620BB-A67C-473E-B4BB-641D7744665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5" name="Text Box 48">
          <a:extLst>
            <a:ext uri="{FF2B5EF4-FFF2-40B4-BE49-F238E27FC236}">
              <a16:creationId xmlns:a16="http://schemas.microsoft.com/office/drawing/2014/main" id="{C85473B6-5467-4FC1-BBCC-12BDE1423D7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6" name="Text Box 49">
          <a:extLst>
            <a:ext uri="{FF2B5EF4-FFF2-40B4-BE49-F238E27FC236}">
              <a16:creationId xmlns:a16="http://schemas.microsoft.com/office/drawing/2014/main" id="{BF2651D2-60D9-458D-8ECB-66354F57F58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7" name="Text Box 50">
          <a:extLst>
            <a:ext uri="{FF2B5EF4-FFF2-40B4-BE49-F238E27FC236}">
              <a16:creationId xmlns:a16="http://schemas.microsoft.com/office/drawing/2014/main" id="{D66B22BB-0E21-4BD5-967D-7A22789170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8" name="Text Box 51">
          <a:extLst>
            <a:ext uri="{FF2B5EF4-FFF2-40B4-BE49-F238E27FC236}">
              <a16:creationId xmlns:a16="http://schemas.microsoft.com/office/drawing/2014/main" id="{18F6F958-D346-4330-94F8-113D6E1657D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29" name="Text Box 52">
          <a:extLst>
            <a:ext uri="{FF2B5EF4-FFF2-40B4-BE49-F238E27FC236}">
              <a16:creationId xmlns:a16="http://schemas.microsoft.com/office/drawing/2014/main" id="{D9182B6C-3E51-4344-B0B5-0170BF5CE3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0" name="Text Box 53">
          <a:extLst>
            <a:ext uri="{FF2B5EF4-FFF2-40B4-BE49-F238E27FC236}">
              <a16:creationId xmlns:a16="http://schemas.microsoft.com/office/drawing/2014/main" id="{B0E9283A-9639-4AA1-AFD0-D1AEC87EE54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1" name="Text Box 54">
          <a:extLst>
            <a:ext uri="{FF2B5EF4-FFF2-40B4-BE49-F238E27FC236}">
              <a16:creationId xmlns:a16="http://schemas.microsoft.com/office/drawing/2014/main" id="{DB22829F-627E-4AD5-B5FB-6E65BE4390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2" name="Text Box 55">
          <a:extLst>
            <a:ext uri="{FF2B5EF4-FFF2-40B4-BE49-F238E27FC236}">
              <a16:creationId xmlns:a16="http://schemas.microsoft.com/office/drawing/2014/main" id="{9EBEE2B4-5814-4BE9-A770-ABC5EE6AC6E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3" name="Text Box 56">
          <a:extLst>
            <a:ext uri="{FF2B5EF4-FFF2-40B4-BE49-F238E27FC236}">
              <a16:creationId xmlns:a16="http://schemas.microsoft.com/office/drawing/2014/main" id="{D4F9D0AC-0E3D-4F6E-B5E2-C8EEE5ED9CB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4" name="Text Box 57">
          <a:extLst>
            <a:ext uri="{FF2B5EF4-FFF2-40B4-BE49-F238E27FC236}">
              <a16:creationId xmlns:a16="http://schemas.microsoft.com/office/drawing/2014/main" id="{ADF6CD5E-578F-4896-9EF6-F2FCBDDF3C2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5" name="Text Box 58">
          <a:extLst>
            <a:ext uri="{FF2B5EF4-FFF2-40B4-BE49-F238E27FC236}">
              <a16:creationId xmlns:a16="http://schemas.microsoft.com/office/drawing/2014/main" id="{C6F14E15-5899-4BB0-AEB1-903A5BC04BA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6" name="Text Box 59">
          <a:extLst>
            <a:ext uri="{FF2B5EF4-FFF2-40B4-BE49-F238E27FC236}">
              <a16:creationId xmlns:a16="http://schemas.microsoft.com/office/drawing/2014/main" id="{1760B32A-0A92-4BCD-9E7E-A4C7EF7812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7" name="Text Box 60">
          <a:extLst>
            <a:ext uri="{FF2B5EF4-FFF2-40B4-BE49-F238E27FC236}">
              <a16:creationId xmlns:a16="http://schemas.microsoft.com/office/drawing/2014/main" id="{77673F44-0C40-466C-AEC2-4CD50FA418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8" name="Text Box 61">
          <a:extLst>
            <a:ext uri="{FF2B5EF4-FFF2-40B4-BE49-F238E27FC236}">
              <a16:creationId xmlns:a16="http://schemas.microsoft.com/office/drawing/2014/main" id="{7C306A13-EF58-41D9-AD0A-93B482ED60C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39" name="Text Box 62">
          <a:extLst>
            <a:ext uri="{FF2B5EF4-FFF2-40B4-BE49-F238E27FC236}">
              <a16:creationId xmlns:a16="http://schemas.microsoft.com/office/drawing/2014/main" id="{0943FD76-3E3F-4CC7-9944-725BD075C84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0" name="Text Box 63">
          <a:extLst>
            <a:ext uri="{FF2B5EF4-FFF2-40B4-BE49-F238E27FC236}">
              <a16:creationId xmlns:a16="http://schemas.microsoft.com/office/drawing/2014/main" id="{E14538D8-D56B-438F-A375-920401A7C4C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1" name="Text Box 64">
          <a:extLst>
            <a:ext uri="{FF2B5EF4-FFF2-40B4-BE49-F238E27FC236}">
              <a16:creationId xmlns:a16="http://schemas.microsoft.com/office/drawing/2014/main" id="{07BF4B6F-5405-4040-AE25-6E82FF190C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2" name="Text Box 65">
          <a:extLst>
            <a:ext uri="{FF2B5EF4-FFF2-40B4-BE49-F238E27FC236}">
              <a16:creationId xmlns:a16="http://schemas.microsoft.com/office/drawing/2014/main" id="{5B306954-158F-4E87-B693-3B8646138C4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3" name="Text Box 66">
          <a:extLst>
            <a:ext uri="{FF2B5EF4-FFF2-40B4-BE49-F238E27FC236}">
              <a16:creationId xmlns:a16="http://schemas.microsoft.com/office/drawing/2014/main" id="{22B8FB88-542D-42F8-B833-D1C263C914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4" name="Text Box 67">
          <a:extLst>
            <a:ext uri="{FF2B5EF4-FFF2-40B4-BE49-F238E27FC236}">
              <a16:creationId xmlns:a16="http://schemas.microsoft.com/office/drawing/2014/main" id="{0563389B-56E1-458F-ABF5-8FE3BC488BB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5" name="Text Box 68">
          <a:extLst>
            <a:ext uri="{FF2B5EF4-FFF2-40B4-BE49-F238E27FC236}">
              <a16:creationId xmlns:a16="http://schemas.microsoft.com/office/drawing/2014/main" id="{6866860D-DBA8-49B5-94C5-B04EBB8FE5D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6" name="Text Box 69">
          <a:extLst>
            <a:ext uri="{FF2B5EF4-FFF2-40B4-BE49-F238E27FC236}">
              <a16:creationId xmlns:a16="http://schemas.microsoft.com/office/drawing/2014/main" id="{8794000A-99F3-4F50-AA1F-7AA35D13059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7" name="Text Box 70">
          <a:extLst>
            <a:ext uri="{FF2B5EF4-FFF2-40B4-BE49-F238E27FC236}">
              <a16:creationId xmlns:a16="http://schemas.microsoft.com/office/drawing/2014/main" id="{A1DEAA5C-6D22-40E5-9A12-E87A3FEC7E9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8" name="Text Box 72">
          <a:extLst>
            <a:ext uri="{FF2B5EF4-FFF2-40B4-BE49-F238E27FC236}">
              <a16:creationId xmlns:a16="http://schemas.microsoft.com/office/drawing/2014/main" id="{AB89865F-5CFD-4052-865F-672137E325D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49" name="Text Box 73">
          <a:extLst>
            <a:ext uri="{FF2B5EF4-FFF2-40B4-BE49-F238E27FC236}">
              <a16:creationId xmlns:a16="http://schemas.microsoft.com/office/drawing/2014/main" id="{B34EE3EF-FBA2-4291-BBF9-69654A417AF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0" name="Text Box 77">
          <a:extLst>
            <a:ext uri="{FF2B5EF4-FFF2-40B4-BE49-F238E27FC236}">
              <a16:creationId xmlns:a16="http://schemas.microsoft.com/office/drawing/2014/main" id="{2EA0BB72-1DA4-49BC-A371-D95C7C40397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1" name="Text Box 78">
          <a:extLst>
            <a:ext uri="{FF2B5EF4-FFF2-40B4-BE49-F238E27FC236}">
              <a16:creationId xmlns:a16="http://schemas.microsoft.com/office/drawing/2014/main" id="{22D6A27E-6A0E-4BEC-969C-C9F0F80010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2" name="Text Box 79">
          <a:extLst>
            <a:ext uri="{FF2B5EF4-FFF2-40B4-BE49-F238E27FC236}">
              <a16:creationId xmlns:a16="http://schemas.microsoft.com/office/drawing/2014/main" id="{608DF97B-0D8D-44C8-8430-1F3C1ED4501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3" name="Text Box 80">
          <a:extLst>
            <a:ext uri="{FF2B5EF4-FFF2-40B4-BE49-F238E27FC236}">
              <a16:creationId xmlns:a16="http://schemas.microsoft.com/office/drawing/2014/main" id="{57B8682B-2B81-4479-89B5-3CAA6D8AE36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4" name="Text Box 81">
          <a:extLst>
            <a:ext uri="{FF2B5EF4-FFF2-40B4-BE49-F238E27FC236}">
              <a16:creationId xmlns:a16="http://schemas.microsoft.com/office/drawing/2014/main" id="{98E20AB5-E419-4BB2-849E-6812C603F0C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5" name="Text Box 82">
          <a:extLst>
            <a:ext uri="{FF2B5EF4-FFF2-40B4-BE49-F238E27FC236}">
              <a16:creationId xmlns:a16="http://schemas.microsoft.com/office/drawing/2014/main" id="{69D1153D-2055-42CA-AD97-F665731AA21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6" name="Text Box 84">
          <a:extLst>
            <a:ext uri="{FF2B5EF4-FFF2-40B4-BE49-F238E27FC236}">
              <a16:creationId xmlns:a16="http://schemas.microsoft.com/office/drawing/2014/main" id="{0F5B0197-503C-453D-8083-3363F98DD1F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7" name="Text Box 85">
          <a:extLst>
            <a:ext uri="{FF2B5EF4-FFF2-40B4-BE49-F238E27FC236}">
              <a16:creationId xmlns:a16="http://schemas.microsoft.com/office/drawing/2014/main" id="{ECA96921-035E-48B4-B93E-9C12ED5DD12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8" name="Text Box 89">
          <a:extLst>
            <a:ext uri="{FF2B5EF4-FFF2-40B4-BE49-F238E27FC236}">
              <a16:creationId xmlns:a16="http://schemas.microsoft.com/office/drawing/2014/main" id="{BFA8E986-0E9A-47FE-9768-A89EB912F4E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59" name="Text Box 90">
          <a:extLst>
            <a:ext uri="{FF2B5EF4-FFF2-40B4-BE49-F238E27FC236}">
              <a16:creationId xmlns:a16="http://schemas.microsoft.com/office/drawing/2014/main" id="{84982C4D-74B7-4EC7-A9A4-301284635EB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0" name="Text Box 91">
          <a:extLst>
            <a:ext uri="{FF2B5EF4-FFF2-40B4-BE49-F238E27FC236}">
              <a16:creationId xmlns:a16="http://schemas.microsoft.com/office/drawing/2014/main" id="{A20341B5-B23A-4D70-B785-5C4D1D56A08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1" name="Text Box 92">
          <a:extLst>
            <a:ext uri="{FF2B5EF4-FFF2-40B4-BE49-F238E27FC236}">
              <a16:creationId xmlns:a16="http://schemas.microsoft.com/office/drawing/2014/main" id="{D34353DF-EF0F-4B92-B46F-71D9E60DAE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2" name="Text Box 93">
          <a:extLst>
            <a:ext uri="{FF2B5EF4-FFF2-40B4-BE49-F238E27FC236}">
              <a16:creationId xmlns:a16="http://schemas.microsoft.com/office/drawing/2014/main" id="{AF64AB8F-0636-45BC-9D3A-66498D4DCF5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3" name="Text Box 94">
          <a:extLst>
            <a:ext uri="{FF2B5EF4-FFF2-40B4-BE49-F238E27FC236}">
              <a16:creationId xmlns:a16="http://schemas.microsoft.com/office/drawing/2014/main" id="{3C75F72A-68DB-45C7-A69B-57FF5DF46D2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4" name="Text Box 95">
          <a:extLst>
            <a:ext uri="{FF2B5EF4-FFF2-40B4-BE49-F238E27FC236}">
              <a16:creationId xmlns:a16="http://schemas.microsoft.com/office/drawing/2014/main" id="{1834439B-3133-429B-B4B2-DBBFA6F5149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5" name="Text Box 96">
          <a:extLst>
            <a:ext uri="{FF2B5EF4-FFF2-40B4-BE49-F238E27FC236}">
              <a16:creationId xmlns:a16="http://schemas.microsoft.com/office/drawing/2014/main" id="{6DD6B34C-5808-4BF4-A6A3-6B583F707F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6" name="Text Box 97">
          <a:extLst>
            <a:ext uri="{FF2B5EF4-FFF2-40B4-BE49-F238E27FC236}">
              <a16:creationId xmlns:a16="http://schemas.microsoft.com/office/drawing/2014/main" id="{2C3F6681-2C2C-4C2B-9796-7593C51ADFF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7" name="Text Box 101">
          <a:extLst>
            <a:ext uri="{FF2B5EF4-FFF2-40B4-BE49-F238E27FC236}">
              <a16:creationId xmlns:a16="http://schemas.microsoft.com/office/drawing/2014/main" id="{166450AE-0E68-4DE3-9914-6A872228D7C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8" name="Text Box 102">
          <a:extLst>
            <a:ext uri="{FF2B5EF4-FFF2-40B4-BE49-F238E27FC236}">
              <a16:creationId xmlns:a16="http://schemas.microsoft.com/office/drawing/2014/main" id="{70D1FF66-B1D2-48A6-81F7-A0A69BADC1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69" name="Text Box 103">
          <a:extLst>
            <a:ext uri="{FF2B5EF4-FFF2-40B4-BE49-F238E27FC236}">
              <a16:creationId xmlns:a16="http://schemas.microsoft.com/office/drawing/2014/main" id="{EB38AB51-98FA-4DC9-BED6-1E7963A399C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0" name="Text Box 104">
          <a:extLst>
            <a:ext uri="{FF2B5EF4-FFF2-40B4-BE49-F238E27FC236}">
              <a16:creationId xmlns:a16="http://schemas.microsoft.com/office/drawing/2014/main" id="{0EEA7CE6-88FD-4B5D-A905-774806EA181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1" name="Text Box 105">
          <a:extLst>
            <a:ext uri="{FF2B5EF4-FFF2-40B4-BE49-F238E27FC236}">
              <a16:creationId xmlns:a16="http://schemas.microsoft.com/office/drawing/2014/main" id="{1AABAFE9-3743-4AB7-AA87-E11105B1869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2" name="Text Box 106">
          <a:extLst>
            <a:ext uri="{FF2B5EF4-FFF2-40B4-BE49-F238E27FC236}">
              <a16:creationId xmlns:a16="http://schemas.microsoft.com/office/drawing/2014/main" id="{8D228DEB-6900-4DB1-8257-D1395947AB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3" name="Text Box 107">
          <a:extLst>
            <a:ext uri="{FF2B5EF4-FFF2-40B4-BE49-F238E27FC236}">
              <a16:creationId xmlns:a16="http://schemas.microsoft.com/office/drawing/2014/main" id="{69CBAE72-19FD-46DE-A5D8-45DF41FA7BB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4" name="Text Box 108">
          <a:extLst>
            <a:ext uri="{FF2B5EF4-FFF2-40B4-BE49-F238E27FC236}">
              <a16:creationId xmlns:a16="http://schemas.microsoft.com/office/drawing/2014/main" id="{685FBAB4-C9C2-4881-9D8E-90DC7434DD5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5" name="Text Box 109">
          <a:extLst>
            <a:ext uri="{FF2B5EF4-FFF2-40B4-BE49-F238E27FC236}">
              <a16:creationId xmlns:a16="http://schemas.microsoft.com/office/drawing/2014/main" id="{C098A3AC-5478-4C19-986C-B681D912009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6" name="Text Box 113">
          <a:extLst>
            <a:ext uri="{FF2B5EF4-FFF2-40B4-BE49-F238E27FC236}">
              <a16:creationId xmlns:a16="http://schemas.microsoft.com/office/drawing/2014/main" id="{D502C746-944B-4552-88E7-547F2029D2C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7" name="Text Box 114">
          <a:extLst>
            <a:ext uri="{FF2B5EF4-FFF2-40B4-BE49-F238E27FC236}">
              <a16:creationId xmlns:a16="http://schemas.microsoft.com/office/drawing/2014/main" id="{0CE3A1F5-9FFB-433D-A631-35EC47EC4C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8" name="Text Box 115">
          <a:extLst>
            <a:ext uri="{FF2B5EF4-FFF2-40B4-BE49-F238E27FC236}">
              <a16:creationId xmlns:a16="http://schemas.microsoft.com/office/drawing/2014/main" id="{87C7F960-E061-41DA-89F6-C42E4DC3BE5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79" name="Text Box 116">
          <a:extLst>
            <a:ext uri="{FF2B5EF4-FFF2-40B4-BE49-F238E27FC236}">
              <a16:creationId xmlns:a16="http://schemas.microsoft.com/office/drawing/2014/main" id="{641F278F-DF51-46D2-A3E6-09609F2422D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0" name="Text Box 117">
          <a:extLst>
            <a:ext uri="{FF2B5EF4-FFF2-40B4-BE49-F238E27FC236}">
              <a16:creationId xmlns:a16="http://schemas.microsoft.com/office/drawing/2014/main" id="{2B380B1C-B1CB-4531-8D2B-60C8408CAD5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1" name="Text Box 118">
          <a:extLst>
            <a:ext uri="{FF2B5EF4-FFF2-40B4-BE49-F238E27FC236}">
              <a16:creationId xmlns:a16="http://schemas.microsoft.com/office/drawing/2014/main" id="{B2981417-FE86-4F8F-9493-CFE37A4EE0B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2" name="Text Box 119">
          <a:extLst>
            <a:ext uri="{FF2B5EF4-FFF2-40B4-BE49-F238E27FC236}">
              <a16:creationId xmlns:a16="http://schemas.microsoft.com/office/drawing/2014/main" id="{00466F55-D4C3-41CB-BDAD-EEF07C3647F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3" name="Text Box 120">
          <a:extLst>
            <a:ext uri="{FF2B5EF4-FFF2-40B4-BE49-F238E27FC236}">
              <a16:creationId xmlns:a16="http://schemas.microsoft.com/office/drawing/2014/main" id="{474656BB-74B6-4B73-A270-EA87DE253FE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4" name="Text Box 121">
          <a:extLst>
            <a:ext uri="{FF2B5EF4-FFF2-40B4-BE49-F238E27FC236}">
              <a16:creationId xmlns:a16="http://schemas.microsoft.com/office/drawing/2014/main" id="{ECBC29E6-04DE-4EED-AEFD-36BB31899B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5" name="Text Box 125">
          <a:extLst>
            <a:ext uri="{FF2B5EF4-FFF2-40B4-BE49-F238E27FC236}">
              <a16:creationId xmlns:a16="http://schemas.microsoft.com/office/drawing/2014/main" id="{86765F30-D54E-4BC5-892D-ADCF0E8A270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6" name="Text Box 126">
          <a:extLst>
            <a:ext uri="{FF2B5EF4-FFF2-40B4-BE49-F238E27FC236}">
              <a16:creationId xmlns:a16="http://schemas.microsoft.com/office/drawing/2014/main" id="{2C85C8FC-373D-414C-8486-11B3EE1D13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7" name="Text Box 127">
          <a:extLst>
            <a:ext uri="{FF2B5EF4-FFF2-40B4-BE49-F238E27FC236}">
              <a16:creationId xmlns:a16="http://schemas.microsoft.com/office/drawing/2014/main" id="{31857036-67E3-4185-86B7-D956FA49952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8" name="Text Box 128">
          <a:extLst>
            <a:ext uri="{FF2B5EF4-FFF2-40B4-BE49-F238E27FC236}">
              <a16:creationId xmlns:a16="http://schemas.microsoft.com/office/drawing/2014/main" id="{87A252E7-8D1E-4C1A-B429-EF63659CFC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89" name="Text Box 129">
          <a:extLst>
            <a:ext uri="{FF2B5EF4-FFF2-40B4-BE49-F238E27FC236}">
              <a16:creationId xmlns:a16="http://schemas.microsoft.com/office/drawing/2014/main" id="{DC67A842-AE59-4BB5-B8AC-C36D7246D9E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0" name="Text Box 130">
          <a:extLst>
            <a:ext uri="{FF2B5EF4-FFF2-40B4-BE49-F238E27FC236}">
              <a16:creationId xmlns:a16="http://schemas.microsoft.com/office/drawing/2014/main" id="{475952A1-0157-4D0B-95ED-1811CD9114F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1" name="Text Box 131">
          <a:extLst>
            <a:ext uri="{FF2B5EF4-FFF2-40B4-BE49-F238E27FC236}">
              <a16:creationId xmlns:a16="http://schemas.microsoft.com/office/drawing/2014/main" id="{8267ACA9-34FD-45FE-80BA-AD6A34F87B6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2" name="Text Box 132">
          <a:extLst>
            <a:ext uri="{FF2B5EF4-FFF2-40B4-BE49-F238E27FC236}">
              <a16:creationId xmlns:a16="http://schemas.microsoft.com/office/drawing/2014/main" id="{5473ADE9-FFB4-4E0A-838C-3AFB6E6DBEB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3" name="Text Box 133">
          <a:extLst>
            <a:ext uri="{FF2B5EF4-FFF2-40B4-BE49-F238E27FC236}">
              <a16:creationId xmlns:a16="http://schemas.microsoft.com/office/drawing/2014/main" id="{3D3E5FEE-5135-47E9-A467-2B0C83E2D57A}"/>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4" name="Text Box 137">
          <a:extLst>
            <a:ext uri="{FF2B5EF4-FFF2-40B4-BE49-F238E27FC236}">
              <a16:creationId xmlns:a16="http://schemas.microsoft.com/office/drawing/2014/main" id="{EDDCBD28-75B3-45D4-AC32-A6B5E2327E4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5" name="Text Box 138">
          <a:extLst>
            <a:ext uri="{FF2B5EF4-FFF2-40B4-BE49-F238E27FC236}">
              <a16:creationId xmlns:a16="http://schemas.microsoft.com/office/drawing/2014/main" id="{486E3525-BE59-49D1-873F-1A41C94B83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6" name="Text Box 139">
          <a:extLst>
            <a:ext uri="{FF2B5EF4-FFF2-40B4-BE49-F238E27FC236}">
              <a16:creationId xmlns:a16="http://schemas.microsoft.com/office/drawing/2014/main" id="{397C079C-14A5-4543-9E7A-7F74E1DCA14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7" name="Text Box 140">
          <a:extLst>
            <a:ext uri="{FF2B5EF4-FFF2-40B4-BE49-F238E27FC236}">
              <a16:creationId xmlns:a16="http://schemas.microsoft.com/office/drawing/2014/main" id="{943F1F66-D314-48AC-B902-1DB2E9AD337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8" name="Text Box 141">
          <a:extLst>
            <a:ext uri="{FF2B5EF4-FFF2-40B4-BE49-F238E27FC236}">
              <a16:creationId xmlns:a16="http://schemas.microsoft.com/office/drawing/2014/main" id="{8F9CDB41-9056-4E1B-BDC7-8E316E028E4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199" name="Text Box 142">
          <a:extLst>
            <a:ext uri="{FF2B5EF4-FFF2-40B4-BE49-F238E27FC236}">
              <a16:creationId xmlns:a16="http://schemas.microsoft.com/office/drawing/2014/main" id="{09CBEE5E-B8DC-46D0-B140-4D24E1E00E7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0" name="Text Box 143">
          <a:extLst>
            <a:ext uri="{FF2B5EF4-FFF2-40B4-BE49-F238E27FC236}">
              <a16:creationId xmlns:a16="http://schemas.microsoft.com/office/drawing/2014/main" id="{173080E0-B041-4DE2-B212-B3DB1E4E89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1" name="Text Box 144">
          <a:extLst>
            <a:ext uri="{FF2B5EF4-FFF2-40B4-BE49-F238E27FC236}">
              <a16:creationId xmlns:a16="http://schemas.microsoft.com/office/drawing/2014/main" id="{75A31B25-25C6-4950-B16C-9385FB7A6DE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2" name="Text Box 145">
          <a:extLst>
            <a:ext uri="{FF2B5EF4-FFF2-40B4-BE49-F238E27FC236}">
              <a16:creationId xmlns:a16="http://schemas.microsoft.com/office/drawing/2014/main" id="{22EE58A2-049F-47C1-9A30-5FC70EF25EC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3" name="Text Box 149">
          <a:extLst>
            <a:ext uri="{FF2B5EF4-FFF2-40B4-BE49-F238E27FC236}">
              <a16:creationId xmlns:a16="http://schemas.microsoft.com/office/drawing/2014/main" id="{5B84BD09-47C2-4EC0-8543-D6670DF1C0A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4" name="Text Box 150">
          <a:extLst>
            <a:ext uri="{FF2B5EF4-FFF2-40B4-BE49-F238E27FC236}">
              <a16:creationId xmlns:a16="http://schemas.microsoft.com/office/drawing/2014/main" id="{47570095-E42E-42EE-9442-DB29A6103B3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5" name="Text Box 151">
          <a:extLst>
            <a:ext uri="{FF2B5EF4-FFF2-40B4-BE49-F238E27FC236}">
              <a16:creationId xmlns:a16="http://schemas.microsoft.com/office/drawing/2014/main" id="{08F2BB83-8E9A-4189-A9F8-9D14C191BC2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6" name="Text Box 152">
          <a:extLst>
            <a:ext uri="{FF2B5EF4-FFF2-40B4-BE49-F238E27FC236}">
              <a16:creationId xmlns:a16="http://schemas.microsoft.com/office/drawing/2014/main" id="{0DDB8639-FA68-4787-825B-6AA565B28B7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7" name="Text Box 153">
          <a:extLst>
            <a:ext uri="{FF2B5EF4-FFF2-40B4-BE49-F238E27FC236}">
              <a16:creationId xmlns:a16="http://schemas.microsoft.com/office/drawing/2014/main" id="{437E11C8-ADC4-4826-947B-EF5289FCDE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8" name="Text Box 154">
          <a:extLst>
            <a:ext uri="{FF2B5EF4-FFF2-40B4-BE49-F238E27FC236}">
              <a16:creationId xmlns:a16="http://schemas.microsoft.com/office/drawing/2014/main" id="{F0EE920D-476E-4DAF-960C-E0607910ABD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09" name="Text Box 155">
          <a:extLst>
            <a:ext uri="{FF2B5EF4-FFF2-40B4-BE49-F238E27FC236}">
              <a16:creationId xmlns:a16="http://schemas.microsoft.com/office/drawing/2014/main" id="{6F3BBB12-4624-47B8-9502-D097046062A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0" name="Text Box 156">
          <a:extLst>
            <a:ext uri="{FF2B5EF4-FFF2-40B4-BE49-F238E27FC236}">
              <a16:creationId xmlns:a16="http://schemas.microsoft.com/office/drawing/2014/main" id="{0CD79B3B-4F43-41BB-9225-9597D2DCF3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1" name="Text Box 157">
          <a:extLst>
            <a:ext uri="{FF2B5EF4-FFF2-40B4-BE49-F238E27FC236}">
              <a16:creationId xmlns:a16="http://schemas.microsoft.com/office/drawing/2014/main" id="{95CB8673-28AB-4938-8837-FB5E589C572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2" name="Text Box 161">
          <a:extLst>
            <a:ext uri="{FF2B5EF4-FFF2-40B4-BE49-F238E27FC236}">
              <a16:creationId xmlns:a16="http://schemas.microsoft.com/office/drawing/2014/main" id="{09443BCC-5DCB-40A1-A3DC-E6AD338F123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3" name="Text Box 162">
          <a:extLst>
            <a:ext uri="{FF2B5EF4-FFF2-40B4-BE49-F238E27FC236}">
              <a16:creationId xmlns:a16="http://schemas.microsoft.com/office/drawing/2014/main" id="{2752D6B4-771E-4941-962D-FE075C376DD8}"/>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4" name="Text Box 163">
          <a:extLst>
            <a:ext uri="{FF2B5EF4-FFF2-40B4-BE49-F238E27FC236}">
              <a16:creationId xmlns:a16="http://schemas.microsoft.com/office/drawing/2014/main" id="{3C0F5183-A58B-4003-AFE1-F4F23DA0139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5" name="Text Box 164">
          <a:extLst>
            <a:ext uri="{FF2B5EF4-FFF2-40B4-BE49-F238E27FC236}">
              <a16:creationId xmlns:a16="http://schemas.microsoft.com/office/drawing/2014/main" id="{C7487149-93A4-484A-BD3E-46F63991A2E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6" name="Text Box 165">
          <a:extLst>
            <a:ext uri="{FF2B5EF4-FFF2-40B4-BE49-F238E27FC236}">
              <a16:creationId xmlns:a16="http://schemas.microsoft.com/office/drawing/2014/main" id="{7919338A-6B12-41CB-82A3-455EB96CE8C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7" name="Text Box 166">
          <a:extLst>
            <a:ext uri="{FF2B5EF4-FFF2-40B4-BE49-F238E27FC236}">
              <a16:creationId xmlns:a16="http://schemas.microsoft.com/office/drawing/2014/main" id="{362987FD-DCEB-45F1-8FE3-1A380159354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8" name="Text Box 167">
          <a:extLst>
            <a:ext uri="{FF2B5EF4-FFF2-40B4-BE49-F238E27FC236}">
              <a16:creationId xmlns:a16="http://schemas.microsoft.com/office/drawing/2014/main" id="{F11B6846-F190-409E-9D86-668C54918C1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19" name="Text Box 168">
          <a:extLst>
            <a:ext uri="{FF2B5EF4-FFF2-40B4-BE49-F238E27FC236}">
              <a16:creationId xmlns:a16="http://schemas.microsoft.com/office/drawing/2014/main" id="{78724CEF-07E8-48A5-B2CC-B9A9EF9F5F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0" name="Text Box 169">
          <a:extLst>
            <a:ext uri="{FF2B5EF4-FFF2-40B4-BE49-F238E27FC236}">
              <a16:creationId xmlns:a16="http://schemas.microsoft.com/office/drawing/2014/main" id="{5CDE1F61-ED2E-4D16-8DB3-512D47E5232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1" name="Text Box 170">
          <a:extLst>
            <a:ext uri="{FF2B5EF4-FFF2-40B4-BE49-F238E27FC236}">
              <a16:creationId xmlns:a16="http://schemas.microsoft.com/office/drawing/2014/main" id="{287DA934-F4F9-4578-AA57-A200F47A53F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2" name="Text Box 171">
          <a:extLst>
            <a:ext uri="{FF2B5EF4-FFF2-40B4-BE49-F238E27FC236}">
              <a16:creationId xmlns:a16="http://schemas.microsoft.com/office/drawing/2014/main" id="{28A625A2-29B1-4AC4-ADEF-A325DD03F0D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3" name="Text Box 172">
          <a:extLst>
            <a:ext uri="{FF2B5EF4-FFF2-40B4-BE49-F238E27FC236}">
              <a16:creationId xmlns:a16="http://schemas.microsoft.com/office/drawing/2014/main" id="{A894829E-1A88-484D-AEAC-1F8BB376349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4" name="Text Box 173">
          <a:extLst>
            <a:ext uri="{FF2B5EF4-FFF2-40B4-BE49-F238E27FC236}">
              <a16:creationId xmlns:a16="http://schemas.microsoft.com/office/drawing/2014/main" id="{E69D2EFD-5799-4E4A-A35F-8AEA68403A5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5" name="Text Box 174">
          <a:extLst>
            <a:ext uri="{FF2B5EF4-FFF2-40B4-BE49-F238E27FC236}">
              <a16:creationId xmlns:a16="http://schemas.microsoft.com/office/drawing/2014/main" id="{047B7C2E-0E23-4535-80AC-8DE78B4089C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6" name="Text Box 176">
          <a:extLst>
            <a:ext uri="{FF2B5EF4-FFF2-40B4-BE49-F238E27FC236}">
              <a16:creationId xmlns:a16="http://schemas.microsoft.com/office/drawing/2014/main" id="{FC16A12A-E8B7-4F0C-AFA9-4EAF8B65128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7" name="Text Box 178">
          <a:extLst>
            <a:ext uri="{FF2B5EF4-FFF2-40B4-BE49-F238E27FC236}">
              <a16:creationId xmlns:a16="http://schemas.microsoft.com/office/drawing/2014/main" id="{ED61CFAE-D006-49C4-A665-8A07B4211ED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8" name="Text Box 179">
          <a:extLst>
            <a:ext uri="{FF2B5EF4-FFF2-40B4-BE49-F238E27FC236}">
              <a16:creationId xmlns:a16="http://schemas.microsoft.com/office/drawing/2014/main" id="{C9D7B47C-F0F0-46BD-BA8B-0AC6C9BCA07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29" name="Text Box 180">
          <a:extLst>
            <a:ext uri="{FF2B5EF4-FFF2-40B4-BE49-F238E27FC236}">
              <a16:creationId xmlns:a16="http://schemas.microsoft.com/office/drawing/2014/main" id="{A71753FD-9C75-48A2-84A9-15B5DDE058F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0" name="Text Box 181">
          <a:extLst>
            <a:ext uri="{FF2B5EF4-FFF2-40B4-BE49-F238E27FC236}">
              <a16:creationId xmlns:a16="http://schemas.microsoft.com/office/drawing/2014/main" id="{2D78D1E1-0E32-404A-910C-9949408468D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1" name="Text Box 182">
          <a:extLst>
            <a:ext uri="{FF2B5EF4-FFF2-40B4-BE49-F238E27FC236}">
              <a16:creationId xmlns:a16="http://schemas.microsoft.com/office/drawing/2014/main" id="{E722BACD-D2C9-4E06-A4D2-715414F9C5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2" name="Text Box 183">
          <a:extLst>
            <a:ext uri="{FF2B5EF4-FFF2-40B4-BE49-F238E27FC236}">
              <a16:creationId xmlns:a16="http://schemas.microsoft.com/office/drawing/2014/main" id="{40D37E7F-3B8C-4C80-94E8-B3D6B8579AF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3" name="Text Box 184">
          <a:extLst>
            <a:ext uri="{FF2B5EF4-FFF2-40B4-BE49-F238E27FC236}">
              <a16:creationId xmlns:a16="http://schemas.microsoft.com/office/drawing/2014/main" id="{612C3DB9-0511-42EC-A1AC-22D93965205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4" name="Text Box 185">
          <a:extLst>
            <a:ext uri="{FF2B5EF4-FFF2-40B4-BE49-F238E27FC236}">
              <a16:creationId xmlns:a16="http://schemas.microsoft.com/office/drawing/2014/main" id="{D4454655-703F-4859-A203-E49A7DB2623B}"/>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5" name="Text Box 186">
          <a:extLst>
            <a:ext uri="{FF2B5EF4-FFF2-40B4-BE49-F238E27FC236}">
              <a16:creationId xmlns:a16="http://schemas.microsoft.com/office/drawing/2014/main" id="{413507BC-C8E9-4D28-A8D7-A8EEA2A76C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6" name="Text Box 187">
          <a:extLst>
            <a:ext uri="{FF2B5EF4-FFF2-40B4-BE49-F238E27FC236}">
              <a16:creationId xmlns:a16="http://schemas.microsoft.com/office/drawing/2014/main" id="{CC2EF11A-372D-494B-94B8-FFAA7FBD64B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7" name="Text Box 188">
          <a:extLst>
            <a:ext uri="{FF2B5EF4-FFF2-40B4-BE49-F238E27FC236}">
              <a16:creationId xmlns:a16="http://schemas.microsoft.com/office/drawing/2014/main" id="{580CDC7D-EA1B-46A2-83A9-D0B6DEC13D5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8" name="Text Box 189">
          <a:extLst>
            <a:ext uri="{FF2B5EF4-FFF2-40B4-BE49-F238E27FC236}">
              <a16:creationId xmlns:a16="http://schemas.microsoft.com/office/drawing/2014/main" id="{F1CF4A47-1898-487F-9DE7-85878AE3E71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39" name="Text Box 190">
          <a:extLst>
            <a:ext uri="{FF2B5EF4-FFF2-40B4-BE49-F238E27FC236}">
              <a16:creationId xmlns:a16="http://schemas.microsoft.com/office/drawing/2014/main" id="{0821D836-2C71-4480-9E94-EDC593178D8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0" name="Text Box 191">
          <a:extLst>
            <a:ext uri="{FF2B5EF4-FFF2-40B4-BE49-F238E27FC236}">
              <a16:creationId xmlns:a16="http://schemas.microsoft.com/office/drawing/2014/main" id="{AE6B44C0-AC99-4D93-B55C-53AA896B679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1" name="Text Box 192">
          <a:extLst>
            <a:ext uri="{FF2B5EF4-FFF2-40B4-BE49-F238E27FC236}">
              <a16:creationId xmlns:a16="http://schemas.microsoft.com/office/drawing/2014/main" id="{AD1236D9-A081-438C-9C68-BAEEC223E34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2" name="Text Box 193">
          <a:extLst>
            <a:ext uri="{FF2B5EF4-FFF2-40B4-BE49-F238E27FC236}">
              <a16:creationId xmlns:a16="http://schemas.microsoft.com/office/drawing/2014/main" id="{3A488E75-61BD-4395-AF64-39B02A32328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3" name="Text Box 194">
          <a:extLst>
            <a:ext uri="{FF2B5EF4-FFF2-40B4-BE49-F238E27FC236}">
              <a16:creationId xmlns:a16="http://schemas.microsoft.com/office/drawing/2014/main" id="{CCBE675B-FB7A-4D25-9FE5-892BF0E166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4" name="Text Box 195">
          <a:extLst>
            <a:ext uri="{FF2B5EF4-FFF2-40B4-BE49-F238E27FC236}">
              <a16:creationId xmlns:a16="http://schemas.microsoft.com/office/drawing/2014/main" id="{805CEC6F-5AE0-415A-8C8C-9A4B6F0BF7F0}"/>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5" name="Text Box 196">
          <a:extLst>
            <a:ext uri="{FF2B5EF4-FFF2-40B4-BE49-F238E27FC236}">
              <a16:creationId xmlns:a16="http://schemas.microsoft.com/office/drawing/2014/main" id="{3509DA0B-4EA7-4154-9B66-FE634858439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6" name="Text Box 197">
          <a:extLst>
            <a:ext uri="{FF2B5EF4-FFF2-40B4-BE49-F238E27FC236}">
              <a16:creationId xmlns:a16="http://schemas.microsoft.com/office/drawing/2014/main" id="{DF715DD5-7665-4678-97C4-510CED9E1A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7" name="Text Box 198">
          <a:extLst>
            <a:ext uri="{FF2B5EF4-FFF2-40B4-BE49-F238E27FC236}">
              <a16:creationId xmlns:a16="http://schemas.microsoft.com/office/drawing/2014/main" id="{C9F15E86-BC91-41B9-B3BC-4C93CB67DDCE}"/>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8" name="Text Box 199">
          <a:extLst>
            <a:ext uri="{FF2B5EF4-FFF2-40B4-BE49-F238E27FC236}">
              <a16:creationId xmlns:a16="http://schemas.microsoft.com/office/drawing/2014/main" id="{C0524255-330B-4569-BBC3-07DF046BD28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49" name="Text Box 200">
          <a:extLst>
            <a:ext uri="{FF2B5EF4-FFF2-40B4-BE49-F238E27FC236}">
              <a16:creationId xmlns:a16="http://schemas.microsoft.com/office/drawing/2014/main" id="{960EDA85-7E65-42E7-AF9E-F4A892D01D1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0" name="Text Box 201">
          <a:extLst>
            <a:ext uri="{FF2B5EF4-FFF2-40B4-BE49-F238E27FC236}">
              <a16:creationId xmlns:a16="http://schemas.microsoft.com/office/drawing/2014/main" id="{72CF0D51-7A2B-404F-A06A-9841533CEE7C}"/>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1" name="Text Box 202">
          <a:extLst>
            <a:ext uri="{FF2B5EF4-FFF2-40B4-BE49-F238E27FC236}">
              <a16:creationId xmlns:a16="http://schemas.microsoft.com/office/drawing/2014/main" id="{34397330-CEF3-46D9-B50B-619411ED6502}"/>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2" name="Text Box 203">
          <a:extLst>
            <a:ext uri="{FF2B5EF4-FFF2-40B4-BE49-F238E27FC236}">
              <a16:creationId xmlns:a16="http://schemas.microsoft.com/office/drawing/2014/main" id="{DBC58347-C93E-4E5C-98B2-6F8E6FC098F3}"/>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3" name="Text Box 204">
          <a:extLst>
            <a:ext uri="{FF2B5EF4-FFF2-40B4-BE49-F238E27FC236}">
              <a16:creationId xmlns:a16="http://schemas.microsoft.com/office/drawing/2014/main" id="{7DF23406-C843-4C7D-8843-0D6C1CCA46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4" name="Text Box 206">
          <a:extLst>
            <a:ext uri="{FF2B5EF4-FFF2-40B4-BE49-F238E27FC236}">
              <a16:creationId xmlns:a16="http://schemas.microsoft.com/office/drawing/2014/main" id="{449BCBD9-384E-4624-BB0D-C67B188D6ECD}"/>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5" name="Text Box 207">
          <a:extLst>
            <a:ext uri="{FF2B5EF4-FFF2-40B4-BE49-F238E27FC236}">
              <a16:creationId xmlns:a16="http://schemas.microsoft.com/office/drawing/2014/main" id="{BAC1692B-AF16-48A8-BA88-1146B8AB3344}"/>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6" name="Text Box 208">
          <a:extLst>
            <a:ext uri="{FF2B5EF4-FFF2-40B4-BE49-F238E27FC236}">
              <a16:creationId xmlns:a16="http://schemas.microsoft.com/office/drawing/2014/main" id="{0CFA928D-572B-46DB-9256-9FF3721C61A5}"/>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7" name="Text Box 209">
          <a:extLst>
            <a:ext uri="{FF2B5EF4-FFF2-40B4-BE49-F238E27FC236}">
              <a16:creationId xmlns:a16="http://schemas.microsoft.com/office/drawing/2014/main" id="{318339B5-2624-440E-A3E9-427693BD8ADF}"/>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8" name="Text Box 210">
          <a:extLst>
            <a:ext uri="{FF2B5EF4-FFF2-40B4-BE49-F238E27FC236}">
              <a16:creationId xmlns:a16="http://schemas.microsoft.com/office/drawing/2014/main" id="{604CC0C5-6F12-486F-8185-5CB17145EE09}"/>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59" name="Text Box 211">
          <a:extLst>
            <a:ext uri="{FF2B5EF4-FFF2-40B4-BE49-F238E27FC236}">
              <a16:creationId xmlns:a16="http://schemas.microsoft.com/office/drawing/2014/main" id="{CF6EA8F5-FD19-4F29-99BE-22E6FD71D7C1}"/>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60" name="Text Box 212">
          <a:extLst>
            <a:ext uri="{FF2B5EF4-FFF2-40B4-BE49-F238E27FC236}">
              <a16:creationId xmlns:a16="http://schemas.microsoft.com/office/drawing/2014/main" id="{BFBA6371-3422-46D0-B882-1844573B0806}"/>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61" name="Text Box 213">
          <a:extLst>
            <a:ext uri="{FF2B5EF4-FFF2-40B4-BE49-F238E27FC236}">
              <a16:creationId xmlns:a16="http://schemas.microsoft.com/office/drawing/2014/main" id="{F32B91B5-8BDD-4155-B544-6356DE925E7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45739</xdr:rowOff>
    </xdr:to>
    <xdr:sp macro="" textlink="">
      <xdr:nvSpPr>
        <xdr:cNvPr id="1262" name="Text Box 214">
          <a:extLst>
            <a:ext uri="{FF2B5EF4-FFF2-40B4-BE49-F238E27FC236}">
              <a16:creationId xmlns:a16="http://schemas.microsoft.com/office/drawing/2014/main" id="{63F1B0D9-1C50-4EE2-ABA6-C55F274538B7}"/>
            </a:ext>
          </a:extLst>
        </xdr:cNvPr>
        <xdr:cNvSpPr txBox="1">
          <a:spLocks noChangeArrowheads="1"/>
        </xdr:cNvSpPr>
      </xdr:nvSpPr>
      <xdr:spPr bwMode="auto">
        <a:xfrm>
          <a:off x="4167188" y="7439025"/>
          <a:ext cx="90487"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3" name="Text Box 216">
          <a:extLst>
            <a:ext uri="{FF2B5EF4-FFF2-40B4-BE49-F238E27FC236}">
              <a16:creationId xmlns:a16="http://schemas.microsoft.com/office/drawing/2014/main" id="{956BC855-FDED-42EB-9965-E815F120CA6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4" name="Text Box 217">
          <a:extLst>
            <a:ext uri="{FF2B5EF4-FFF2-40B4-BE49-F238E27FC236}">
              <a16:creationId xmlns:a16="http://schemas.microsoft.com/office/drawing/2014/main" id="{7EF38F50-8BBB-4B56-BAEC-49F1CD63CE1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5" name="Text Box 218">
          <a:extLst>
            <a:ext uri="{FF2B5EF4-FFF2-40B4-BE49-F238E27FC236}">
              <a16:creationId xmlns:a16="http://schemas.microsoft.com/office/drawing/2014/main" id="{F5B0C503-7FFF-428C-8988-72D7FE93972E}"/>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6" name="Text Box 219">
          <a:extLst>
            <a:ext uri="{FF2B5EF4-FFF2-40B4-BE49-F238E27FC236}">
              <a16:creationId xmlns:a16="http://schemas.microsoft.com/office/drawing/2014/main" id="{C36FC6C9-CF9A-40BD-A99C-071AF028938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7" name="Text Box 220">
          <a:extLst>
            <a:ext uri="{FF2B5EF4-FFF2-40B4-BE49-F238E27FC236}">
              <a16:creationId xmlns:a16="http://schemas.microsoft.com/office/drawing/2014/main" id="{5A673A8D-3BDE-4B32-9112-983DA7C6E03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8" name="Text Box 221">
          <a:extLst>
            <a:ext uri="{FF2B5EF4-FFF2-40B4-BE49-F238E27FC236}">
              <a16:creationId xmlns:a16="http://schemas.microsoft.com/office/drawing/2014/main" id="{13D58AD4-90B5-4872-AC35-5DD89EE5E8C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69" name="Text Box 222">
          <a:extLst>
            <a:ext uri="{FF2B5EF4-FFF2-40B4-BE49-F238E27FC236}">
              <a16:creationId xmlns:a16="http://schemas.microsoft.com/office/drawing/2014/main" id="{922E89A2-FEB5-4D29-BDF7-BDC0F6A027C6}"/>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0" name="Text Box 223">
          <a:extLst>
            <a:ext uri="{FF2B5EF4-FFF2-40B4-BE49-F238E27FC236}">
              <a16:creationId xmlns:a16="http://schemas.microsoft.com/office/drawing/2014/main" id="{045E7D20-2E5D-40B8-828C-46EFFB9E2BC8}"/>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1" name="Text Box 224">
          <a:extLst>
            <a:ext uri="{FF2B5EF4-FFF2-40B4-BE49-F238E27FC236}">
              <a16:creationId xmlns:a16="http://schemas.microsoft.com/office/drawing/2014/main" id="{822A000F-CE2C-499F-B37F-9C12764B3FA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2" name="Text Box 225">
          <a:extLst>
            <a:ext uri="{FF2B5EF4-FFF2-40B4-BE49-F238E27FC236}">
              <a16:creationId xmlns:a16="http://schemas.microsoft.com/office/drawing/2014/main" id="{E2437244-FE4B-4A89-8E6A-AF8C9DD0ABC9}"/>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3" name="Text Box 226">
          <a:extLst>
            <a:ext uri="{FF2B5EF4-FFF2-40B4-BE49-F238E27FC236}">
              <a16:creationId xmlns:a16="http://schemas.microsoft.com/office/drawing/2014/main" id="{78631FD2-96EE-4E30-8C43-A118BBA1C71D}"/>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4" name="Text Box 227">
          <a:extLst>
            <a:ext uri="{FF2B5EF4-FFF2-40B4-BE49-F238E27FC236}">
              <a16:creationId xmlns:a16="http://schemas.microsoft.com/office/drawing/2014/main" id="{4D216BFA-1A15-4830-8F54-B380E54706FC}"/>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5" name="Text Box 228">
          <a:extLst>
            <a:ext uri="{FF2B5EF4-FFF2-40B4-BE49-F238E27FC236}">
              <a16:creationId xmlns:a16="http://schemas.microsoft.com/office/drawing/2014/main" id="{4246EA35-C527-4114-A6A5-5C7E334C1C4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6" name="Text Box 229">
          <a:extLst>
            <a:ext uri="{FF2B5EF4-FFF2-40B4-BE49-F238E27FC236}">
              <a16:creationId xmlns:a16="http://schemas.microsoft.com/office/drawing/2014/main" id="{83D86383-F53E-45D2-89D7-B10B4ACA0C45}"/>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7" name="Text Box 230">
          <a:extLst>
            <a:ext uri="{FF2B5EF4-FFF2-40B4-BE49-F238E27FC236}">
              <a16:creationId xmlns:a16="http://schemas.microsoft.com/office/drawing/2014/main" id="{A4F469FF-9BF6-43D3-9C92-9A8AB5E1F45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8" name="Text Box 231">
          <a:extLst>
            <a:ext uri="{FF2B5EF4-FFF2-40B4-BE49-F238E27FC236}">
              <a16:creationId xmlns:a16="http://schemas.microsoft.com/office/drawing/2014/main" id="{70506D58-A5F4-4481-8591-5B694D0ED932}"/>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79" name="Text Box 232">
          <a:extLst>
            <a:ext uri="{FF2B5EF4-FFF2-40B4-BE49-F238E27FC236}">
              <a16:creationId xmlns:a16="http://schemas.microsoft.com/office/drawing/2014/main" id="{ABCF3CB9-1CEA-492A-A8E8-9846A53E8C5F}"/>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0" name="Text Box 233">
          <a:extLst>
            <a:ext uri="{FF2B5EF4-FFF2-40B4-BE49-F238E27FC236}">
              <a16:creationId xmlns:a16="http://schemas.microsoft.com/office/drawing/2014/main" id="{92EFFBE4-5C99-46FB-9EB4-AA776FE975FA}"/>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1" name="Text Box 234">
          <a:extLst>
            <a:ext uri="{FF2B5EF4-FFF2-40B4-BE49-F238E27FC236}">
              <a16:creationId xmlns:a16="http://schemas.microsoft.com/office/drawing/2014/main" id="{675F45D3-359B-48F3-8534-551AE724F3DF}"/>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2" name="Text Box 235">
          <a:extLst>
            <a:ext uri="{FF2B5EF4-FFF2-40B4-BE49-F238E27FC236}">
              <a16:creationId xmlns:a16="http://schemas.microsoft.com/office/drawing/2014/main" id="{0075E5F9-DD1E-405F-8A36-D42FD1E0120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3" name="Text Box 237">
          <a:extLst>
            <a:ext uri="{FF2B5EF4-FFF2-40B4-BE49-F238E27FC236}">
              <a16:creationId xmlns:a16="http://schemas.microsoft.com/office/drawing/2014/main" id="{64661F28-45BA-4095-9078-61BA8FEEE911}"/>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4" name="Text Box 238">
          <a:extLst>
            <a:ext uri="{FF2B5EF4-FFF2-40B4-BE49-F238E27FC236}">
              <a16:creationId xmlns:a16="http://schemas.microsoft.com/office/drawing/2014/main" id="{F44B4478-1283-4BF5-9A1F-57EA7782DC1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5" name="Text Box 239">
          <a:extLst>
            <a:ext uri="{FF2B5EF4-FFF2-40B4-BE49-F238E27FC236}">
              <a16:creationId xmlns:a16="http://schemas.microsoft.com/office/drawing/2014/main" id="{34869A1B-6331-4F13-B4F9-C8CF3E725C04}"/>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6" name="Text Box 240">
          <a:extLst>
            <a:ext uri="{FF2B5EF4-FFF2-40B4-BE49-F238E27FC236}">
              <a16:creationId xmlns:a16="http://schemas.microsoft.com/office/drawing/2014/main" id="{39618046-E0FE-4943-8FDA-629443665540}"/>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51736</xdr:rowOff>
    </xdr:to>
    <xdr:sp macro="" textlink="">
      <xdr:nvSpPr>
        <xdr:cNvPr id="1287" name="Text Box 241">
          <a:extLst>
            <a:ext uri="{FF2B5EF4-FFF2-40B4-BE49-F238E27FC236}">
              <a16:creationId xmlns:a16="http://schemas.microsoft.com/office/drawing/2014/main" id="{28D1AEBD-A680-4588-B11A-B53534657AD1}"/>
            </a:ext>
          </a:extLst>
        </xdr:cNvPr>
        <xdr:cNvSpPr txBox="1">
          <a:spLocks noChangeArrowheads="1"/>
        </xdr:cNvSpPr>
      </xdr:nvSpPr>
      <xdr:spPr bwMode="auto">
        <a:xfrm>
          <a:off x="4167188" y="6905625"/>
          <a:ext cx="90487" cy="1850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3</xdr:col>
      <xdr:colOff>417120</xdr:colOff>
      <xdr:row>50</xdr:row>
      <xdr:rowOff>45739</xdr:rowOff>
    </xdr:to>
    <xdr:sp macro="" textlink="">
      <xdr:nvSpPr>
        <xdr:cNvPr id="1288" name="Text Box 246">
          <a:extLst>
            <a:ext uri="{FF2B5EF4-FFF2-40B4-BE49-F238E27FC236}">
              <a16:creationId xmlns:a16="http://schemas.microsoft.com/office/drawing/2014/main" id="{99528702-4CBA-42BB-9BA2-3272F2CB3F40}"/>
            </a:ext>
          </a:extLst>
        </xdr:cNvPr>
        <xdr:cNvSpPr txBox="1">
          <a:spLocks noChangeArrowheads="1"/>
        </xdr:cNvSpPr>
      </xdr:nvSpPr>
      <xdr:spPr bwMode="auto">
        <a:xfrm>
          <a:off x="4186238" y="7439025"/>
          <a:ext cx="74900" cy="17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1289" name="Text Box 187">
          <a:extLst>
            <a:ext uri="{FF2B5EF4-FFF2-40B4-BE49-F238E27FC236}">
              <a16:creationId xmlns:a16="http://schemas.microsoft.com/office/drawing/2014/main" id="{35F2F0F9-659E-4B2B-A821-8F606DC2D463}"/>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7132</xdr:rowOff>
    </xdr:to>
    <xdr:sp macro="" textlink="">
      <xdr:nvSpPr>
        <xdr:cNvPr id="1290" name="Text Box 188">
          <a:extLst>
            <a:ext uri="{FF2B5EF4-FFF2-40B4-BE49-F238E27FC236}">
              <a16:creationId xmlns:a16="http://schemas.microsoft.com/office/drawing/2014/main" id="{0350EC41-C486-430A-AF18-E54785FB998B}"/>
            </a:ext>
          </a:extLst>
        </xdr:cNvPr>
        <xdr:cNvSpPr txBox="1">
          <a:spLocks noChangeArrowheads="1"/>
        </xdr:cNvSpPr>
      </xdr:nvSpPr>
      <xdr:spPr bwMode="auto">
        <a:xfrm>
          <a:off x="4176713" y="6772275"/>
          <a:ext cx="84425" cy="273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1291" name="Text Box 189">
          <a:extLst>
            <a:ext uri="{FF2B5EF4-FFF2-40B4-BE49-F238E27FC236}">
              <a16:creationId xmlns:a16="http://schemas.microsoft.com/office/drawing/2014/main" id="{FDFE68E0-4031-47AB-BBBB-4ECF45761618}"/>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1292" name="Text Box 190">
          <a:extLst>
            <a:ext uri="{FF2B5EF4-FFF2-40B4-BE49-F238E27FC236}">
              <a16:creationId xmlns:a16="http://schemas.microsoft.com/office/drawing/2014/main" id="{034A62D7-3197-407D-B652-7F0567D16964}"/>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1293" name="Text Box 191">
          <a:extLst>
            <a:ext uri="{FF2B5EF4-FFF2-40B4-BE49-F238E27FC236}">
              <a16:creationId xmlns:a16="http://schemas.microsoft.com/office/drawing/2014/main" id="{68761D80-1868-4B7D-B1AC-AF7C762FD824}"/>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61261</xdr:rowOff>
    </xdr:to>
    <xdr:sp macro="" textlink="">
      <xdr:nvSpPr>
        <xdr:cNvPr id="1294" name="Text Box 192">
          <a:extLst>
            <a:ext uri="{FF2B5EF4-FFF2-40B4-BE49-F238E27FC236}">
              <a16:creationId xmlns:a16="http://schemas.microsoft.com/office/drawing/2014/main" id="{E5AF5363-DA2D-455C-BDF2-76A264706C6A}"/>
            </a:ext>
          </a:extLst>
        </xdr:cNvPr>
        <xdr:cNvSpPr txBox="1">
          <a:spLocks noChangeArrowheads="1"/>
        </xdr:cNvSpPr>
      </xdr:nvSpPr>
      <xdr:spPr bwMode="auto">
        <a:xfrm>
          <a:off x="4176713" y="6905625"/>
          <a:ext cx="84425" cy="194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295" name="Text Box 193">
          <a:extLst>
            <a:ext uri="{FF2B5EF4-FFF2-40B4-BE49-F238E27FC236}">
              <a16:creationId xmlns:a16="http://schemas.microsoft.com/office/drawing/2014/main" id="{55BBAE58-DCCE-4596-837F-CCD4B4FF7C5E}"/>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296" name="Text Box 194">
          <a:extLst>
            <a:ext uri="{FF2B5EF4-FFF2-40B4-BE49-F238E27FC236}">
              <a16:creationId xmlns:a16="http://schemas.microsoft.com/office/drawing/2014/main" id="{BCEF8F2A-CA00-4F15-AEE4-F0D65BC4534D}"/>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297" name="Text Box 195">
          <a:extLst>
            <a:ext uri="{FF2B5EF4-FFF2-40B4-BE49-F238E27FC236}">
              <a16:creationId xmlns:a16="http://schemas.microsoft.com/office/drawing/2014/main" id="{F57622FC-D038-4045-8608-ED4C29ABC597}"/>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1298" name="Text Box 193">
          <a:extLst>
            <a:ext uri="{FF2B5EF4-FFF2-40B4-BE49-F238E27FC236}">
              <a16:creationId xmlns:a16="http://schemas.microsoft.com/office/drawing/2014/main" id="{5E897CE8-0FA6-4BF5-BDD1-D60BD11BDB9D}"/>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1299" name="Text Box 194">
          <a:extLst>
            <a:ext uri="{FF2B5EF4-FFF2-40B4-BE49-F238E27FC236}">
              <a16:creationId xmlns:a16="http://schemas.microsoft.com/office/drawing/2014/main" id="{42F3EEA9-BB05-4091-AC55-9D998E17A360}"/>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19050</xdr:rowOff>
    </xdr:to>
    <xdr:sp macro="" textlink="">
      <xdr:nvSpPr>
        <xdr:cNvPr id="1300" name="Text Box 195">
          <a:extLst>
            <a:ext uri="{FF2B5EF4-FFF2-40B4-BE49-F238E27FC236}">
              <a16:creationId xmlns:a16="http://schemas.microsoft.com/office/drawing/2014/main" id="{63899FEF-3426-4E8F-AE78-05A3ABBB6F67}"/>
            </a:ext>
          </a:extLst>
        </xdr:cNvPr>
        <xdr:cNvSpPr txBox="1">
          <a:spLocks noChangeArrowheads="1"/>
        </xdr:cNvSpPr>
      </xdr:nvSpPr>
      <xdr:spPr bwMode="auto">
        <a:xfrm>
          <a:off x="4176713" y="5291138"/>
          <a:ext cx="84425"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1301" name="Text Box 193">
          <a:extLst>
            <a:ext uri="{FF2B5EF4-FFF2-40B4-BE49-F238E27FC236}">
              <a16:creationId xmlns:a16="http://schemas.microsoft.com/office/drawing/2014/main" id="{7622093E-E947-46C9-B992-3592FA607F00}"/>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1302" name="Text Box 194">
          <a:extLst>
            <a:ext uri="{FF2B5EF4-FFF2-40B4-BE49-F238E27FC236}">
              <a16:creationId xmlns:a16="http://schemas.microsoft.com/office/drawing/2014/main" id="{35029C53-EC61-4FD3-A34A-9D03EB8DF325}"/>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89125</xdr:rowOff>
    </xdr:to>
    <xdr:sp macro="" textlink="">
      <xdr:nvSpPr>
        <xdr:cNvPr id="1303" name="Text Box 195">
          <a:extLst>
            <a:ext uri="{FF2B5EF4-FFF2-40B4-BE49-F238E27FC236}">
              <a16:creationId xmlns:a16="http://schemas.microsoft.com/office/drawing/2014/main" id="{2CB000F3-AE09-4060-A98B-28DCCD3CDAEF}"/>
            </a:ext>
          </a:extLst>
        </xdr:cNvPr>
        <xdr:cNvSpPr txBox="1">
          <a:spLocks noChangeArrowheads="1"/>
        </xdr:cNvSpPr>
      </xdr:nvSpPr>
      <xdr:spPr bwMode="auto">
        <a:xfrm>
          <a:off x="4176713" y="4643438"/>
          <a:ext cx="84425" cy="346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304" name="Text Box 193">
          <a:extLst>
            <a:ext uri="{FF2B5EF4-FFF2-40B4-BE49-F238E27FC236}">
              <a16:creationId xmlns:a16="http://schemas.microsoft.com/office/drawing/2014/main" id="{589038C7-5EC0-4212-9E28-F6EF4F65C55B}"/>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305" name="Text Box 194">
          <a:extLst>
            <a:ext uri="{FF2B5EF4-FFF2-40B4-BE49-F238E27FC236}">
              <a16:creationId xmlns:a16="http://schemas.microsoft.com/office/drawing/2014/main" id="{3388B051-7513-4038-9AE5-8C50C029FC5C}"/>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50</xdr:row>
      <xdr:rowOff>46437</xdr:rowOff>
    </xdr:to>
    <xdr:sp macro="" textlink="">
      <xdr:nvSpPr>
        <xdr:cNvPr id="1306" name="Text Box 195">
          <a:extLst>
            <a:ext uri="{FF2B5EF4-FFF2-40B4-BE49-F238E27FC236}">
              <a16:creationId xmlns:a16="http://schemas.microsoft.com/office/drawing/2014/main" id="{E0DC0BE3-C67B-4F05-82EB-CF81E5CDB32C}"/>
            </a:ext>
          </a:extLst>
        </xdr:cNvPr>
        <xdr:cNvSpPr txBox="1">
          <a:spLocks noChangeArrowheads="1"/>
        </xdr:cNvSpPr>
      </xdr:nvSpPr>
      <xdr:spPr bwMode="auto">
        <a:xfrm>
          <a:off x="4176713" y="6905625"/>
          <a:ext cx="84425" cy="179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1307" name="Text Box 193">
          <a:extLst>
            <a:ext uri="{FF2B5EF4-FFF2-40B4-BE49-F238E27FC236}">
              <a16:creationId xmlns:a16="http://schemas.microsoft.com/office/drawing/2014/main" id="{9883330B-FD78-42D1-B46E-9E8D928F28F6}"/>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1308" name="Text Box 194">
          <a:extLst>
            <a:ext uri="{FF2B5EF4-FFF2-40B4-BE49-F238E27FC236}">
              <a16:creationId xmlns:a16="http://schemas.microsoft.com/office/drawing/2014/main" id="{5762E4D9-1985-47C1-93CA-718420199A81}"/>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39795</xdr:rowOff>
    </xdr:to>
    <xdr:sp macro="" textlink="">
      <xdr:nvSpPr>
        <xdr:cNvPr id="1309" name="Text Box 195">
          <a:extLst>
            <a:ext uri="{FF2B5EF4-FFF2-40B4-BE49-F238E27FC236}">
              <a16:creationId xmlns:a16="http://schemas.microsoft.com/office/drawing/2014/main" id="{FEA58CED-43B5-457E-AAA7-1C0B95A3D0A8}"/>
            </a:ext>
          </a:extLst>
        </xdr:cNvPr>
        <xdr:cNvSpPr txBox="1">
          <a:spLocks noChangeArrowheads="1"/>
        </xdr:cNvSpPr>
      </xdr:nvSpPr>
      <xdr:spPr bwMode="auto">
        <a:xfrm>
          <a:off x="4176713" y="7038975"/>
          <a:ext cx="84425" cy="306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1310" name="Text Box 187">
          <a:extLst>
            <a:ext uri="{FF2B5EF4-FFF2-40B4-BE49-F238E27FC236}">
              <a16:creationId xmlns:a16="http://schemas.microsoft.com/office/drawing/2014/main" id="{3160A486-2AC1-47EE-A350-DDB3BD5C13D9}"/>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1311" name="Text Box 193">
          <a:extLst>
            <a:ext uri="{FF2B5EF4-FFF2-40B4-BE49-F238E27FC236}">
              <a16:creationId xmlns:a16="http://schemas.microsoft.com/office/drawing/2014/main" id="{F1EF4EA7-BE40-4287-8B0F-36AB54165BB3}"/>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1312" name="Text Box 194">
          <a:extLst>
            <a:ext uri="{FF2B5EF4-FFF2-40B4-BE49-F238E27FC236}">
              <a16:creationId xmlns:a16="http://schemas.microsoft.com/office/drawing/2014/main" id="{614207FD-A6E8-4C5E-8795-C32D5928EBFE}"/>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11779</xdr:rowOff>
    </xdr:to>
    <xdr:sp macro="" textlink="">
      <xdr:nvSpPr>
        <xdr:cNvPr id="1313" name="Text Box 195">
          <a:extLst>
            <a:ext uri="{FF2B5EF4-FFF2-40B4-BE49-F238E27FC236}">
              <a16:creationId xmlns:a16="http://schemas.microsoft.com/office/drawing/2014/main" id="{64512AA0-B9D7-4CBF-A672-56A9B233212D}"/>
            </a:ext>
          </a:extLst>
        </xdr:cNvPr>
        <xdr:cNvSpPr txBox="1">
          <a:spLocks noChangeArrowheads="1"/>
        </xdr:cNvSpPr>
      </xdr:nvSpPr>
      <xdr:spPr bwMode="auto">
        <a:xfrm>
          <a:off x="4176713" y="5157788"/>
          <a:ext cx="84425" cy="275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1314" name="Text Box 193">
          <a:extLst>
            <a:ext uri="{FF2B5EF4-FFF2-40B4-BE49-F238E27FC236}">
              <a16:creationId xmlns:a16="http://schemas.microsoft.com/office/drawing/2014/main" id="{3A21B173-261B-479B-9D67-2D38FD283A9C}"/>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1315" name="Text Box 194">
          <a:extLst>
            <a:ext uri="{FF2B5EF4-FFF2-40B4-BE49-F238E27FC236}">
              <a16:creationId xmlns:a16="http://schemas.microsoft.com/office/drawing/2014/main" id="{BEBD0E21-6EE7-4CBE-84F4-A0D5A16ED254}"/>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49</xdr:row>
      <xdr:rowOff>0</xdr:rowOff>
    </xdr:from>
    <xdr:to>
      <xdr:col>3</xdr:col>
      <xdr:colOff>417120</xdr:colOff>
      <xdr:row>51</xdr:row>
      <xdr:rowOff>19047</xdr:rowOff>
    </xdr:to>
    <xdr:sp macro="" textlink="">
      <xdr:nvSpPr>
        <xdr:cNvPr id="1316" name="Text Box 195">
          <a:extLst>
            <a:ext uri="{FF2B5EF4-FFF2-40B4-BE49-F238E27FC236}">
              <a16:creationId xmlns:a16="http://schemas.microsoft.com/office/drawing/2014/main" id="{CAE9D14A-A309-4E6F-8DD8-703FE4C4B9B9}"/>
            </a:ext>
          </a:extLst>
        </xdr:cNvPr>
        <xdr:cNvSpPr txBox="1">
          <a:spLocks noChangeArrowheads="1"/>
        </xdr:cNvSpPr>
      </xdr:nvSpPr>
      <xdr:spPr bwMode="auto">
        <a:xfrm>
          <a:off x="4176713" y="4900613"/>
          <a:ext cx="8442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51086</xdr:rowOff>
    </xdr:to>
    <xdr:sp macro="" textlink="">
      <xdr:nvSpPr>
        <xdr:cNvPr id="1317" name="Text Box 71">
          <a:extLst>
            <a:ext uri="{FF2B5EF4-FFF2-40B4-BE49-F238E27FC236}">
              <a16:creationId xmlns:a16="http://schemas.microsoft.com/office/drawing/2014/main" id="{D55938CD-F76A-4203-8290-184FE71B7A35}"/>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51086</xdr:rowOff>
    </xdr:to>
    <xdr:sp macro="" textlink="">
      <xdr:nvSpPr>
        <xdr:cNvPr id="1318" name="Text Box 175">
          <a:extLst>
            <a:ext uri="{FF2B5EF4-FFF2-40B4-BE49-F238E27FC236}">
              <a16:creationId xmlns:a16="http://schemas.microsoft.com/office/drawing/2014/main" id="{4316FB9C-DA36-4898-856C-8C72D7868E38}"/>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19" name="Text Box 1">
          <a:extLst>
            <a:ext uri="{FF2B5EF4-FFF2-40B4-BE49-F238E27FC236}">
              <a16:creationId xmlns:a16="http://schemas.microsoft.com/office/drawing/2014/main" id="{35B99A0D-333E-47F8-B876-1454855749C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0" name="Text Box 23">
          <a:extLst>
            <a:ext uri="{FF2B5EF4-FFF2-40B4-BE49-F238E27FC236}">
              <a16:creationId xmlns:a16="http://schemas.microsoft.com/office/drawing/2014/main" id="{B6121893-FD10-4E81-9646-93E045E031E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1" name="Text Box 24">
          <a:extLst>
            <a:ext uri="{FF2B5EF4-FFF2-40B4-BE49-F238E27FC236}">
              <a16:creationId xmlns:a16="http://schemas.microsoft.com/office/drawing/2014/main" id="{BD3B6DC6-177C-41C5-9843-19264BB956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2" name="Text Box 25">
          <a:extLst>
            <a:ext uri="{FF2B5EF4-FFF2-40B4-BE49-F238E27FC236}">
              <a16:creationId xmlns:a16="http://schemas.microsoft.com/office/drawing/2014/main" id="{344D1943-9595-4262-B44E-59CC495AE34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3" name="Text Box 26">
          <a:extLst>
            <a:ext uri="{FF2B5EF4-FFF2-40B4-BE49-F238E27FC236}">
              <a16:creationId xmlns:a16="http://schemas.microsoft.com/office/drawing/2014/main" id="{A328A3DD-54CC-4ED4-B6E1-A3BCCE632F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4" name="Text Box 27">
          <a:extLst>
            <a:ext uri="{FF2B5EF4-FFF2-40B4-BE49-F238E27FC236}">
              <a16:creationId xmlns:a16="http://schemas.microsoft.com/office/drawing/2014/main" id="{D2160C3B-CF78-413F-9B69-C3E91FF0F98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5" name="Text Box 28">
          <a:extLst>
            <a:ext uri="{FF2B5EF4-FFF2-40B4-BE49-F238E27FC236}">
              <a16:creationId xmlns:a16="http://schemas.microsoft.com/office/drawing/2014/main" id="{5A5ADA25-E769-414F-8F90-0EF5457156E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6" name="Text Box 29">
          <a:extLst>
            <a:ext uri="{FF2B5EF4-FFF2-40B4-BE49-F238E27FC236}">
              <a16:creationId xmlns:a16="http://schemas.microsoft.com/office/drawing/2014/main" id="{C326A448-969F-4AC9-AE1B-41F5A0BE5B6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7" name="Text Box 30">
          <a:extLst>
            <a:ext uri="{FF2B5EF4-FFF2-40B4-BE49-F238E27FC236}">
              <a16:creationId xmlns:a16="http://schemas.microsoft.com/office/drawing/2014/main" id="{B21900B9-4A85-4F2E-8A8B-D67EFB10ED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8" name="Text Box 31">
          <a:extLst>
            <a:ext uri="{FF2B5EF4-FFF2-40B4-BE49-F238E27FC236}">
              <a16:creationId xmlns:a16="http://schemas.microsoft.com/office/drawing/2014/main" id="{CA6D94FA-56F4-47A0-9DAA-8A3A9D0DC3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29" name="Text Box 32">
          <a:extLst>
            <a:ext uri="{FF2B5EF4-FFF2-40B4-BE49-F238E27FC236}">
              <a16:creationId xmlns:a16="http://schemas.microsoft.com/office/drawing/2014/main" id="{319E8F41-6AF2-4EE3-B958-63175133E15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0" name="Text Box 33">
          <a:extLst>
            <a:ext uri="{FF2B5EF4-FFF2-40B4-BE49-F238E27FC236}">
              <a16:creationId xmlns:a16="http://schemas.microsoft.com/office/drawing/2014/main" id="{DCBB1847-433B-43AF-826A-BB1837F064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1" name="Text Box 34">
          <a:extLst>
            <a:ext uri="{FF2B5EF4-FFF2-40B4-BE49-F238E27FC236}">
              <a16:creationId xmlns:a16="http://schemas.microsoft.com/office/drawing/2014/main" id="{0FDBB54B-486A-4FDF-9FE6-C986021F6EF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2" name="Text Box 35">
          <a:extLst>
            <a:ext uri="{FF2B5EF4-FFF2-40B4-BE49-F238E27FC236}">
              <a16:creationId xmlns:a16="http://schemas.microsoft.com/office/drawing/2014/main" id="{45658540-8379-4CF8-8F9C-927110060B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3" name="Text Box 36">
          <a:extLst>
            <a:ext uri="{FF2B5EF4-FFF2-40B4-BE49-F238E27FC236}">
              <a16:creationId xmlns:a16="http://schemas.microsoft.com/office/drawing/2014/main" id="{48E7856F-0725-4D13-9813-A153A5306E8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4" name="Text Box 37">
          <a:extLst>
            <a:ext uri="{FF2B5EF4-FFF2-40B4-BE49-F238E27FC236}">
              <a16:creationId xmlns:a16="http://schemas.microsoft.com/office/drawing/2014/main" id="{74C43A66-36AE-41A0-9497-D3E69F0B4D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5" name="Text Box 38">
          <a:extLst>
            <a:ext uri="{FF2B5EF4-FFF2-40B4-BE49-F238E27FC236}">
              <a16:creationId xmlns:a16="http://schemas.microsoft.com/office/drawing/2014/main" id="{650B69A1-FE0D-4C99-9741-8627549F86D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6" name="Text Box 39">
          <a:extLst>
            <a:ext uri="{FF2B5EF4-FFF2-40B4-BE49-F238E27FC236}">
              <a16:creationId xmlns:a16="http://schemas.microsoft.com/office/drawing/2014/main" id="{32DC4E22-E626-4FE6-8DA0-E9E9EEA52BD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7" name="Text Box 40">
          <a:extLst>
            <a:ext uri="{FF2B5EF4-FFF2-40B4-BE49-F238E27FC236}">
              <a16:creationId xmlns:a16="http://schemas.microsoft.com/office/drawing/2014/main" id="{1B2C32E7-DCE7-471E-9CDA-8C93D0AFDA9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8" name="Text Box 41">
          <a:extLst>
            <a:ext uri="{FF2B5EF4-FFF2-40B4-BE49-F238E27FC236}">
              <a16:creationId xmlns:a16="http://schemas.microsoft.com/office/drawing/2014/main" id="{469026FC-1914-47ED-9FFE-9ED573EBC88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39" name="Text Box 42">
          <a:extLst>
            <a:ext uri="{FF2B5EF4-FFF2-40B4-BE49-F238E27FC236}">
              <a16:creationId xmlns:a16="http://schemas.microsoft.com/office/drawing/2014/main" id="{675ACE4D-6682-4FB4-A53E-DB07AA549BF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0" name="Text Box 43">
          <a:extLst>
            <a:ext uri="{FF2B5EF4-FFF2-40B4-BE49-F238E27FC236}">
              <a16:creationId xmlns:a16="http://schemas.microsoft.com/office/drawing/2014/main" id="{BEA44D1B-1062-47A3-8796-49FFC0DC18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1" name="Text Box 44">
          <a:extLst>
            <a:ext uri="{FF2B5EF4-FFF2-40B4-BE49-F238E27FC236}">
              <a16:creationId xmlns:a16="http://schemas.microsoft.com/office/drawing/2014/main" id="{BA90C5FE-732E-41EE-BDE8-60EACE64E9B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2" name="Text Box 45">
          <a:extLst>
            <a:ext uri="{FF2B5EF4-FFF2-40B4-BE49-F238E27FC236}">
              <a16:creationId xmlns:a16="http://schemas.microsoft.com/office/drawing/2014/main" id="{1C4A6BC0-144B-4612-A515-DD18B04CB7A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3" name="Text Box 46">
          <a:extLst>
            <a:ext uri="{FF2B5EF4-FFF2-40B4-BE49-F238E27FC236}">
              <a16:creationId xmlns:a16="http://schemas.microsoft.com/office/drawing/2014/main" id="{832A7D4F-83BE-4026-AC14-A060C1DC55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4" name="Text Box 47">
          <a:extLst>
            <a:ext uri="{FF2B5EF4-FFF2-40B4-BE49-F238E27FC236}">
              <a16:creationId xmlns:a16="http://schemas.microsoft.com/office/drawing/2014/main" id="{AF097DCA-2FD0-4608-876B-86C47F21A1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5" name="Text Box 48">
          <a:extLst>
            <a:ext uri="{FF2B5EF4-FFF2-40B4-BE49-F238E27FC236}">
              <a16:creationId xmlns:a16="http://schemas.microsoft.com/office/drawing/2014/main" id="{6059CDF5-156A-41A6-A892-0ADFBD1C627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6" name="Text Box 49">
          <a:extLst>
            <a:ext uri="{FF2B5EF4-FFF2-40B4-BE49-F238E27FC236}">
              <a16:creationId xmlns:a16="http://schemas.microsoft.com/office/drawing/2014/main" id="{29A0AA89-DFAA-49ED-B2D1-50D7794A6A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7" name="Text Box 50">
          <a:extLst>
            <a:ext uri="{FF2B5EF4-FFF2-40B4-BE49-F238E27FC236}">
              <a16:creationId xmlns:a16="http://schemas.microsoft.com/office/drawing/2014/main" id="{12D8D2CB-6AE7-4270-B86B-420D07E38E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8" name="Text Box 51">
          <a:extLst>
            <a:ext uri="{FF2B5EF4-FFF2-40B4-BE49-F238E27FC236}">
              <a16:creationId xmlns:a16="http://schemas.microsoft.com/office/drawing/2014/main" id="{342D7E93-1E6F-49EB-BB7C-0B5BCA83BDF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49" name="Text Box 52">
          <a:extLst>
            <a:ext uri="{FF2B5EF4-FFF2-40B4-BE49-F238E27FC236}">
              <a16:creationId xmlns:a16="http://schemas.microsoft.com/office/drawing/2014/main" id="{9548C4F3-6E46-4CA2-BC3E-9F54F3458F0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0" name="Text Box 53">
          <a:extLst>
            <a:ext uri="{FF2B5EF4-FFF2-40B4-BE49-F238E27FC236}">
              <a16:creationId xmlns:a16="http://schemas.microsoft.com/office/drawing/2014/main" id="{0B4FA98D-CFF2-46D7-90C3-0AE2462E9D0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1" name="Text Box 54">
          <a:extLst>
            <a:ext uri="{FF2B5EF4-FFF2-40B4-BE49-F238E27FC236}">
              <a16:creationId xmlns:a16="http://schemas.microsoft.com/office/drawing/2014/main" id="{2F55CA2E-2A5D-4174-8BA1-644A89291C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2" name="Text Box 55">
          <a:extLst>
            <a:ext uri="{FF2B5EF4-FFF2-40B4-BE49-F238E27FC236}">
              <a16:creationId xmlns:a16="http://schemas.microsoft.com/office/drawing/2014/main" id="{D8FE38E9-31F1-46F1-BC97-8FD9EC90712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3" name="Text Box 56">
          <a:extLst>
            <a:ext uri="{FF2B5EF4-FFF2-40B4-BE49-F238E27FC236}">
              <a16:creationId xmlns:a16="http://schemas.microsoft.com/office/drawing/2014/main" id="{EF648BBC-5B62-483F-8DFD-99F1BC25E41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4" name="Text Box 57">
          <a:extLst>
            <a:ext uri="{FF2B5EF4-FFF2-40B4-BE49-F238E27FC236}">
              <a16:creationId xmlns:a16="http://schemas.microsoft.com/office/drawing/2014/main" id="{5BBF6646-F176-4AEC-AF75-C8830AB66EC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5" name="Text Box 58">
          <a:extLst>
            <a:ext uri="{FF2B5EF4-FFF2-40B4-BE49-F238E27FC236}">
              <a16:creationId xmlns:a16="http://schemas.microsoft.com/office/drawing/2014/main" id="{67484F73-E884-4FA4-B93A-F4D44847160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6" name="Text Box 59">
          <a:extLst>
            <a:ext uri="{FF2B5EF4-FFF2-40B4-BE49-F238E27FC236}">
              <a16:creationId xmlns:a16="http://schemas.microsoft.com/office/drawing/2014/main" id="{A8AD64F3-4FC9-4B3A-B854-67BCBA2D6E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7" name="Text Box 60">
          <a:extLst>
            <a:ext uri="{FF2B5EF4-FFF2-40B4-BE49-F238E27FC236}">
              <a16:creationId xmlns:a16="http://schemas.microsoft.com/office/drawing/2014/main" id="{ABACDB9B-2E21-46A7-A6CC-750B053DC1B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8" name="Text Box 61">
          <a:extLst>
            <a:ext uri="{FF2B5EF4-FFF2-40B4-BE49-F238E27FC236}">
              <a16:creationId xmlns:a16="http://schemas.microsoft.com/office/drawing/2014/main" id="{D8CC633B-DC11-4215-A73C-B2BE01B841F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59" name="Text Box 62">
          <a:extLst>
            <a:ext uri="{FF2B5EF4-FFF2-40B4-BE49-F238E27FC236}">
              <a16:creationId xmlns:a16="http://schemas.microsoft.com/office/drawing/2014/main" id="{A930A7FB-F586-460D-AD1D-CDCC9C9F7A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0" name="Text Box 63">
          <a:extLst>
            <a:ext uri="{FF2B5EF4-FFF2-40B4-BE49-F238E27FC236}">
              <a16:creationId xmlns:a16="http://schemas.microsoft.com/office/drawing/2014/main" id="{BDC04297-7ED9-4F94-8AED-244E7A7BD82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1" name="Text Box 64">
          <a:extLst>
            <a:ext uri="{FF2B5EF4-FFF2-40B4-BE49-F238E27FC236}">
              <a16:creationId xmlns:a16="http://schemas.microsoft.com/office/drawing/2014/main" id="{AF7DCC54-1B2C-4830-A330-78B10A1AC73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2" name="Text Box 65">
          <a:extLst>
            <a:ext uri="{FF2B5EF4-FFF2-40B4-BE49-F238E27FC236}">
              <a16:creationId xmlns:a16="http://schemas.microsoft.com/office/drawing/2014/main" id="{8C4C346F-8098-47E1-86E3-007FE89827D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3" name="Text Box 66">
          <a:extLst>
            <a:ext uri="{FF2B5EF4-FFF2-40B4-BE49-F238E27FC236}">
              <a16:creationId xmlns:a16="http://schemas.microsoft.com/office/drawing/2014/main" id="{A55EDE89-9AC8-4ECF-81AC-2859DCDDAC4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4" name="Text Box 67">
          <a:extLst>
            <a:ext uri="{FF2B5EF4-FFF2-40B4-BE49-F238E27FC236}">
              <a16:creationId xmlns:a16="http://schemas.microsoft.com/office/drawing/2014/main" id="{5F577342-F702-4738-9D0C-18309126779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5" name="Text Box 68">
          <a:extLst>
            <a:ext uri="{FF2B5EF4-FFF2-40B4-BE49-F238E27FC236}">
              <a16:creationId xmlns:a16="http://schemas.microsoft.com/office/drawing/2014/main" id="{3A909331-680D-4642-80DB-0F08AB6A128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6" name="Text Box 69">
          <a:extLst>
            <a:ext uri="{FF2B5EF4-FFF2-40B4-BE49-F238E27FC236}">
              <a16:creationId xmlns:a16="http://schemas.microsoft.com/office/drawing/2014/main" id="{9A4AD367-A4B0-4CD1-9560-0DB2491B52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7" name="Text Box 70">
          <a:extLst>
            <a:ext uri="{FF2B5EF4-FFF2-40B4-BE49-F238E27FC236}">
              <a16:creationId xmlns:a16="http://schemas.microsoft.com/office/drawing/2014/main" id="{D536F052-47A8-4663-B38F-080C57B7FD1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8" name="Text Box 72">
          <a:extLst>
            <a:ext uri="{FF2B5EF4-FFF2-40B4-BE49-F238E27FC236}">
              <a16:creationId xmlns:a16="http://schemas.microsoft.com/office/drawing/2014/main" id="{F8C2149A-ABCC-4407-825C-4573D275F26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69" name="Text Box 73">
          <a:extLst>
            <a:ext uri="{FF2B5EF4-FFF2-40B4-BE49-F238E27FC236}">
              <a16:creationId xmlns:a16="http://schemas.microsoft.com/office/drawing/2014/main" id="{71EFD1B1-7869-40E5-B3C3-0B3738E54A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0" name="Text Box 77">
          <a:extLst>
            <a:ext uri="{FF2B5EF4-FFF2-40B4-BE49-F238E27FC236}">
              <a16:creationId xmlns:a16="http://schemas.microsoft.com/office/drawing/2014/main" id="{AE034C98-2A1E-4E98-B160-90D1DACFD4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1" name="Text Box 78">
          <a:extLst>
            <a:ext uri="{FF2B5EF4-FFF2-40B4-BE49-F238E27FC236}">
              <a16:creationId xmlns:a16="http://schemas.microsoft.com/office/drawing/2014/main" id="{889CB020-FF27-4200-9826-B4E5237E6A7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2" name="Text Box 79">
          <a:extLst>
            <a:ext uri="{FF2B5EF4-FFF2-40B4-BE49-F238E27FC236}">
              <a16:creationId xmlns:a16="http://schemas.microsoft.com/office/drawing/2014/main" id="{0B3C1EA7-56F2-4D11-A117-586F45FB5F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3" name="Text Box 80">
          <a:extLst>
            <a:ext uri="{FF2B5EF4-FFF2-40B4-BE49-F238E27FC236}">
              <a16:creationId xmlns:a16="http://schemas.microsoft.com/office/drawing/2014/main" id="{7FBE1CDD-3CEF-4D3F-96EB-FCEBD5BF375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4" name="Text Box 81">
          <a:extLst>
            <a:ext uri="{FF2B5EF4-FFF2-40B4-BE49-F238E27FC236}">
              <a16:creationId xmlns:a16="http://schemas.microsoft.com/office/drawing/2014/main" id="{9049EE68-76A4-42DC-AC4C-A80F8EF553E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5" name="Text Box 82">
          <a:extLst>
            <a:ext uri="{FF2B5EF4-FFF2-40B4-BE49-F238E27FC236}">
              <a16:creationId xmlns:a16="http://schemas.microsoft.com/office/drawing/2014/main" id="{C7DB1421-8623-4033-B247-89DF7BD9E4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6" name="Text Box 84">
          <a:extLst>
            <a:ext uri="{FF2B5EF4-FFF2-40B4-BE49-F238E27FC236}">
              <a16:creationId xmlns:a16="http://schemas.microsoft.com/office/drawing/2014/main" id="{DDFE1CC9-CCA9-48ED-8D26-649BACE8DF8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7" name="Text Box 85">
          <a:extLst>
            <a:ext uri="{FF2B5EF4-FFF2-40B4-BE49-F238E27FC236}">
              <a16:creationId xmlns:a16="http://schemas.microsoft.com/office/drawing/2014/main" id="{8D561471-1EB3-48E0-9A02-E6655F38CF2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8" name="Text Box 89">
          <a:extLst>
            <a:ext uri="{FF2B5EF4-FFF2-40B4-BE49-F238E27FC236}">
              <a16:creationId xmlns:a16="http://schemas.microsoft.com/office/drawing/2014/main" id="{D768B146-CB29-42D1-B670-8E6D90A4DDD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79" name="Text Box 90">
          <a:extLst>
            <a:ext uri="{FF2B5EF4-FFF2-40B4-BE49-F238E27FC236}">
              <a16:creationId xmlns:a16="http://schemas.microsoft.com/office/drawing/2014/main" id="{BC668661-FE16-42BD-8DD7-3D0C54633A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0" name="Text Box 91">
          <a:extLst>
            <a:ext uri="{FF2B5EF4-FFF2-40B4-BE49-F238E27FC236}">
              <a16:creationId xmlns:a16="http://schemas.microsoft.com/office/drawing/2014/main" id="{4CEB4FA3-CE00-4FAB-B427-38153A79FD6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1" name="Text Box 92">
          <a:extLst>
            <a:ext uri="{FF2B5EF4-FFF2-40B4-BE49-F238E27FC236}">
              <a16:creationId xmlns:a16="http://schemas.microsoft.com/office/drawing/2014/main" id="{CA81DB0B-5E2B-45B0-8F1A-B9AB148C870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2" name="Text Box 93">
          <a:extLst>
            <a:ext uri="{FF2B5EF4-FFF2-40B4-BE49-F238E27FC236}">
              <a16:creationId xmlns:a16="http://schemas.microsoft.com/office/drawing/2014/main" id="{381D6101-40C2-4F5F-9CAB-E1C293BE392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3" name="Text Box 94">
          <a:extLst>
            <a:ext uri="{FF2B5EF4-FFF2-40B4-BE49-F238E27FC236}">
              <a16:creationId xmlns:a16="http://schemas.microsoft.com/office/drawing/2014/main" id="{EBBBE318-9A69-4D7D-AF3F-60F80839499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4" name="Text Box 95">
          <a:extLst>
            <a:ext uri="{FF2B5EF4-FFF2-40B4-BE49-F238E27FC236}">
              <a16:creationId xmlns:a16="http://schemas.microsoft.com/office/drawing/2014/main" id="{EEF86292-5F48-40E9-90A5-FFEF3D167A9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5" name="Text Box 96">
          <a:extLst>
            <a:ext uri="{FF2B5EF4-FFF2-40B4-BE49-F238E27FC236}">
              <a16:creationId xmlns:a16="http://schemas.microsoft.com/office/drawing/2014/main" id="{A4A4C391-5CF9-44F9-8E44-062B17F46C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6" name="Text Box 97">
          <a:extLst>
            <a:ext uri="{FF2B5EF4-FFF2-40B4-BE49-F238E27FC236}">
              <a16:creationId xmlns:a16="http://schemas.microsoft.com/office/drawing/2014/main" id="{4BA100CA-0BC1-46CD-861B-2972DCFC9DC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7" name="Text Box 101">
          <a:extLst>
            <a:ext uri="{FF2B5EF4-FFF2-40B4-BE49-F238E27FC236}">
              <a16:creationId xmlns:a16="http://schemas.microsoft.com/office/drawing/2014/main" id="{6684C0A5-A527-4DBC-8995-E0A24622A3D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8" name="Text Box 102">
          <a:extLst>
            <a:ext uri="{FF2B5EF4-FFF2-40B4-BE49-F238E27FC236}">
              <a16:creationId xmlns:a16="http://schemas.microsoft.com/office/drawing/2014/main" id="{B65D564E-D681-46F5-99FE-A2BB42310E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89" name="Text Box 103">
          <a:extLst>
            <a:ext uri="{FF2B5EF4-FFF2-40B4-BE49-F238E27FC236}">
              <a16:creationId xmlns:a16="http://schemas.microsoft.com/office/drawing/2014/main" id="{C77FCFED-AD99-4680-9BF3-82242A726F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0" name="Text Box 104">
          <a:extLst>
            <a:ext uri="{FF2B5EF4-FFF2-40B4-BE49-F238E27FC236}">
              <a16:creationId xmlns:a16="http://schemas.microsoft.com/office/drawing/2014/main" id="{B986000D-FD00-40C2-9049-C1D97D292D5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1" name="Text Box 105">
          <a:extLst>
            <a:ext uri="{FF2B5EF4-FFF2-40B4-BE49-F238E27FC236}">
              <a16:creationId xmlns:a16="http://schemas.microsoft.com/office/drawing/2014/main" id="{BB2246C7-E397-4D6F-AD18-65B18BE8E2A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2" name="Text Box 106">
          <a:extLst>
            <a:ext uri="{FF2B5EF4-FFF2-40B4-BE49-F238E27FC236}">
              <a16:creationId xmlns:a16="http://schemas.microsoft.com/office/drawing/2014/main" id="{DC2C06DF-098B-4FDF-A882-67BD3A8560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3" name="Text Box 107">
          <a:extLst>
            <a:ext uri="{FF2B5EF4-FFF2-40B4-BE49-F238E27FC236}">
              <a16:creationId xmlns:a16="http://schemas.microsoft.com/office/drawing/2014/main" id="{E5F2F9FA-B785-44E7-B14D-7778E4D232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4" name="Text Box 108">
          <a:extLst>
            <a:ext uri="{FF2B5EF4-FFF2-40B4-BE49-F238E27FC236}">
              <a16:creationId xmlns:a16="http://schemas.microsoft.com/office/drawing/2014/main" id="{E3F3B6EB-571E-4587-8576-4D6E58E5C58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5" name="Text Box 109">
          <a:extLst>
            <a:ext uri="{FF2B5EF4-FFF2-40B4-BE49-F238E27FC236}">
              <a16:creationId xmlns:a16="http://schemas.microsoft.com/office/drawing/2014/main" id="{8E43661D-824E-4999-9497-5D69AF89060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6" name="Text Box 113">
          <a:extLst>
            <a:ext uri="{FF2B5EF4-FFF2-40B4-BE49-F238E27FC236}">
              <a16:creationId xmlns:a16="http://schemas.microsoft.com/office/drawing/2014/main" id="{3BFEFFAA-2557-4E64-BEF9-8B520EE2CD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7" name="Text Box 114">
          <a:extLst>
            <a:ext uri="{FF2B5EF4-FFF2-40B4-BE49-F238E27FC236}">
              <a16:creationId xmlns:a16="http://schemas.microsoft.com/office/drawing/2014/main" id="{79D58647-F7EE-48E7-89AB-0806A35621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8" name="Text Box 115">
          <a:extLst>
            <a:ext uri="{FF2B5EF4-FFF2-40B4-BE49-F238E27FC236}">
              <a16:creationId xmlns:a16="http://schemas.microsoft.com/office/drawing/2014/main" id="{CCC5B4CA-4E48-4F48-8E5B-E20875E32C7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399" name="Text Box 116">
          <a:extLst>
            <a:ext uri="{FF2B5EF4-FFF2-40B4-BE49-F238E27FC236}">
              <a16:creationId xmlns:a16="http://schemas.microsoft.com/office/drawing/2014/main" id="{BF02B440-4E1F-4F6A-8BD8-AE36FF47FE2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0" name="Text Box 117">
          <a:extLst>
            <a:ext uri="{FF2B5EF4-FFF2-40B4-BE49-F238E27FC236}">
              <a16:creationId xmlns:a16="http://schemas.microsoft.com/office/drawing/2014/main" id="{999B4AE2-A5EC-48E0-8922-FFA00AFD952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1" name="Text Box 118">
          <a:extLst>
            <a:ext uri="{FF2B5EF4-FFF2-40B4-BE49-F238E27FC236}">
              <a16:creationId xmlns:a16="http://schemas.microsoft.com/office/drawing/2014/main" id="{13EA264F-6421-4382-A75F-285B634F3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2" name="Text Box 119">
          <a:extLst>
            <a:ext uri="{FF2B5EF4-FFF2-40B4-BE49-F238E27FC236}">
              <a16:creationId xmlns:a16="http://schemas.microsoft.com/office/drawing/2014/main" id="{9307AB6B-22F2-4E22-9C3E-6D51A05C11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3" name="Text Box 120">
          <a:extLst>
            <a:ext uri="{FF2B5EF4-FFF2-40B4-BE49-F238E27FC236}">
              <a16:creationId xmlns:a16="http://schemas.microsoft.com/office/drawing/2014/main" id="{9D9FCDF1-30CF-4EC4-A1BD-ECA75D5B6FA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4" name="Text Box 121">
          <a:extLst>
            <a:ext uri="{FF2B5EF4-FFF2-40B4-BE49-F238E27FC236}">
              <a16:creationId xmlns:a16="http://schemas.microsoft.com/office/drawing/2014/main" id="{CC7327BA-8121-44B6-BACF-0AD3AA3405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5" name="Text Box 125">
          <a:extLst>
            <a:ext uri="{FF2B5EF4-FFF2-40B4-BE49-F238E27FC236}">
              <a16:creationId xmlns:a16="http://schemas.microsoft.com/office/drawing/2014/main" id="{FB0D0A47-C30A-4F2C-BBFA-8C1458C79AC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6" name="Text Box 126">
          <a:extLst>
            <a:ext uri="{FF2B5EF4-FFF2-40B4-BE49-F238E27FC236}">
              <a16:creationId xmlns:a16="http://schemas.microsoft.com/office/drawing/2014/main" id="{FFAD7FE8-C992-4A36-8D73-2EF3269C77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7" name="Text Box 127">
          <a:extLst>
            <a:ext uri="{FF2B5EF4-FFF2-40B4-BE49-F238E27FC236}">
              <a16:creationId xmlns:a16="http://schemas.microsoft.com/office/drawing/2014/main" id="{D3B2E37C-438E-485E-B084-A3AACF6D004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8" name="Text Box 128">
          <a:extLst>
            <a:ext uri="{FF2B5EF4-FFF2-40B4-BE49-F238E27FC236}">
              <a16:creationId xmlns:a16="http://schemas.microsoft.com/office/drawing/2014/main" id="{8601A98A-FE7D-4D86-A734-FDFFDAAA67C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09" name="Text Box 129">
          <a:extLst>
            <a:ext uri="{FF2B5EF4-FFF2-40B4-BE49-F238E27FC236}">
              <a16:creationId xmlns:a16="http://schemas.microsoft.com/office/drawing/2014/main" id="{93DC9355-4865-429C-888E-DDD180F44E3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0" name="Text Box 130">
          <a:extLst>
            <a:ext uri="{FF2B5EF4-FFF2-40B4-BE49-F238E27FC236}">
              <a16:creationId xmlns:a16="http://schemas.microsoft.com/office/drawing/2014/main" id="{A57E5CB4-BBC1-4A27-8D46-805DA7E63F5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1" name="Text Box 131">
          <a:extLst>
            <a:ext uri="{FF2B5EF4-FFF2-40B4-BE49-F238E27FC236}">
              <a16:creationId xmlns:a16="http://schemas.microsoft.com/office/drawing/2014/main" id="{D6717941-57BA-4785-A67A-8265C859E1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2" name="Text Box 132">
          <a:extLst>
            <a:ext uri="{FF2B5EF4-FFF2-40B4-BE49-F238E27FC236}">
              <a16:creationId xmlns:a16="http://schemas.microsoft.com/office/drawing/2014/main" id="{93D1AE3A-DD59-4DC7-BD98-69E98D022EC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3" name="Text Box 133">
          <a:extLst>
            <a:ext uri="{FF2B5EF4-FFF2-40B4-BE49-F238E27FC236}">
              <a16:creationId xmlns:a16="http://schemas.microsoft.com/office/drawing/2014/main" id="{9BF1C151-FE16-4881-9566-16D4908F5B1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4" name="Text Box 137">
          <a:extLst>
            <a:ext uri="{FF2B5EF4-FFF2-40B4-BE49-F238E27FC236}">
              <a16:creationId xmlns:a16="http://schemas.microsoft.com/office/drawing/2014/main" id="{ED0C073C-E348-40A9-8FBE-BE995A9F793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5" name="Text Box 138">
          <a:extLst>
            <a:ext uri="{FF2B5EF4-FFF2-40B4-BE49-F238E27FC236}">
              <a16:creationId xmlns:a16="http://schemas.microsoft.com/office/drawing/2014/main" id="{852BD78E-E2D7-4A2C-9847-14F479F061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6" name="Text Box 139">
          <a:extLst>
            <a:ext uri="{FF2B5EF4-FFF2-40B4-BE49-F238E27FC236}">
              <a16:creationId xmlns:a16="http://schemas.microsoft.com/office/drawing/2014/main" id="{0F84CBAE-1179-4EE9-A9A5-E733C62ADE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7" name="Text Box 140">
          <a:extLst>
            <a:ext uri="{FF2B5EF4-FFF2-40B4-BE49-F238E27FC236}">
              <a16:creationId xmlns:a16="http://schemas.microsoft.com/office/drawing/2014/main" id="{D8C7C56A-7129-45C6-BF6D-856D666D863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8" name="Text Box 141">
          <a:extLst>
            <a:ext uri="{FF2B5EF4-FFF2-40B4-BE49-F238E27FC236}">
              <a16:creationId xmlns:a16="http://schemas.microsoft.com/office/drawing/2014/main" id="{7AFE4FC9-5328-429A-A6EC-B5E01C461DB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19" name="Text Box 142">
          <a:extLst>
            <a:ext uri="{FF2B5EF4-FFF2-40B4-BE49-F238E27FC236}">
              <a16:creationId xmlns:a16="http://schemas.microsoft.com/office/drawing/2014/main" id="{8730F611-AD9F-4BAD-A6A0-83A3CECAAF7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0" name="Text Box 143">
          <a:extLst>
            <a:ext uri="{FF2B5EF4-FFF2-40B4-BE49-F238E27FC236}">
              <a16:creationId xmlns:a16="http://schemas.microsoft.com/office/drawing/2014/main" id="{CEFDFDB6-3884-496A-AF2D-9ED2644B621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1" name="Text Box 144">
          <a:extLst>
            <a:ext uri="{FF2B5EF4-FFF2-40B4-BE49-F238E27FC236}">
              <a16:creationId xmlns:a16="http://schemas.microsoft.com/office/drawing/2014/main" id="{EBD04BF2-B870-4016-B24F-906F540723E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2" name="Text Box 145">
          <a:extLst>
            <a:ext uri="{FF2B5EF4-FFF2-40B4-BE49-F238E27FC236}">
              <a16:creationId xmlns:a16="http://schemas.microsoft.com/office/drawing/2014/main" id="{C22DBE7E-210A-43BF-A181-DEACB27640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3" name="Text Box 149">
          <a:extLst>
            <a:ext uri="{FF2B5EF4-FFF2-40B4-BE49-F238E27FC236}">
              <a16:creationId xmlns:a16="http://schemas.microsoft.com/office/drawing/2014/main" id="{B8A5501D-A228-4FD4-981A-8D16285EBC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4" name="Text Box 150">
          <a:extLst>
            <a:ext uri="{FF2B5EF4-FFF2-40B4-BE49-F238E27FC236}">
              <a16:creationId xmlns:a16="http://schemas.microsoft.com/office/drawing/2014/main" id="{18AC8C1B-D503-4F49-97BD-A3F992BF7C4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5" name="Text Box 151">
          <a:extLst>
            <a:ext uri="{FF2B5EF4-FFF2-40B4-BE49-F238E27FC236}">
              <a16:creationId xmlns:a16="http://schemas.microsoft.com/office/drawing/2014/main" id="{9A9879AA-6A91-4DF7-97B7-583E06FCBF6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6" name="Text Box 152">
          <a:extLst>
            <a:ext uri="{FF2B5EF4-FFF2-40B4-BE49-F238E27FC236}">
              <a16:creationId xmlns:a16="http://schemas.microsoft.com/office/drawing/2014/main" id="{0A609D0B-388D-4576-971A-35CDB5B22F3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7" name="Text Box 153">
          <a:extLst>
            <a:ext uri="{FF2B5EF4-FFF2-40B4-BE49-F238E27FC236}">
              <a16:creationId xmlns:a16="http://schemas.microsoft.com/office/drawing/2014/main" id="{23417710-6B35-48AC-97B2-EF90B466C2E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8" name="Text Box 154">
          <a:extLst>
            <a:ext uri="{FF2B5EF4-FFF2-40B4-BE49-F238E27FC236}">
              <a16:creationId xmlns:a16="http://schemas.microsoft.com/office/drawing/2014/main" id="{5558B7D9-6B09-4E91-A16E-46C78B87A4C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29" name="Text Box 155">
          <a:extLst>
            <a:ext uri="{FF2B5EF4-FFF2-40B4-BE49-F238E27FC236}">
              <a16:creationId xmlns:a16="http://schemas.microsoft.com/office/drawing/2014/main" id="{34818F7E-4433-478D-9D8E-EA976AD3FC3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0" name="Text Box 156">
          <a:extLst>
            <a:ext uri="{FF2B5EF4-FFF2-40B4-BE49-F238E27FC236}">
              <a16:creationId xmlns:a16="http://schemas.microsoft.com/office/drawing/2014/main" id="{520D811B-6205-40A0-97D5-031D9DF9BF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1" name="Text Box 157">
          <a:extLst>
            <a:ext uri="{FF2B5EF4-FFF2-40B4-BE49-F238E27FC236}">
              <a16:creationId xmlns:a16="http://schemas.microsoft.com/office/drawing/2014/main" id="{77897936-7FDC-47B1-A20D-B4EC74B947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2" name="Text Box 161">
          <a:extLst>
            <a:ext uri="{FF2B5EF4-FFF2-40B4-BE49-F238E27FC236}">
              <a16:creationId xmlns:a16="http://schemas.microsoft.com/office/drawing/2014/main" id="{3FD953F5-8FC4-4F14-A34B-A5835D5571E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3" name="Text Box 162">
          <a:extLst>
            <a:ext uri="{FF2B5EF4-FFF2-40B4-BE49-F238E27FC236}">
              <a16:creationId xmlns:a16="http://schemas.microsoft.com/office/drawing/2014/main" id="{0EFFD40C-E246-4628-8524-541C7CB1E2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4" name="Text Box 163">
          <a:extLst>
            <a:ext uri="{FF2B5EF4-FFF2-40B4-BE49-F238E27FC236}">
              <a16:creationId xmlns:a16="http://schemas.microsoft.com/office/drawing/2014/main" id="{BC8165C3-7B62-4DEE-8D7B-5D5DAE83756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5" name="Text Box 164">
          <a:extLst>
            <a:ext uri="{FF2B5EF4-FFF2-40B4-BE49-F238E27FC236}">
              <a16:creationId xmlns:a16="http://schemas.microsoft.com/office/drawing/2014/main" id="{B5CE7C01-6D56-4EF9-9C06-49F0DCE1765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6" name="Text Box 165">
          <a:extLst>
            <a:ext uri="{FF2B5EF4-FFF2-40B4-BE49-F238E27FC236}">
              <a16:creationId xmlns:a16="http://schemas.microsoft.com/office/drawing/2014/main" id="{D2F581D4-5F36-4FFE-9810-6503F8D5C30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7" name="Text Box 166">
          <a:extLst>
            <a:ext uri="{FF2B5EF4-FFF2-40B4-BE49-F238E27FC236}">
              <a16:creationId xmlns:a16="http://schemas.microsoft.com/office/drawing/2014/main" id="{63AF05BA-C527-4CFA-8668-9ED7C54BC03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8" name="Text Box 167">
          <a:extLst>
            <a:ext uri="{FF2B5EF4-FFF2-40B4-BE49-F238E27FC236}">
              <a16:creationId xmlns:a16="http://schemas.microsoft.com/office/drawing/2014/main" id="{8C60F4D2-7111-428B-B41A-4CE79BE05D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39" name="Text Box 168">
          <a:extLst>
            <a:ext uri="{FF2B5EF4-FFF2-40B4-BE49-F238E27FC236}">
              <a16:creationId xmlns:a16="http://schemas.microsoft.com/office/drawing/2014/main" id="{FD09AA2B-03B0-42D8-8710-077921D6B1B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0" name="Text Box 169">
          <a:extLst>
            <a:ext uri="{FF2B5EF4-FFF2-40B4-BE49-F238E27FC236}">
              <a16:creationId xmlns:a16="http://schemas.microsoft.com/office/drawing/2014/main" id="{2ED343AE-B257-453A-B21F-A21221A341D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1" name="Text Box 170">
          <a:extLst>
            <a:ext uri="{FF2B5EF4-FFF2-40B4-BE49-F238E27FC236}">
              <a16:creationId xmlns:a16="http://schemas.microsoft.com/office/drawing/2014/main" id="{3E1E1264-06EB-40D3-8F4D-9BE738D655D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2" name="Text Box 171">
          <a:extLst>
            <a:ext uri="{FF2B5EF4-FFF2-40B4-BE49-F238E27FC236}">
              <a16:creationId xmlns:a16="http://schemas.microsoft.com/office/drawing/2014/main" id="{8CAFD780-9C23-41B2-B725-8BB2D4C20B3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3" name="Text Box 172">
          <a:extLst>
            <a:ext uri="{FF2B5EF4-FFF2-40B4-BE49-F238E27FC236}">
              <a16:creationId xmlns:a16="http://schemas.microsoft.com/office/drawing/2014/main" id="{204C608F-763C-453E-82CA-E0B14E36F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4" name="Text Box 173">
          <a:extLst>
            <a:ext uri="{FF2B5EF4-FFF2-40B4-BE49-F238E27FC236}">
              <a16:creationId xmlns:a16="http://schemas.microsoft.com/office/drawing/2014/main" id="{FE9E1BFF-719C-4F14-8AE7-70D064DEE5D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5" name="Text Box 174">
          <a:extLst>
            <a:ext uri="{FF2B5EF4-FFF2-40B4-BE49-F238E27FC236}">
              <a16:creationId xmlns:a16="http://schemas.microsoft.com/office/drawing/2014/main" id="{CC89CF9E-EA1F-4B8B-BBC7-F96F678A78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6" name="Text Box 176">
          <a:extLst>
            <a:ext uri="{FF2B5EF4-FFF2-40B4-BE49-F238E27FC236}">
              <a16:creationId xmlns:a16="http://schemas.microsoft.com/office/drawing/2014/main" id="{0F5E336D-FFF2-4935-B6DD-AA1055124C5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7" name="Text Box 178">
          <a:extLst>
            <a:ext uri="{FF2B5EF4-FFF2-40B4-BE49-F238E27FC236}">
              <a16:creationId xmlns:a16="http://schemas.microsoft.com/office/drawing/2014/main" id="{5E3555DB-3DBB-4F76-9888-A647326401B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8" name="Text Box 179">
          <a:extLst>
            <a:ext uri="{FF2B5EF4-FFF2-40B4-BE49-F238E27FC236}">
              <a16:creationId xmlns:a16="http://schemas.microsoft.com/office/drawing/2014/main" id="{B8A88816-1754-404B-AEAB-8CF1B8B3758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49" name="Text Box 180">
          <a:extLst>
            <a:ext uri="{FF2B5EF4-FFF2-40B4-BE49-F238E27FC236}">
              <a16:creationId xmlns:a16="http://schemas.microsoft.com/office/drawing/2014/main" id="{B50F597D-49D9-4D4E-8D7D-4CAB9D53290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0" name="Text Box 181">
          <a:extLst>
            <a:ext uri="{FF2B5EF4-FFF2-40B4-BE49-F238E27FC236}">
              <a16:creationId xmlns:a16="http://schemas.microsoft.com/office/drawing/2014/main" id="{0D92DE5F-C3E9-4B41-98B8-6EE92B42D6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1" name="Text Box 182">
          <a:extLst>
            <a:ext uri="{FF2B5EF4-FFF2-40B4-BE49-F238E27FC236}">
              <a16:creationId xmlns:a16="http://schemas.microsoft.com/office/drawing/2014/main" id="{9A2DF122-D79C-41FD-A09E-01CF276FD2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2" name="Text Box 183">
          <a:extLst>
            <a:ext uri="{FF2B5EF4-FFF2-40B4-BE49-F238E27FC236}">
              <a16:creationId xmlns:a16="http://schemas.microsoft.com/office/drawing/2014/main" id="{F3251136-8B0A-4B42-A745-511AB738A95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3" name="Text Box 184">
          <a:extLst>
            <a:ext uri="{FF2B5EF4-FFF2-40B4-BE49-F238E27FC236}">
              <a16:creationId xmlns:a16="http://schemas.microsoft.com/office/drawing/2014/main" id="{B22BA351-76D7-491C-B65C-0CF17564D3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4" name="Text Box 185">
          <a:extLst>
            <a:ext uri="{FF2B5EF4-FFF2-40B4-BE49-F238E27FC236}">
              <a16:creationId xmlns:a16="http://schemas.microsoft.com/office/drawing/2014/main" id="{B92ACF63-A2C2-46B8-8198-319B699CC58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5" name="Text Box 186">
          <a:extLst>
            <a:ext uri="{FF2B5EF4-FFF2-40B4-BE49-F238E27FC236}">
              <a16:creationId xmlns:a16="http://schemas.microsoft.com/office/drawing/2014/main" id="{7D7FE01F-004C-4F05-8BD5-DD0A48D7CC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6" name="Text Box 187">
          <a:extLst>
            <a:ext uri="{FF2B5EF4-FFF2-40B4-BE49-F238E27FC236}">
              <a16:creationId xmlns:a16="http://schemas.microsoft.com/office/drawing/2014/main" id="{6C2AB492-1359-440F-8D89-06D02033F89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7" name="Text Box 188">
          <a:extLst>
            <a:ext uri="{FF2B5EF4-FFF2-40B4-BE49-F238E27FC236}">
              <a16:creationId xmlns:a16="http://schemas.microsoft.com/office/drawing/2014/main" id="{35924535-B463-4EAC-9D7E-D70DEDB43EC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8" name="Text Box 189">
          <a:extLst>
            <a:ext uri="{FF2B5EF4-FFF2-40B4-BE49-F238E27FC236}">
              <a16:creationId xmlns:a16="http://schemas.microsoft.com/office/drawing/2014/main" id="{00A24DB9-98D7-4B49-9FFF-4F3B03E5BBD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59" name="Text Box 190">
          <a:extLst>
            <a:ext uri="{FF2B5EF4-FFF2-40B4-BE49-F238E27FC236}">
              <a16:creationId xmlns:a16="http://schemas.microsoft.com/office/drawing/2014/main" id="{A0A32043-AA87-4982-AFCB-5A3A4D4D69A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0" name="Text Box 191">
          <a:extLst>
            <a:ext uri="{FF2B5EF4-FFF2-40B4-BE49-F238E27FC236}">
              <a16:creationId xmlns:a16="http://schemas.microsoft.com/office/drawing/2014/main" id="{07681029-198E-465C-BC09-216B5BC7440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1" name="Text Box 192">
          <a:extLst>
            <a:ext uri="{FF2B5EF4-FFF2-40B4-BE49-F238E27FC236}">
              <a16:creationId xmlns:a16="http://schemas.microsoft.com/office/drawing/2014/main" id="{25DD767B-3F51-4890-8F07-6ACBC2F5E3A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2" name="Text Box 193">
          <a:extLst>
            <a:ext uri="{FF2B5EF4-FFF2-40B4-BE49-F238E27FC236}">
              <a16:creationId xmlns:a16="http://schemas.microsoft.com/office/drawing/2014/main" id="{C506AEDB-934F-40D3-8B86-D6BF688F0C4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3" name="Text Box 194">
          <a:extLst>
            <a:ext uri="{FF2B5EF4-FFF2-40B4-BE49-F238E27FC236}">
              <a16:creationId xmlns:a16="http://schemas.microsoft.com/office/drawing/2014/main" id="{94991133-31D8-4A78-8BAC-91CD7CBBA75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4" name="Text Box 195">
          <a:extLst>
            <a:ext uri="{FF2B5EF4-FFF2-40B4-BE49-F238E27FC236}">
              <a16:creationId xmlns:a16="http://schemas.microsoft.com/office/drawing/2014/main" id="{1D2FD1DF-578C-42B0-9143-CF69D69A986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5" name="Text Box 196">
          <a:extLst>
            <a:ext uri="{FF2B5EF4-FFF2-40B4-BE49-F238E27FC236}">
              <a16:creationId xmlns:a16="http://schemas.microsoft.com/office/drawing/2014/main" id="{92810D97-41B3-4C4C-A375-B2AD888201C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6" name="Text Box 197">
          <a:extLst>
            <a:ext uri="{FF2B5EF4-FFF2-40B4-BE49-F238E27FC236}">
              <a16:creationId xmlns:a16="http://schemas.microsoft.com/office/drawing/2014/main" id="{8802275C-0B2E-4874-827A-955A5E1BB33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7" name="Text Box 198">
          <a:extLst>
            <a:ext uri="{FF2B5EF4-FFF2-40B4-BE49-F238E27FC236}">
              <a16:creationId xmlns:a16="http://schemas.microsoft.com/office/drawing/2014/main" id="{19878C3D-66EF-4ECF-816D-6D8AB60EB9A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8" name="Text Box 199">
          <a:extLst>
            <a:ext uri="{FF2B5EF4-FFF2-40B4-BE49-F238E27FC236}">
              <a16:creationId xmlns:a16="http://schemas.microsoft.com/office/drawing/2014/main" id="{F989605A-F704-4D50-B2F4-CB828F1AB5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69" name="Text Box 200">
          <a:extLst>
            <a:ext uri="{FF2B5EF4-FFF2-40B4-BE49-F238E27FC236}">
              <a16:creationId xmlns:a16="http://schemas.microsoft.com/office/drawing/2014/main" id="{8329901D-70DA-4BEF-9C07-6805DE15DF8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0" name="Text Box 201">
          <a:extLst>
            <a:ext uri="{FF2B5EF4-FFF2-40B4-BE49-F238E27FC236}">
              <a16:creationId xmlns:a16="http://schemas.microsoft.com/office/drawing/2014/main" id="{6661A9DE-0711-4EBF-9284-E22F7379543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1" name="Text Box 202">
          <a:extLst>
            <a:ext uri="{FF2B5EF4-FFF2-40B4-BE49-F238E27FC236}">
              <a16:creationId xmlns:a16="http://schemas.microsoft.com/office/drawing/2014/main" id="{A29A7A85-E1FD-499B-85DC-390A8CB72BF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2" name="Text Box 203">
          <a:extLst>
            <a:ext uri="{FF2B5EF4-FFF2-40B4-BE49-F238E27FC236}">
              <a16:creationId xmlns:a16="http://schemas.microsoft.com/office/drawing/2014/main" id="{8C64A34B-E78D-463C-83AB-EDAB8695797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3" name="Text Box 204">
          <a:extLst>
            <a:ext uri="{FF2B5EF4-FFF2-40B4-BE49-F238E27FC236}">
              <a16:creationId xmlns:a16="http://schemas.microsoft.com/office/drawing/2014/main" id="{8625A8BB-66E5-4468-B6BE-A485E5BB15B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4" name="Text Box 206">
          <a:extLst>
            <a:ext uri="{FF2B5EF4-FFF2-40B4-BE49-F238E27FC236}">
              <a16:creationId xmlns:a16="http://schemas.microsoft.com/office/drawing/2014/main" id="{35CDD109-1604-4FE1-BFDB-6D64771AE0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5" name="Text Box 207">
          <a:extLst>
            <a:ext uri="{FF2B5EF4-FFF2-40B4-BE49-F238E27FC236}">
              <a16:creationId xmlns:a16="http://schemas.microsoft.com/office/drawing/2014/main" id="{CC6835DB-28AA-4F49-95E5-7233B1F86D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6" name="Text Box 208">
          <a:extLst>
            <a:ext uri="{FF2B5EF4-FFF2-40B4-BE49-F238E27FC236}">
              <a16:creationId xmlns:a16="http://schemas.microsoft.com/office/drawing/2014/main" id="{517DD913-2EC4-48A4-8E44-DEF9559C7D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7" name="Text Box 209">
          <a:extLst>
            <a:ext uri="{FF2B5EF4-FFF2-40B4-BE49-F238E27FC236}">
              <a16:creationId xmlns:a16="http://schemas.microsoft.com/office/drawing/2014/main" id="{88D6E084-2613-4D41-B998-278D68C224D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8" name="Text Box 210">
          <a:extLst>
            <a:ext uri="{FF2B5EF4-FFF2-40B4-BE49-F238E27FC236}">
              <a16:creationId xmlns:a16="http://schemas.microsoft.com/office/drawing/2014/main" id="{E47FDA84-9BCE-4B8B-98CE-FA5AE301479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79" name="Text Box 211">
          <a:extLst>
            <a:ext uri="{FF2B5EF4-FFF2-40B4-BE49-F238E27FC236}">
              <a16:creationId xmlns:a16="http://schemas.microsoft.com/office/drawing/2014/main" id="{3F67DEA3-2047-4083-8955-73B13502C8A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0" name="Text Box 212">
          <a:extLst>
            <a:ext uri="{FF2B5EF4-FFF2-40B4-BE49-F238E27FC236}">
              <a16:creationId xmlns:a16="http://schemas.microsoft.com/office/drawing/2014/main" id="{145D341C-21AD-404C-83E5-289CED60534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1" name="Text Box 213">
          <a:extLst>
            <a:ext uri="{FF2B5EF4-FFF2-40B4-BE49-F238E27FC236}">
              <a16:creationId xmlns:a16="http://schemas.microsoft.com/office/drawing/2014/main" id="{8E7CF3AC-1E79-4086-8419-E402461D37C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2" name="Text Box 214">
          <a:extLst>
            <a:ext uri="{FF2B5EF4-FFF2-40B4-BE49-F238E27FC236}">
              <a16:creationId xmlns:a16="http://schemas.microsoft.com/office/drawing/2014/main" id="{F311832A-620D-41C5-9C19-ACB4AA29CE7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3</xdr:col>
      <xdr:colOff>417120</xdr:colOff>
      <xdr:row>50</xdr:row>
      <xdr:rowOff>51086</xdr:rowOff>
    </xdr:to>
    <xdr:sp macro="" textlink="">
      <xdr:nvSpPr>
        <xdr:cNvPr id="1483" name="Text Box 246">
          <a:extLst>
            <a:ext uri="{FF2B5EF4-FFF2-40B4-BE49-F238E27FC236}">
              <a16:creationId xmlns:a16="http://schemas.microsoft.com/office/drawing/2014/main" id="{BA593337-D789-4B72-BD88-04721182F6AC}"/>
            </a:ext>
          </a:extLst>
        </xdr:cNvPr>
        <xdr:cNvSpPr txBox="1">
          <a:spLocks noChangeArrowheads="1"/>
        </xdr:cNvSpPr>
      </xdr:nvSpPr>
      <xdr:spPr bwMode="auto">
        <a:xfrm>
          <a:off x="4186238" y="7572375"/>
          <a:ext cx="74900"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51086</xdr:rowOff>
    </xdr:to>
    <xdr:sp macro="" textlink="">
      <xdr:nvSpPr>
        <xdr:cNvPr id="1484" name="Text Box 71">
          <a:extLst>
            <a:ext uri="{FF2B5EF4-FFF2-40B4-BE49-F238E27FC236}">
              <a16:creationId xmlns:a16="http://schemas.microsoft.com/office/drawing/2014/main" id="{0F1C03A8-A070-4DC3-897B-48DC9851ECA7}"/>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49</xdr:row>
      <xdr:rowOff>0</xdr:rowOff>
    </xdr:from>
    <xdr:to>
      <xdr:col>4</xdr:col>
      <xdr:colOff>90488</xdr:colOff>
      <xdr:row>50</xdr:row>
      <xdr:rowOff>51086</xdr:rowOff>
    </xdr:to>
    <xdr:sp macro="" textlink="">
      <xdr:nvSpPr>
        <xdr:cNvPr id="1485" name="Text Box 175">
          <a:extLst>
            <a:ext uri="{FF2B5EF4-FFF2-40B4-BE49-F238E27FC236}">
              <a16:creationId xmlns:a16="http://schemas.microsoft.com/office/drawing/2014/main" id="{82401F71-82A8-4D43-BA6F-22A9224A687F}"/>
            </a:ext>
          </a:extLst>
        </xdr:cNvPr>
        <xdr:cNvSpPr txBox="1">
          <a:spLocks noChangeArrowheads="1"/>
        </xdr:cNvSpPr>
      </xdr:nvSpPr>
      <xdr:spPr bwMode="auto">
        <a:xfrm>
          <a:off x="4267200" y="7572375"/>
          <a:ext cx="80963"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6" name="Text Box 1">
          <a:extLst>
            <a:ext uri="{FF2B5EF4-FFF2-40B4-BE49-F238E27FC236}">
              <a16:creationId xmlns:a16="http://schemas.microsoft.com/office/drawing/2014/main" id="{6A76FB50-36A4-4709-866C-3F611A3AC2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7" name="Text Box 23">
          <a:extLst>
            <a:ext uri="{FF2B5EF4-FFF2-40B4-BE49-F238E27FC236}">
              <a16:creationId xmlns:a16="http://schemas.microsoft.com/office/drawing/2014/main" id="{6C23100F-9295-4DD8-8D00-725AEAE1B2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8" name="Text Box 24">
          <a:extLst>
            <a:ext uri="{FF2B5EF4-FFF2-40B4-BE49-F238E27FC236}">
              <a16:creationId xmlns:a16="http://schemas.microsoft.com/office/drawing/2014/main" id="{EFF413A8-04DA-483C-8EA8-4A91C9F5B5E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89" name="Text Box 25">
          <a:extLst>
            <a:ext uri="{FF2B5EF4-FFF2-40B4-BE49-F238E27FC236}">
              <a16:creationId xmlns:a16="http://schemas.microsoft.com/office/drawing/2014/main" id="{24860204-FF88-40FE-ACB6-4B5E7333EF5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0" name="Text Box 26">
          <a:extLst>
            <a:ext uri="{FF2B5EF4-FFF2-40B4-BE49-F238E27FC236}">
              <a16:creationId xmlns:a16="http://schemas.microsoft.com/office/drawing/2014/main" id="{D91DFAC6-B2CB-4F92-BB33-87786D66D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1" name="Text Box 27">
          <a:extLst>
            <a:ext uri="{FF2B5EF4-FFF2-40B4-BE49-F238E27FC236}">
              <a16:creationId xmlns:a16="http://schemas.microsoft.com/office/drawing/2014/main" id="{40CF852D-9DCC-482D-8BA7-39BCC3C5420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2" name="Text Box 28">
          <a:extLst>
            <a:ext uri="{FF2B5EF4-FFF2-40B4-BE49-F238E27FC236}">
              <a16:creationId xmlns:a16="http://schemas.microsoft.com/office/drawing/2014/main" id="{7A234181-A3A8-4A16-81FF-A824A58CC66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3" name="Text Box 29">
          <a:extLst>
            <a:ext uri="{FF2B5EF4-FFF2-40B4-BE49-F238E27FC236}">
              <a16:creationId xmlns:a16="http://schemas.microsoft.com/office/drawing/2014/main" id="{C913BCB3-1142-4E29-A970-40B9C1F930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4" name="Text Box 30">
          <a:extLst>
            <a:ext uri="{FF2B5EF4-FFF2-40B4-BE49-F238E27FC236}">
              <a16:creationId xmlns:a16="http://schemas.microsoft.com/office/drawing/2014/main" id="{66A0118F-CD67-496B-A4EA-47B6339152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5" name="Text Box 31">
          <a:extLst>
            <a:ext uri="{FF2B5EF4-FFF2-40B4-BE49-F238E27FC236}">
              <a16:creationId xmlns:a16="http://schemas.microsoft.com/office/drawing/2014/main" id="{0112186E-D8C3-4C3D-98E3-6266686DD14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6" name="Text Box 32">
          <a:extLst>
            <a:ext uri="{FF2B5EF4-FFF2-40B4-BE49-F238E27FC236}">
              <a16:creationId xmlns:a16="http://schemas.microsoft.com/office/drawing/2014/main" id="{0483D3F8-8A5B-48E7-A73D-A387D5B6DC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7" name="Text Box 33">
          <a:extLst>
            <a:ext uri="{FF2B5EF4-FFF2-40B4-BE49-F238E27FC236}">
              <a16:creationId xmlns:a16="http://schemas.microsoft.com/office/drawing/2014/main" id="{4FAEAC56-FEB4-4219-B478-1277884F9E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8" name="Text Box 34">
          <a:extLst>
            <a:ext uri="{FF2B5EF4-FFF2-40B4-BE49-F238E27FC236}">
              <a16:creationId xmlns:a16="http://schemas.microsoft.com/office/drawing/2014/main" id="{A546C081-D1F3-4FC8-B903-8E356C6F74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499" name="Text Box 35">
          <a:extLst>
            <a:ext uri="{FF2B5EF4-FFF2-40B4-BE49-F238E27FC236}">
              <a16:creationId xmlns:a16="http://schemas.microsoft.com/office/drawing/2014/main" id="{88F59E26-92D9-4014-B918-3DECD631C1B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0" name="Text Box 36">
          <a:extLst>
            <a:ext uri="{FF2B5EF4-FFF2-40B4-BE49-F238E27FC236}">
              <a16:creationId xmlns:a16="http://schemas.microsoft.com/office/drawing/2014/main" id="{C2645BAC-8852-4F61-B2F7-F656D55CDA4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1" name="Text Box 37">
          <a:extLst>
            <a:ext uri="{FF2B5EF4-FFF2-40B4-BE49-F238E27FC236}">
              <a16:creationId xmlns:a16="http://schemas.microsoft.com/office/drawing/2014/main" id="{545FC154-1761-433F-8E77-0BA4BC71230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2" name="Text Box 38">
          <a:extLst>
            <a:ext uri="{FF2B5EF4-FFF2-40B4-BE49-F238E27FC236}">
              <a16:creationId xmlns:a16="http://schemas.microsoft.com/office/drawing/2014/main" id="{4FAE718B-72A4-4693-93E0-87EE0B286C3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3" name="Text Box 39">
          <a:extLst>
            <a:ext uri="{FF2B5EF4-FFF2-40B4-BE49-F238E27FC236}">
              <a16:creationId xmlns:a16="http://schemas.microsoft.com/office/drawing/2014/main" id="{F3443493-E9A4-4642-993E-ABAE132FD5F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4" name="Text Box 40">
          <a:extLst>
            <a:ext uri="{FF2B5EF4-FFF2-40B4-BE49-F238E27FC236}">
              <a16:creationId xmlns:a16="http://schemas.microsoft.com/office/drawing/2014/main" id="{5F4A5416-79CA-4AE3-A3D2-25E6E3DFD6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5" name="Text Box 41">
          <a:extLst>
            <a:ext uri="{FF2B5EF4-FFF2-40B4-BE49-F238E27FC236}">
              <a16:creationId xmlns:a16="http://schemas.microsoft.com/office/drawing/2014/main" id="{86729795-6983-4BC8-B963-553D116C66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6" name="Text Box 42">
          <a:extLst>
            <a:ext uri="{FF2B5EF4-FFF2-40B4-BE49-F238E27FC236}">
              <a16:creationId xmlns:a16="http://schemas.microsoft.com/office/drawing/2014/main" id="{B8107342-608C-4D91-9F24-CCF5BD2232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7" name="Text Box 43">
          <a:extLst>
            <a:ext uri="{FF2B5EF4-FFF2-40B4-BE49-F238E27FC236}">
              <a16:creationId xmlns:a16="http://schemas.microsoft.com/office/drawing/2014/main" id="{B4948CCF-B6EF-456E-BE3D-567327462CE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8" name="Text Box 44">
          <a:extLst>
            <a:ext uri="{FF2B5EF4-FFF2-40B4-BE49-F238E27FC236}">
              <a16:creationId xmlns:a16="http://schemas.microsoft.com/office/drawing/2014/main" id="{45EB2463-5A30-4D83-8D26-8B2BE5EF3EF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09" name="Text Box 45">
          <a:extLst>
            <a:ext uri="{FF2B5EF4-FFF2-40B4-BE49-F238E27FC236}">
              <a16:creationId xmlns:a16="http://schemas.microsoft.com/office/drawing/2014/main" id="{ED6CBF60-14B2-4C69-9143-B6FCB334FF2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0" name="Text Box 46">
          <a:extLst>
            <a:ext uri="{FF2B5EF4-FFF2-40B4-BE49-F238E27FC236}">
              <a16:creationId xmlns:a16="http://schemas.microsoft.com/office/drawing/2014/main" id="{80CB9811-FBB9-48FC-8EB0-E9EE5E63DC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1" name="Text Box 47">
          <a:extLst>
            <a:ext uri="{FF2B5EF4-FFF2-40B4-BE49-F238E27FC236}">
              <a16:creationId xmlns:a16="http://schemas.microsoft.com/office/drawing/2014/main" id="{5AD5F787-1C6E-465B-A877-48C83B5B4B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2" name="Text Box 48">
          <a:extLst>
            <a:ext uri="{FF2B5EF4-FFF2-40B4-BE49-F238E27FC236}">
              <a16:creationId xmlns:a16="http://schemas.microsoft.com/office/drawing/2014/main" id="{A0E43C82-A4A9-4452-9953-270169189D9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3" name="Text Box 49">
          <a:extLst>
            <a:ext uri="{FF2B5EF4-FFF2-40B4-BE49-F238E27FC236}">
              <a16:creationId xmlns:a16="http://schemas.microsoft.com/office/drawing/2014/main" id="{A5BC4517-5369-418E-9D3C-DDB1685B14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4" name="Text Box 50">
          <a:extLst>
            <a:ext uri="{FF2B5EF4-FFF2-40B4-BE49-F238E27FC236}">
              <a16:creationId xmlns:a16="http://schemas.microsoft.com/office/drawing/2014/main" id="{2926ECC7-8E32-437D-AD69-AE3D31D2E1F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5" name="Text Box 51">
          <a:extLst>
            <a:ext uri="{FF2B5EF4-FFF2-40B4-BE49-F238E27FC236}">
              <a16:creationId xmlns:a16="http://schemas.microsoft.com/office/drawing/2014/main" id="{50587858-F0C2-473D-B428-508554D4CBC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6" name="Text Box 52">
          <a:extLst>
            <a:ext uri="{FF2B5EF4-FFF2-40B4-BE49-F238E27FC236}">
              <a16:creationId xmlns:a16="http://schemas.microsoft.com/office/drawing/2014/main" id="{EC316BB4-7C7B-40ED-9401-3C37B66C0A5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7" name="Text Box 53">
          <a:extLst>
            <a:ext uri="{FF2B5EF4-FFF2-40B4-BE49-F238E27FC236}">
              <a16:creationId xmlns:a16="http://schemas.microsoft.com/office/drawing/2014/main" id="{77683E3A-F676-47E6-B17B-21DBA523A25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8" name="Text Box 54">
          <a:extLst>
            <a:ext uri="{FF2B5EF4-FFF2-40B4-BE49-F238E27FC236}">
              <a16:creationId xmlns:a16="http://schemas.microsoft.com/office/drawing/2014/main" id="{FAE9243F-5D67-4D2E-983A-99A70169021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19" name="Text Box 55">
          <a:extLst>
            <a:ext uri="{FF2B5EF4-FFF2-40B4-BE49-F238E27FC236}">
              <a16:creationId xmlns:a16="http://schemas.microsoft.com/office/drawing/2014/main" id="{912FC76A-C10E-41E4-A20A-A7EB8657324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0" name="Text Box 56">
          <a:extLst>
            <a:ext uri="{FF2B5EF4-FFF2-40B4-BE49-F238E27FC236}">
              <a16:creationId xmlns:a16="http://schemas.microsoft.com/office/drawing/2014/main" id="{1BD27588-C0E4-4A04-9A0B-45B4204212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1" name="Text Box 57">
          <a:extLst>
            <a:ext uri="{FF2B5EF4-FFF2-40B4-BE49-F238E27FC236}">
              <a16:creationId xmlns:a16="http://schemas.microsoft.com/office/drawing/2014/main" id="{8DDFC854-D7B2-4110-8726-D0CC4317068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2" name="Text Box 58">
          <a:extLst>
            <a:ext uri="{FF2B5EF4-FFF2-40B4-BE49-F238E27FC236}">
              <a16:creationId xmlns:a16="http://schemas.microsoft.com/office/drawing/2014/main" id="{C7277EFC-3120-4DDE-9981-AF790279AB6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3" name="Text Box 59">
          <a:extLst>
            <a:ext uri="{FF2B5EF4-FFF2-40B4-BE49-F238E27FC236}">
              <a16:creationId xmlns:a16="http://schemas.microsoft.com/office/drawing/2014/main" id="{274D7ACF-CF32-4A6A-AC39-8474B0FBD1D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4" name="Text Box 60">
          <a:extLst>
            <a:ext uri="{FF2B5EF4-FFF2-40B4-BE49-F238E27FC236}">
              <a16:creationId xmlns:a16="http://schemas.microsoft.com/office/drawing/2014/main" id="{69DF1E7F-A9C5-48A3-BEBD-28807BB9E60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5" name="Text Box 61">
          <a:extLst>
            <a:ext uri="{FF2B5EF4-FFF2-40B4-BE49-F238E27FC236}">
              <a16:creationId xmlns:a16="http://schemas.microsoft.com/office/drawing/2014/main" id="{4EF5F6E8-E4B2-4E60-91AC-49E3FC40029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6" name="Text Box 62">
          <a:extLst>
            <a:ext uri="{FF2B5EF4-FFF2-40B4-BE49-F238E27FC236}">
              <a16:creationId xmlns:a16="http://schemas.microsoft.com/office/drawing/2014/main" id="{55C48985-A1FC-4BAE-AA9D-9E67699894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7" name="Text Box 63">
          <a:extLst>
            <a:ext uri="{FF2B5EF4-FFF2-40B4-BE49-F238E27FC236}">
              <a16:creationId xmlns:a16="http://schemas.microsoft.com/office/drawing/2014/main" id="{E6960238-5E21-4943-8B0B-D62EF4D821B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8" name="Text Box 64">
          <a:extLst>
            <a:ext uri="{FF2B5EF4-FFF2-40B4-BE49-F238E27FC236}">
              <a16:creationId xmlns:a16="http://schemas.microsoft.com/office/drawing/2014/main" id="{C9CAFC22-F373-450C-AD15-F62C0EA55A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29" name="Text Box 65">
          <a:extLst>
            <a:ext uri="{FF2B5EF4-FFF2-40B4-BE49-F238E27FC236}">
              <a16:creationId xmlns:a16="http://schemas.microsoft.com/office/drawing/2014/main" id="{574893F0-1DC3-4F77-BE02-3B2DE6218A6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0" name="Text Box 66">
          <a:extLst>
            <a:ext uri="{FF2B5EF4-FFF2-40B4-BE49-F238E27FC236}">
              <a16:creationId xmlns:a16="http://schemas.microsoft.com/office/drawing/2014/main" id="{608930F3-3075-41E8-B3E0-26E3EAEBF23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1" name="Text Box 67">
          <a:extLst>
            <a:ext uri="{FF2B5EF4-FFF2-40B4-BE49-F238E27FC236}">
              <a16:creationId xmlns:a16="http://schemas.microsoft.com/office/drawing/2014/main" id="{9C9EF931-85ED-41D6-B40B-A5C15E9375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2" name="Text Box 68">
          <a:extLst>
            <a:ext uri="{FF2B5EF4-FFF2-40B4-BE49-F238E27FC236}">
              <a16:creationId xmlns:a16="http://schemas.microsoft.com/office/drawing/2014/main" id="{02482C17-3C7E-4D48-8125-9F94476335A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3" name="Text Box 69">
          <a:extLst>
            <a:ext uri="{FF2B5EF4-FFF2-40B4-BE49-F238E27FC236}">
              <a16:creationId xmlns:a16="http://schemas.microsoft.com/office/drawing/2014/main" id="{25C745F9-56DD-4666-AC96-E12E1E8E80B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4" name="Text Box 70">
          <a:extLst>
            <a:ext uri="{FF2B5EF4-FFF2-40B4-BE49-F238E27FC236}">
              <a16:creationId xmlns:a16="http://schemas.microsoft.com/office/drawing/2014/main" id="{9F6D06B1-4A0F-49E8-89C6-324C110BC89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5" name="Text Box 72">
          <a:extLst>
            <a:ext uri="{FF2B5EF4-FFF2-40B4-BE49-F238E27FC236}">
              <a16:creationId xmlns:a16="http://schemas.microsoft.com/office/drawing/2014/main" id="{D5538644-21B8-4B88-BC3E-6872AEF9868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6" name="Text Box 73">
          <a:extLst>
            <a:ext uri="{FF2B5EF4-FFF2-40B4-BE49-F238E27FC236}">
              <a16:creationId xmlns:a16="http://schemas.microsoft.com/office/drawing/2014/main" id="{6D2DE86E-8ED0-46B4-AD67-A76BA4EDDC4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7" name="Text Box 77">
          <a:extLst>
            <a:ext uri="{FF2B5EF4-FFF2-40B4-BE49-F238E27FC236}">
              <a16:creationId xmlns:a16="http://schemas.microsoft.com/office/drawing/2014/main" id="{2CC7B19B-2140-407B-9D67-5F2337D74A4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8" name="Text Box 78">
          <a:extLst>
            <a:ext uri="{FF2B5EF4-FFF2-40B4-BE49-F238E27FC236}">
              <a16:creationId xmlns:a16="http://schemas.microsoft.com/office/drawing/2014/main" id="{C9D24999-03FF-48A0-8F11-5AE73761DC6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39" name="Text Box 79">
          <a:extLst>
            <a:ext uri="{FF2B5EF4-FFF2-40B4-BE49-F238E27FC236}">
              <a16:creationId xmlns:a16="http://schemas.microsoft.com/office/drawing/2014/main" id="{7261665B-1C4A-4EFD-8902-8F56360775F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0" name="Text Box 80">
          <a:extLst>
            <a:ext uri="{FF2B5EF4-FFF2-40B4-BE49-F238E27FC236}">
              <a16:creationId xmlns:a16="http://schemas.microsoft.com/office/drawing/2014/main" id="{81812BA1-1BDA-4BBE-80A0-FFD06A8130B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1" name="Text Box 81">
          <a:extLst>
            <a:ext uri="{FF2B5EF4-FFF2-40B4-BE49-F238E27FC236}">
              <a16:creationId xmlns:a16="http://schemas.microsoft.com/office/drawing/2014/main" id="{017023E1-CA67-4DB0-ADE5-691B1CDEB4F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2" name="Text Box 82">
          <a:extLst>
            <a:ext uri="{FF2B5EF4-FFF2-40B4-BE49-F238E27FC236}">
              <a16:creationId xmlns:a16="http://schemas.microsoft.com/office/drawing/2014/main" id="{61BE65C1-9891-4636-AE60-391126F761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3" name="Text Box 84">
          <a:extLst>
            <a:ext uri="{FF2B5EF4-FFF2-40B4-BE49-F238E27FC236}">
              <a16:creationId xmlns:a16="http://schemas.microsoft.com/office/drawing/2014/main" id="{A205ED7D-8E56-465F-B412-665CF962B7D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4" name="Text Box 85">
          <a:extLst>
            <a:ext uri="{FF2B5EF4-FFF2-40B4-BE49-F238E27FC236}">
              <a16:creationId xmlns:a16="http://schemas.microsoft.com/office/drawing/2014/main" id="{45BCA966-3448-41A1-BACA-4960B22CD6A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5" name="Text Box 89">
          <a:extLst>
            <a:ext uri="{FF2B5EF4-FFF2-40B4-BE49-F238E27FC236}">
              <a16:creationId xmlns:a16="http://schemas.microsoft.com/office/drawing/2014/main" id="{FAAB7897-CC7E-4DC0-9E3A-35AF7D8B11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6" name="Text Box 90">
          <a:extLst>
            <a:ext uri="{FF2B5EF4-FFF2-40B4-BE49-F238E27FC236}">
              <a16:creationId xmlns:a16="http://schemas.microsoft.com/office/drawing/2014/main" id="{AE76F481-4C6B-4F41-AFA6-13EAFBD82D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7" name="Text Box 91">
          <a:extLst>
            <a:ext uri="{FF2B5EF4-FFF2-40B4-BE49-F238E27FC236}">
              <a16:creationId xmlns:a16="http://schemas.microsoft.com/office/drawing/2014/main" id="{899D1A36-4C2D-452A-98AC-5AA61EA79D9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8" name="Text Box 92">
          <a:extLst>
            <a:ext uri="{FF2B5EF4-FFF2-40B4-BE49-F238E27FC236}">
              <a16:creationId xmlns:a16="http://schemas.microsoft.com/office/drawing/2014/main" id="{3841F85E-700C-40E2-8B84-987E543246B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49" name="Text Box 93">
          <a:extLst>
            <a:ext uri="{FF2B5EF4-FFF2-40B4-BE49-F238E27FC236}">
              <a16:creationId xmlns:a16="http://schemas.microsoft.com/office/drawing/2014/main" id="{79C8AC3B-F6B8-49FE-ABE9-506E784AE61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0" name="Text Box 94">
          <a:extLst>
            <a:ext uri="{FF2B5EF4-FFF2-40B4-BE49-F238E27FC236}">
              <a16:creationId xmlns:a16="http://schemas.microsoft.com/office/drawing/2014/main" id="{45F11757-5E03-4BCB-9853-6778AF25345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1" name="Text Box 95">
          <a:extLst>
            <a:ext uri="{FF2B5EF4-FFF2-40B4-BE49-F238E27FC236}">
              <a16:creationId xmlns:a16="http://schemas.microsoft.com/office/drawing/2014/main" id="{AD6AA903-048C-4CFC-B15B-C0A52BEB3BF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2" name="Text Box 96">
          <a:extLst>
            <a:ext uri="{FF2B5EF4-FFF2-40B4-BE49-F238E27FC236}">
              <a16:creationId xmlns:a16="http://schemas.microsoft.com/office/drawing/2014/main" id="{D05B6564-F375-468F-9768-C9E021C2377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3" name="Text Box 97">
          <a:extLst>
            <a:ext uri="{FF2B5EF4-FFF2-40B4-BE49-F238E27FC236}">
              <a16:creationId xmlns:a16="http://schemas.microsoft.com/office/drawing/2014/main" id="{30C72C0C-D061-4E1C-8FB5-9AB0347D8A9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4" name="Text Box 101">
          <a:extLst>
            <a:ext uri="{FF2B5EF4-FFF2-40B4-BE49-F238E27FC236}">
              <a16:creationId xmlns:a16="http://schemas.microsoft.com/office/drawing/2014/main" id="{25FC389D-05A4-41B5-B51E-7DA956AC8E8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5" name="Text Box 102">
          <a:extLst>
            <a:ext uri="{FF2B5EF4-FFF2-40B4-BE49-F238E27FC236}">
              <a16:creationId xmlns:a16="http://schemas.microsoft.com/office/drawing/2014/main" id="{5C440AAE-1A5E-4BF4-ADEA-1F965A566D7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6" name="Text Box 103">
          <a:extLst>
            <a:ext uri="{FF2B5EF4-FFF2-40B4-BE49-F238E27FC236}">
              <a16:creationId xmlns:a16="http://schemas.microsoft.com/office/drawing/2014/main" id="{084324DB-D288-42C9-93C8-C7390B76E1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7" name="Text Box 104">
          <a:extLst>
            <a:ext uri="{FF2B5EF4-FFF2-40B4-BE49-F238E27FC236}">
              <a16:creationId xmlns:a16="http://schemas.microsoft.com/office/drawing/2014/main" id="{D5A4837D-D7B6-438C-BD64-C3769A8FDB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8" name="Text Box 105">
          <a:extLst>
            <a:ext uri="{FF2B5EF4-FFF2-40B4-BE49-F238E27FC236}">
              <a16:creationId xmlns:a16="http://schemas.microsoft.com/office/drawing/2014/main" id="{CDCF8185-6D52-4F4C-83ED-73172BEB257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59" name="Text Box 106">
          <a:extLst>
            <a:ext uri="{FF2B5EF4-FFF2-40B4-BE49-F238E27FC236}">
              <a16:creationId xmlns:a16="http://schemas.microsoft.com/office/drawing/2014/main" id="{1699B16E-9036-46E7-9B9B-D67D794393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0" name="Text Box 107">
          <a:extLst>
            <a:ext uri="{FF2B5EF4-FFF2-40B4-BE49-F238E27FC236}">
              <a16:creationId xmlns:a16="http://schemas.microsoft.com/office/drawing/2014/main" id="{FFBD2E49-0137-468A-AE75-FD2E4DBDDFC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1" name="Text Box 108">
          <a:extLst>
            <a:ext uri="{FF2B5EF4-FFF2-40B4-BE49-F238E27FC236}">
              <a16:creationId xmlns:a16="http://schemas.microsoft.com/office/drawing/2014/main" id="{3F4827F3-2DC6-4F21-8BEB-BC9F375F09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2" name="Text Box 109">
          <a:extLst>
            <a:ext uri="{FF2B5EF4-FFF2-40B4-BE49-F238E27FC236}">
              <a16:creationId xmlns:a16="http://schemas.microsoft.com/office/drawing/2014/main" id="{F358EA32-786F-41DC-888D-3BCEEC7BF8A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3" name="Text Box 113">
          <a:extLst>
            <a:ext uri="{FF2B5EF4-FFF2-40B4-BE49-F238E27FC236}">
              <a16:creationId xmlns:a16="http://schemas.microsoft.com/office/drawing/2014/main" id="{C6A5755B-FDCD-4D3A-8F92-537B5870021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4" name="Text Box 114">
          <a:extLst>
            <a:ext uri="{FF2B5EF4-FFF2-40B4-BE49-F238E27FC236}">
              <a16:creationId xmlns:a16="http://schemas.microsoft.com/office/drawing/2014/main" id="{BD73E886-F156-4C3A-AC3C-7B9D65D06F6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5" name="Text Box 115">
          <a:extLst>
            <a:ext uri="{FF2B5EF4-FFF2-40B4-BE49-F238E27FC236}">
              <a16:creationId xmlns:a16="http://schemas.microsoft.com/office/drawing/2014/main" id="{F8CBAABF-A297-4DC5-8D86-47FAC006984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6" name="Text Box 116">
          <a:extLst>
            <a:ext uri="{FF2B5EF4-FFF2-40B4-BE49-F238E27FC236}">
              <a16:creationId xmlns:a16="http://schemas.microsoft.com/office/drawing/2014/main" id="{45A2F0C3-FF1D-446B-B138-1B7B56E7F28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7" name="Text Box 117">
          <a:extLst>
            <a:ext uri="{FF2B5EF4-FFF2-40B4-BE49-F238E27FC236}">
              <a16:creationId xmlns:a16="http://schemas.microsoft.com/office/drawing/2014/main" id="{A10C116C-5736-4971-90FB-C1F55253B78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8" name="Text Box 118">
          <a:extLst>
            <a:ext uri="{FF2B5EF4-FFF2-40B4-BE49-F238E27FC236}">
              <a16:creationId xmlns:a16="http://schemas.microsoft.com/office/drawing/2014/main" id="{0EC3AA40-87CC-4EE6-BC69-19A238D9251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69" name="Text Box 119">
          <a:extLst>
            <a:ext uri="{FF2B5EF4-FFF2-40B4-BE49-F238E27FC236}">
              <a16:creationId xmlns:a16="http://schemas.microsoft.com/office/drawing/2014/main" id="{258C9ECD-CDD0-463F-9D3C-81294474122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0" name="Text Box 120">
          <a:extLst>
            <a:ext uri="{FF2B5EF4-FFF2-40B4-BE49-F238E27FC236}">
              <a16:creationId xmlns:a16="http://schemas.microsoft.com/office/drawing/2014/main" id="{F62E9F6E-5EA7-4A73-B7F4-776474FA119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1" name="Text Box 121">
          <a:extLst>
            <a:ext uri="{FF2B5EF4-FFF2-40B4-BE49-F238E27FC236}">
              <a16:creationId xmlns:a16="http://schemas.microsoft.com/office/drawing/2014/main" id="{275C4AA6-39C2-46F0-AA06-16383311ABE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2" name="Text Box 125">
          <a:extLst>
            <a:ext uri="{FF2B5EF4-FFF2-40B4-BE49-F238E27FC236}">
              <a16:creationId xmlns:a16="http://schemas.microsoft.com/office/drawing/2014/main" id="{41D0CF85-DA9F-4BFC-8857-1AFEE39534D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3" name="Text Box 126">
          <a:extLst>
            <a:ext uri="{FF2B5EF4-FFF2-40B4-BE49-F238E27FC236}">
              <a16:creationId xmlns:a16="http://schemas.microsoft.com/office/drawing/2014/main" id="{A15D4324-63A0-4FE9-B12D-BC7C0C07159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4" name="Text Box 127">
          <a:extLst>
            <a:ext uri="{FF2B5EF4-FFF2-40B4-BE49-F238E27FC236}">
              <a16:creationId xmlns:a16="http://schemas.microsoft.com/office/drawing/2014/main" id="{FDCDC27E-F0F1-4AA1-90D7-BAD6B93CC6B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5" name="Text Box 128">
          <a:extLst>
            <a:ext uri="{FF2B5EF4-FFF2-40B4-BE49-F238E27FC236}">
              <a16:creationId xmlns:a16="http://schemas.microsoft.com/office/drawing/2014/main" id="{1059D2F5-A7DC-4A26-8F33-E971950B087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6" name="Text Box 129">
          <a:extLst>
            <a:ext uri="{FF2B5EF4-FFF2-40B4-BE49-F238E27FC236}">
              <a16:creationId xmlns:a16="http://schemas.microsoft.com/office/drawing/2014/main" id="{5C426C02-762F-4087-982B-9CE64A24999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7" name="Text Box 130">
          <a:extLst>
            <a:ext uri="{FF2B5EF4-FFF2-40B4-BE49-F238E27FC236}">
              <a16:creationId xmlns:a16="http://schemas.microsoft.com/office/drawing/2014/main" id="{E8313C87-AFF4-401A-A455-515804E85F8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8" name="Text Box 131">
          <a:extLst>
            <a:ext uri="{FF2B5EF4-FFF2-40B4-BE49-F238E27FC236}">
              <a16:creationId xmlns:a16="http://schemas.microsoft.com/office/drawing/2014/main" id="{A733EF6E-23CD-4018-9C2E-484B40BBBE8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79" name="Text Box 132">
          <a:extLst>
            <a:ext uri="{FF2B5EF4-FFF2-40B4-BE49-F238E27FC236}">
              <a16:creationId xmlns:a16="http://schemas.microsoft.com/office/drawing/2014/main" id="{CEFF3FE8-D277-4B45-A2CE-0B1F06D7200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0" name="Text Box 133">
          <a:extLst>
            <a:ext uri="{FF2B5EF4-FFF2-40B4-BE49-F238E27FC236}">
              <a16:creationId xmlns:a16="http://schemas.microsoft.com/office/drawing/2014/main" id="{A162EBCF-1B08-4343-8A07-2A00D350532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1" name="Text Box 137">
          <a:extLst>
            <a:ext uri="{FF2B5EF4-FFF2-40B4-BE49-F238E27FC236}">
              <a16:creationId xmlns:a16="http://schemas.microsoft.com/office/drawing/2014/main" id="{9270B511-DC52-4356-B53B-1C5DBDA6945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2" name="Text Box 138">
          <a:extLst>
            <a:ext uri="{FF2B5EF4-FFF2-40B4-BE49-F238E27FC236}">
              <a16:creationId xmlns:a16="http://schemas.microsoft.com/office/drawing/2014/main" id="{18A03DBB-C3C1-4AD9-80EE-1A63C83C242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3" name="Text Box 139">
          <a:extLst>
            <a:ext uri="{FF2B5EF4-FFF2-40B4-BE49-F238E27FC236}">
              <a16:creationId xmlns:a16="http://schemas.microsoft.com/office/drawing/2014/main" id="{6A085CD6-7FB0-42A1-9FAE-B72758BC456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4" name="Text Box 140">
          <a:extLst>
            <a:ext uri="{FF2B5EF4-FFF2-40B4-BE49-F238E27FC236}">
              <a16:creationId xmlns:a16="http://schemas.microsoft.com/office/drawing/2014/main" id="{62920047-EAE8-4F18-8BF0-2BFE8E952F7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5" name="Text Box 141">
          <a:extLst>
            <a:ext uri="{FF2B5EF4-FFF2-40B4-BE49-F238E27FC236}">
              <a16:creationId xmlns:a16="http://schemas.microsoft.com/office/drawing/2014/main" id="{BE5C0571-802D-4640-BEF4-BFE25AD4C98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6" name="Text Box 142">
          <a:extLst>
            <a:ext uri="{FF2B5EF4-FFF2-40B4-BE49-F238E27FC236}">
              <a16:creationId xmlns:a16="http://schemas.microsoft.com/office/drawing/2014/main" id="{78FC6722-7C6C-45B4-B5A6-5D456691FEF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7" name="Text Box 143">
          <a:extLst>
            <a:ext uri="{FF2B5EF4-FFF2-40B4-BE49-F238E27FC236}">
              <a16:creationId xmlns:a16="http://schemas.microsoft.com/office/drawing/2014/main" id="{4B6A10DD-D90C-49B0-AB67-144CD79ED75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8" name="Text Box 144">
          <a:extLst>
            <a:ext uri="{FF2B5EF4-FFF2-40B4-BE49-F238E27FC236}">
              <a16:creationId xmlns:a16="http://schemas.microsoft.com/office/drawing/2014/main" id="{5B503C3F-7FB8-4D09-A2FE-B4019FCFF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89" name="Text Box 145">
          <a:extLst>
            <a:ext uri="{FF2B5EF4-FFF2-40B4-BE49-F238E27FC236}">
              <a16:creationId xmlns:a16="http://schemas.microsoft.com/office/drawing/2014/main" id="{D61D4F5B-9E70-47A5-B213-9D40D88B362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0" name="Text Box 149">
          <a:extLst>
            <a:ext uri="{FF2B5EF4-FFF2-40B4-BE49-F238E27FC236}">
              <a16:creationId xmlns:a16="http://schemas.microsoft.com/office/drawing/2014/main" id="{F370C7F6-EC60-48AF-BE01-636662F49A60}"/>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1" name="Text Box 150">
          <a:extLst>
            <a:ext uri="{FF2B5EF4-FFF2-40B4-BE49-F238E27FC236}">
              <a16:creationId xmlns:a16="http://schemas.microsoft.com/office/drawing/2014/main" id="{8F2EDE12-B5CF-4AB2-8637-5B5F25C8B3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2" name="Text Box 151">
          <a:extLst>
            <a:ext uri="{FF2B5EF4-FFF2-40B4-BE49-F238E27FC236}">
              <a16:creationId xmlns:a16="http://schemas.microsoft.com/office/drawing/2014/main" id="{32DBF891-E639-4B92-B9D6-F94AA9E9C20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3" name="Text Box 152">
          <a:extLst>
            <a:ext uri="{FF2B5EF4-FFF2-40B4-BE49-F238E27FC236}">
              <a16:creationId xmlns:a16="http://schemas.microsoft.com/office/drawing/2014/main" id="{15D2A982-A49B-490D-A7F5-F82DAAF2F00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4" name="Text Box 153">
          <a:extLst>
            <a:ext uri="{FF2B5EF4-FFF2-40B4-BE49-F238E27FC236}">
              <a16:creationId xmlns:a16="http://schemas.microsoft.com/office/drawing/2014/main" id="{3C4E2F46-F3B4-4858-B6D3-08E562FD65B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5" name="Text Box 154">
          <a:extLst>
            <a:ext uri="{FF2B5EF4-FFF2-40B4-BE49-F238E27FC236}">
              <a16:creationId xmlns:a16="http://schemas.microsoft.com/office/drawing/2014/main" id="{390F35AF-CA18-4DCD-A2AD-6840CD2B026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6" name="Text Box 155">
          <a:extLst>
            <a:ext uri="{FF2B5EF4-FFF2-40B4-BE49-F238E27FC236}">
              <a16:creationId xmlns:a16="http://schemas.microsoft.com/office/drawing/2014/main" id="{73E18D27-DFFA-4A98-BE96-36E70CBF0BB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7" name="Text Box 156">
          <a:extLst>
            <a:ext uri="{FF2B5EF4-FFF2-40B4-BE49-F238E27FC236}">
              <a16:creationId xmlns:a16="http://schemas.microsoft.com/office/drawing/2014/main" id="{054A6CFF-4938-46C6-A988-02DD6169DD86}"/>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8" name="Text Box 157">
          <a:extLst>
            <a:ext uri="{FF2B5EF4-FFF2-40B4-BE49-F238E27FC236}">
              <a16:creationId xmlns:a16="http://schemas.microsoft.com/office/drawing/2014/main" id="{A696A284-0241-4F6F-887B-A75BFFE660B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599" name="Text Box 161">
          <a:extLst>
            <a:ext uri="{FF2B5EF4-FFF2-40B4-BE49-F238E27FC236}">
              <a16:creationId xmlns:a16="http://schemas.microsoft.com/office/drawing/2014/main" id="{310C8993-DFEA-486D-97EC-6F6615F5CC4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0" name="Text Box 162">
          <a:extLst>
            <a:ext uri="{FF2B5EF4-FFF2-40B4-BE49-F238E27FC236}">
              <a16:creationId xmlns:a16="http://schemas.microsoft.com/office/drawing/2014/main" id="{A5579906-9D95-48DB-8395-16B8CCDDFE0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1" name="Text Box 163">
          <a:extLst>
            <a:ext uri="{FF2B5EF4-FFF2-40B4-BE49-F238E27FC236}">
              <a16:creationId xmlns:a16="http://schemas.microsoft.com/office/drawing/2014/main" id="{96E05E90-2DB7-448D-8FC1-6F2DE14A17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2" name="Text Box 164">
          <a:extLst>
            <a:ext uri="{FF2B5EF4-FFF2-40B4-BE49-F238E27FC236}">
              <a16:creationId xmlns:a16="http://schemas.microsoft.com/office/drawing/2014/main" id="{2A592129-466A-4E13-B409-3B9B803AB42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3" name="Text Box 165">
          <a:extLst>
            <a:ext uri="{FF2B5EF4-FFF2-40B4-BE49-F238E27FC236}">
              <a16:creationId xmlns:a16="http://schemas.microsoft.com/office/drawing/2014/main" id="{84AD7C74-A8E6-4EA7-914F-485D4E9211D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4" name="Text Box 166">
          <a:extLst>
            <a:ext uri="{FF2B5EF4-FFF2-40B4-BE49-F238E27FC236}">
              <a16:creationId xmlns:a16="http://schemas.microsoft.com/office/drawing/2014/main" id="{D476F69A-75F6-456E-BA3A-B11BD74675B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5" name="Text Box 167">
          <a:extLst>
            <a:ext uri="{FF2B5EF4-FFF2-40B4-BE49-F238E27FC236}">
              <a16:creationId xmlns:a16="http://schemas.microsoft.com/office/drawing/2014/main" id="{4BD6F1AC-6E8C-4F75-A8BB-D754AFF96F9C}"/>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6" name="Text Box 168">
          <a:extLst>
            <a:ext uri="{FF2B5EF4-FFF2-40B4-BE49-F238E27FC236}">
              <a16:creationId xmlns:a16="http://schemas.microsoft.com/office/drawing/2014/main" id="{4AF979E9-D475-447E-9145-933279DD84C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7" name="Text Box 169">
          <a:extLst>
            <a:ext uri="{FF2B5EF4-FFF2-40B4-BE49-F238E27FC236}">
              <a16:creationId xmlns:a16="http://schemas.microsoft.com/office/drawing/2014/main" id="{1EC82F64-8BAF-4B5D-977C-1B14642EFE3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8" name="Text Box 170">
          <a:extLst>
            <a:ext uri="{FF2B5EF4-FFF2-40B4-BE49-F238E27FC236}">
              <a16:creationId xmlns:a16="http://schemas.microsoft.com/office/drawing/2014/main" id="{65ADCEDE-55CF-42F1-95A7-C097581EE0FA}"/>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09" name="Text Box 171">
          <a:extLst>
            <a:ext uri="{FF2B5EF4-FFF2-40B4-BE49-F238E27FC236}">
              <a16:creationId xmlns:a16="http://schemas.microsoft.com/office/drawing/2014/main" id="{97234B1A-75E0-4F7F-9D06-872E1B0BC71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0" name="Text Box 172">
          <a:extLst>
            <a:ext uri="{FF2B5EF4-FFF2-40B4-BE49-F238E27FC236}">
              <a16:creationId xmlns:a16="http://schemas.microsoft.com/office/drawing/2014/main" id="{8DCCA0E8-362F-4233-B2B3-016FA0273BE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1" name="Text Box 173">
          <a:extLst>
            <a:ext uri="{FF2B5EF4-FFF2-40B4-BE49-F238E27FC236}">
              <a16:creationId xmlns:a16="http://schemas.microsoft.com/office/drawing/2014/main" id="{97DC551E-A4A3-4703-BB4D-5F618E1D68E8}"/>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2" name="Text Box 174">
          <a:extLst>
            <a:ext uri="{FF2B5EF4-FFF2-40B4-BE49-F238E27FC236}">
              <a16:creationId xmlns:a16="http://schemas.microsoft.com/office/drawing/2014/main" id="{A4F983CD-C539-4F6E-BB3D-00783BFDECD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3" name="Text Box 176">
          <a:extLst>
            <a:ext uri="{FF2B5EF4-FFF2-40B4-BE49-F238E27FC236}">
              <a16:creationId xmlns:a16="http://schemas.microsoft.com/office/drawing/2014/main" id="{80027547-FFFF-4DB0-846F-4C4EF04888A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4" name="Text Box 178">
          <a:extLst>
            <a:ext uri="{FF2B5EF4-FFF2-40B4-BE49-F238E27FC236}">
              <a16:creationId xmlns:a16="http://schemas.microsoft.com/office/drawing/2014/main" id="{08E16790-D430-47BF-A3FD-18266EB448E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5" name="Text Box 179">
          <a:extLst>
            <a:ext uri="{FF2B5EF4-FFF2-40B4-BE49-F238E27FC236}">
              <a16:creationId xmlns:a16="http://schemas.microsoft.com/office/drawing/2014/main" id="{C7321526-1C34-467C-B862-63D34E4B2A4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6" name="Text Box 180">
          <a:extLst>
            <a:ext uri="{FF2B5EF4-FFF2-40B4-BE49-F238E27FC236}">
              <a16:creationId xmlns:a16="http://schemas.microsoft.com/office/drawing/2014/main" id="{555DF72C-3EE2-4B41-9C50-D4517410F8E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7" name="Text Box 181">
          <a:extLst>
            <a:ext uri="{FF2B5EF4-FFF2-40B4-BE49-F238E27FC236}">
              <a16:creationId xmlns:a16="http://schemas.microsoft.com/office/drawing/2014/main" id="{338AFDDA-B5ED-4A3D-B2C0-463B6D29ED3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8" name="Text Box 182">
          <a:extLst>
            <a:ext uri="{FF2B5EF4-FFF2-40B4-BE49-F238E27FC236}">
              <a16:creationId xmlns:a16="http://schemas.microsoft.com/office/drawing/2014/main" id="{045416D5-FEA3-4684-8F5B-78DDC391369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19" name="Text Box 183">
          <a:extLst>
            <a:ext uri="{FF2B5EF4-FFF2-40B4-BE49-F238E27FC236}">
              <a16:creationId xmlns:a16="http://schemas.microsoft.com/office/drawing/2014/main" id="{A2ED9EDF-7D01-4781-BDBE-8F8EDE5150B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0" name="Text Box 184">
          <a:extLst>
            <a:ext uri="{FF2B5EF4-FFF2-40B4-BE49-F238E27FC236}">
              <a16:creationId xmlns:a16="http://schemas.microsoft.com/office/drawing/2014/main" id="{1C22925C-BCBB-4D9D-A3DD-31FFBE4A29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1" name="Text Box 185">
          <a:extLst>
            <a:ext uri="{FF2B5EF4-FFF2-40B4-BE49-F238E27FC236}">
              <a16:creationId xmlns:a16="http://schemas.microsoft.com/office/drawing/2014/main" id="{1296C2A7-0E5C-4211-8D30-DA0E5581A29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2" name="Text Box 186">
          <a:extLst>
            <a:ext uri="{FF2B5EF4-FFF2-40B4-BE49-F238E27FC236}">
              <a16:creationId xmlns:a16="http://schemas.microsoft.com/office/drawing/2014/main" id="{F1F0D3D9-3F90-4310-8804-C33D9BEB7C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3" name="Text Box 187">
          <a:extLst>
            <a:ext uri="{FF2B5EF4-FFF2-40B4-BE49-F238E27FC236}">
              <a16:creationId xmlns:a16="http://schemas.microsoft.com/office/drawing/2014/main" id="{6FB558B4-F68A-42DC-AFC8-2EAABED8FAC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4" name="Text Box 188">
          <a:extLst>
            <a:ext uri="{FF2B5EF4-FFF2-40B4-BE49-F238E27FC236}">
              <a16:creationId xmlns:a16="http://schemas.microsoft.com/office/drawing/2014/main" id="{69A4F3FC-564B-43B3-9CB0-7CA63CC13AB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5" name="Text Box 189">
          <a:extLst>
            <a:ext uri="{FF2B5EF4-FFF2-40B4-BE49-F238E27FC236}">
              <a16:creationId xmlns:a16="http://schemas.microsoft.com/office/drawing/2014/main" id="{956C67AE-1A3F-48E8-9A2A-17EE30212A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6" name="Text Box 190">
          <a:extLst>
            <a:ext uri="{FF2B5EF4-FFF2-40B4-BE49-F238E27FC236}">
              <a16:creationId xmlns:a16="http://schemas.microsoft.com/office/drawing/2014/main" id="{94D4E7F9-F5A0-4142-AD3E-3E9A0AC2DD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7" name="Text Box 191">
          <a:extLst>
            <a:ext uri="{FF2B5EF4-FFF2-40B4-BE49-F238E27FC236}">
              <a16:creationId xmlns:a16="http://schemas.microsoft.com/office/drawing/2014/main" id="{A1836A46-8296-4DD0-945C-57A4B814B7F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8" name="Text Box 192">
          <a:extLst>
            <a:ext uri="{FF2B5EF4-FFF2-40B4-BE49-F238E27FC236}">
              <a16:creationId xmlns:a16="http://schemas.microsoft.com/office/drawing/2014/main" id="{E4217B76-0D73-43E1-8231-2198B108C3F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29" name="Text Box 193">
          <a:extLst>
            <a:ext uri="{FF2B5EF4-FFF2-40B4-BE49-F238E27FC236}">
              <a16:creationId xmlns:a16="http://schemas.microsoft.com/office/drawing/2014/main" id="{C87D9016-C30C-4F91-8A77-AB0C91DBB6C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0" name="Text Box 194">
          <a:extLst>
            <a:ext uri="{FF2B5EF4-FFF2-40B4-BE49-F238E27FC236}">
              <a16:creationId xmlns:a16="http://schemas.microsoft.com/office/drawing/2014/main" id="{0C99457F-B65B-4D60-A06F-8075A84E2533}"/>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1" name="Text Box 195">
          <a:extLst>
            <a:ext uri="{FF2B5EF4-FFF2-40B4-BE49-F238E27FC236}">
              <a16:creationId xmlns:a16="http://schemas.microsoft.com/office/drawing/2014/main" id="{11294887-3978-47A8-9E9D-26A183AB392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2" name="Text Box 196">
          <a:extLst>
            <a:ext uri="{FF2B5EF4-FFF2-40B4-BE49-F238E27FC236}">
              <a16:creationId xmlns:a16="http://schemas.microsoft.com/office/drawing/2014/main" id="{3621D221-76A8-4A00-9A2E-CDB94A180589}"/>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3" name="Text Box 197">
          <a:extLst>
            <a:ext uri="{FF2B5EF4-FFF2-40B4-BE49-F238E27FC236}">
              <a16:creationId xmlns:a16="http://schemas.microsoft.com/office/drawing/2014/main" id="{80C1A41D-7350-49C2-BE54-1D542E84F54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4" name="Text Box 198">
          <a:extLst>
            <a:ext uri="{FF2B5EF4-FFF2-40B4-BE49-F238E27FC236}">
              <a16:creationId xmlns:a16="http://schemas.microsoft.com/office/drawing/2014/main" id="{DA240D0A-2CC8-4CA7-899D-29D18F062EE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5" name="Text Box 199">
          <a:extLst>
            <a:ext uri="{FF2B5EF4-FFF2-40B4-BE49-F238E27FC236}">
              <a16:creationId xmlns:a16="http://schemas.microsoft.com/office/drawing/2014/main" id="{AC7E5050-70E1-498A-8B20-866D45854B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6" name="Text Box 200">
          <a:extLst>
            <a:ext uri="{FF2B5EF4-FFF2-40B4-BE49-F238E27FC236}">
              <a16:creationId xmlns:a16="http://schemas.microsoft.com/office/drawing/2014/main" id="{FA183A1D-8FAE-4CF9-8EE7-06E7B26390A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7" name="Text Box 201">
          <a:extLst>
            <a:ext uri="{FF2B5EF4-FFF2-40B4-BE49-F238E27FC236}">
              <a16:creationId xmlns:a16="http://schemas.microsoft.com/office/drawing/2014/main" id="{B2944248-397F-449A-B797-F211CD214271}"/>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8" name="Text Box 202">
          <a:extLst>
            <a:ext uri="{FF2B5EF4-FFF2-40B4-BE49-F238E27FC236}">
              <a16:creationId xmlns:a16="http://schemas.microsoft.com/office/drawing/2014/main" id="{2103163A-BF52-4FC1-8974-E61643E1EE0E}"/>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39" name="Text Box 203">
          <a:extLst>
            <a:ext uri="{FF2B5EF4-FFF2-40B4-BE49-F238E27FC236}">
              <a16:creationId xmlns:a16="http://schemas.microsoft.com/office/drawing/2014/main" id="{7820B229-3777-4D4A-9D9B-2267D94CB19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0" name="Text Box 204">
          <a:extLst>
            <a:ext uri="{FF2B5EF4-FFF2-40B4-BE49-F238E27FC236}">
              <a16:creationId xmlns:a16="http://schemas.microsoft.com/office/drawing/2014/main" id="{1BD362B7-D2C2-4C09-871F-B8B554781CF5}"/>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1" name="Text Box 206">
          <a:extLst>
            <a:ext uri="{FF2B5EF4-FFF2-40B4-BE49-F238E27FC236}">
              <a16:creationId xmlns:a16="http://schemas.microsoft.com/office/drawing/2014/main" id="{EA194D36-64AE-49F1-ADD1-FEEBBBA808E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2" name="Text Box 207">
          <a:extLst>
            <a:ext uri="{FF2B5EF4-FFF2-40B4-BE49-F238E27FC236}">
              <a16:creationId xmlns:a16="http://schemas.microsoft.com/office/drawing/2014/main" id="{5A348E1B-AD76-4725-A30A-1113D12740E4}"/>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3" name="Text Box 208">
          <a:extLst>
            <a:ext uri="{FF2B5EF4-FFF2-40B4-BE49-F238E27FC236}">
              <a16:creationId xmlns:a16="http://schemas.microsoft.com/office/drawing/2014/main" id="{693920B4-4D23-4776-A59D-5BAA67F0176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4" name="Text Box 209">
          <a:extLst>
            <a:ext uri="{FF2B5EF4-FFF2-40B4-BE49-F238E27FC236}">
              <a16:creationId xmlns:a16="http://schemas.microsoft.com/office/drawing/2014/main" id="{91F2523D-7C96-4E45-8D33-91DA5C117947}"/>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5" name="Text Box 210">
          <a:extLst>
            <a:ext uri="{FF2B5EF4-FFF2-40B4-BE49-F238E27FC236}">
              <a16:creationId xmlns:a16="http://schemas.microsoft.com/office/drawing/2014/main" id="{5C40A047-2C3E-48EE-9C28-116CAD0FBE6D}"/>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6" name="Text Box 211">
          <a:extLst>
            <a:ext uri="{FF2B5EF4-FFF2-40B4-BE49-F238E27FC236}">
              <a16:creationId xmlns:a16="http://schemas.microsoft.com/office/drawing/2014/main" id="{DEA11201-BBA8-48A1-BC1A-2E7C17DF276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7" name="Text Box 212">
          <a:extLst>
            <a:ext uri="{FF2B5EF4-FFF2-40B4-BE49-F238E27FC236}">
              <a16:creationId xmlns:a16="http://schemas.microsoft.com/office/drawing/2014/main" id="{B69B63FD-F90A-4B08-AECF-7F1E2E63022F}"/>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8" name="Text Box 213">
          <a:extLst>
            <a:ext uri="{FF2B5EF4-FFF2-40B4-BE49-F238E27FC236}">
              <a16:creationId xmlns:a16="http://schemas.microsoft.com/office/drawing/2014/main" id="{0BCE9E16-3734-4ED0-9D79-A70B1FCE3D12}"/>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49</xdr:row>
      <xdr:rowOff>0</xdr:rowOff>
    </xdr:from>
    <xdr:to>
      <xdr:col>3</xdr:col>
      <xdr:colOff>413657</xdr:colOff>
      <xdr:row>50</xdr:row>
      <xdr:rowOff>51086</xdr:rowOff>
    </xdr:to>
    <xdr:sp macro="" textlink="">
      <xdr:nvSpPr>
        <xdr:cNvPr id="1649" name="Text Box 214">
          <a:extLst>
            <a:ext uri="{FF2B5EF4-FFF2-40B4-BE49-F238E27FC236}">
              <a16:creationId xmlns:a16="http://schemas.microsoft.com/office/drawing/2014/main" id="{76F234F2-AFBB-43C0-A01E-341CC9EDC82B}"/>
            </a:ext>
          </a:extLst>
        </xdr:cNvPr>
        <xdr:cNvSpPr txBox="1">
          <a:spLocks noChangeArrowheads="1"/>
        </xdr:cNvSpPr>
      </xdr:nvSpPr>
      <xdr:spPr bwMode="auto">
        <a:xfrm>
          <a:off x="4167188" y="7572375"/>
          <a:ext cx="90487"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49</xdr:row>
      <xdr:rowOff>0</xdr:rowOff>
    </xdr:from>
    <xdr:to>
      <xdr:col>3</xdr:col>
      <xdr:colOff>417120</xdr:colOff>
      <xdr:row>50</xdr:row>
      <xdr:rowOff>51086</xdr:rowOff>
    </xdr:to>
    <xdr:sp macro="" textlink="">
      <xdr:nvSpPr>
        <xdr:cNvPr id="1650" name="Text Box 246">
          <a:extLst>
            <a:ext uri="{FF2B5EF4-FFF2-40B4-BE49-F238E27FC236}">
              <a16:creationId xmlns:a16="http://schemas.microsoft.com/office/drawing/2014/main" id="{289E5A5F-FEEE-4F4D-9E9D-9431AFFA0B28}"/>
            </a:ext>
          </a:extLst>
        </xdr:cNvPr>
        <xdr:cNvSpPr txBox="1">
          <a:spLocks noChangeArrowheads="1"/>
        </xdr:cNvSpPr>
      </xdr:nvSpPr>
      <xdr:spPr bwMode="auto">
        <a:xfrm>
          <a:off x="4186238" y="7572375"/>
          <a:ext cx="74900" cy="180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2" name="Text Box 242">
          <a:extLst>
            <a:ext uri="{FF2B5EF4-FFF2-40B4-BE49-F238E27FC236}">
              <a16:creationId xmlns:a16="http://schemas.microsoft.com/office/drawing/2014/main" id="{10908CF1-55B4-4175-ACAB-FD0CFBED335C}"/>
            </a:ext>
          </a:extLst>
        </xdr:cNvPr>
        <xdr:cNvSpPr txBox="1">
          <a:spLocks noChangeArrowheads="1"/>
        </xdr:cNvSpPr>
      </xdr:nvSpPr>
      <xdr:spPr bwMode="auto">
        <a:xfrm>
          <a:off x="4865914" y="1643743"/>
          <a:ext cx="71438" cy="8218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48</xdr:row>
      <xdr:rowOff>0</xdr:rowOff>
    </xdr:from>
    <xdr:to>
      <xdr:col>4</xdr:col>
      <xdr:colOff>90488</xdr:colOff>
      <xdr:row>49</xdr:row>
      <xdr:rowOff>45737</xdr:rowOff>
    </xdr:to>
    <xdr:sp macro="" textlink="">
      <xdr:nvSpPr>
        <xdr:cNvPr id="3" name="Text Box 71">
          <a:extLst>
            <a:ext uri="{FF2B5EF4-FFF2-40B4-BE49-F238E27FC236}">
              <a16:creationId xmlns:a16="http://schemas.microsoft.com/office/drawing/2014/main" id="{910A4367-ABC0-493F-B56A-582562212B7F}"/>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45737</xdr:rowOff>
    </xdr:to>
    <xdr:sp macro="" textlink="">
      <xdr:nvSpPr>
        <xdr:cNvPr id="4" name="Text Box 175">
          <a:extLst>
            <a:ext uri="{FF2B5EF4-FFF2-40B4-BE49-F238E27FC236}">
              <a16:creationId xmlns:a16="http://schemas.microsoft.com/office/drawing/2014/main" id="{F54E2DC2-7027-430B-9317-374C775DE251}"/>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 name="Text Box 1">
          <a:extLst>
            <a:ext uri="{FF2B5EF4-FFF2-40B4-BE49-F238E27FC236}">
              <a16:creationId xmlns:a16="http://schemas.microsoft.com/office/drawing/2014/main" id="{DF10A2EE-D9C4-4CAB-A6BD-60D4EB9FE7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 name="Text Box 23">
          <a:extLst>
            <a:ext uri="{FF2B5EF4-FFF2-40B4-BE49-F238E27FC236}">
              <a16:creationId xmlns:a16="http://schemas.microsoft.com/office/drawing/2014/main" id="{D754644F-2805-4F91-9262-DB49D34273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 name="Text Box 24">
          <a:extLst>
            <a:ext uri="{FF2B5EF4-FFF2-40B4-BE49-F238E27FC236}">
              <a16:creationId xmlns:a16="http://schemas.microsoft.com/office/drawing/2014/main" id="{9A106ABB-4B22-4E2D-B325-787F54F8C7C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 name="Text Box 25">
          <a:extLst>
            <a:ext uri="{FF2B5EF4-FFF2-40B4-BE49-F238E27FC236}">
              <a16:creationId xmlns:a16="http://schemas.microsoft.com/office/drawing/2014/main" id="{8AE38A7D-047B-4A77-8D10-375B691A79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 name="Text Box 26">
          <a:extLst>
            <a:ext uri="{FF2B5EF4-FFF2-40B4-BE49-F238E27FC236}">
              <a16:creationId xmlns:a16="http://schemas.microsoft.com/office/drawing/2014/main" id="{BFBD44FB-C448-4F59-8789-A76E91CE96F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 name="Text Box 27">
          <a:extLst>
            <a:ext uri="{FF2B5EF4-FFF2-40B4-BE49-F238E27FC236}">
              <a16:creationId xmlns:a16="http://schemas.microsoft.com/office/drawing/2014/main" id="{48E92A7B-6B31-4D0F-BCC2-E4CE2D0357F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 name="Text Box 28">
          <a:extLst>
            <a:ext uri="{FF2B5EF4-FFF2-40B4-BE49-F238E27FC236}">
              <a16:creationId xmlns:a16="http://schemas.microsoft.com/office/drawing/2014/main" id="{4055D4BF-68FA-4DEB-82C5-C62A725E9E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 name="Text Box 29">
          <a:extLst>
            <a:ext uri="{FF2B5EF4-FFF2-40B4-BE49-F238E27FC236}">
              <a16:creationId xmlns:a16="http://schemas.microsoft.com/office/drawing/2014/main" id="{3D20B435-A69A-4571-B6B1-67F97F6CD81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 name="Text Box 30">
          <a:extLst>
            <a:ext uri="{FF2B5EF4-FFF2-40B4-BE49-F238E27FC236}">
              <a16:creationId xmlns:a16="http://schemas.microsoft.com/office/drawing/2014/main" id="{1E11B6D4-C412-4130-9395-40087ABB903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 name="Text Box 31">
          <a:extLst>
            <a:ext uri="{FF2B5EF4-FFF2-40B4-BE49-F238E27FC236}">
              <a16:creationId xmlns:a16="http://schemas.microsoft.com/office/drawing/2014/main" id="{A1CB01FA-8CD9-428B-A98A-B879E9D5E8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 name="Text Box 32">
          <a:extLst>
            <a:ext uri="{FF2B5EF4-FFF2-40B4-BE49-F238E27FC236}">
              <a16:creationId xmlns:a16="http://schemas.microsoft.com/office/drawing/2014/main" id="{25B1D521-D408-4857-A420-7C365E3260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 name="Text Box 33">
          <a:extLst>
            <a:ext uri="{FF2B5EF4-FFF2-40B4-BE49-F238E27FC236}">
              <a16:creationId xmlns:a16="http://schemas.microsoft.com/office/drawing/2014/main" id="{4471D95B-7E6A-42FF-8463-4016C8C538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7" name="Text Box 34">
          <a:extLst>
            <a:ext uri="{FF2B5EF4-FFF2-40B4-BE49-F238E27FC236}">
              <a16:creationId xmlns:a16="http://schemas.microsoft.com/office/drawing/2014/main" id="{295A109E-75C2-44F9-97B5-A9DC80AF46A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8" name="Text Box 35">
          <a:extLst>
            <a:ext uri="{FF2B5EF4-FFF2-40B4-BE49-F238E27FC236}">
              <a16:creationId xmlns:a16="http://schemas.microsoft.com/office/drawing/2014/main" id="{B2E350A0-6ACB-418B-ABE5-5749002282C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9" name="Text Box 36">
          <a:extLst>
            <a:ext uri="{FF2B5EF4-FFF2-40B4-BE49-F238E27FC236}">
              <a16:creationId xmlns:a16="http://schemas.microsoft.com/office/drawing/2014/main" id="{19E0BBC7-CD3A-4D88-A934-5F2B994D8C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0" name="Text Box 37">
          <a:extLst>
            <a:ext uri="{FF2B5EF4-FFF2-40B4-BE49-F238E27FC236}">
              <a16:creationId xmlns:a16="http://schemas.microsoft.com/office/drawing/2014/main" id="{C9D677F6-BFAD-4A8B-A30E-48A80895F2D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1" name="Text Box 38">
          <a:extLst>
            <a:ext uri="{FF2B5EF4-FFF2-40B4-BE49-F238E27FC236}">
              <a16:creationId xmlns:a16="http://schemas.microsoft.com/office/drawing/2014/main" id="{41837AB2-503B-40B3-903C-53E6B292E67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 name="Text Box 39">
          <a:extLst>
            <a:ext uri="{FF2B5EF4-FFF2-40B4-BE49-F238E27FC236}">
              <a16:creationId xmlns:a16="http://schemas.microsoft.com/office/drawing/2014/main" id="{C153B567-999C-4657-A921-85C4044CE11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 name="Text Box 40">
          <a:extLst>
            <a:ext uri="{FF2B5EF4-FFF2-40B4-BE49-F238E27FC236}">
              <a16:creationId xmlns:a16="http://schemas.microsoft.com/office/drawing/2014/main" id="{92C42C7D-BBA4-4C24-A99D-6FF04C0BD9E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 name="Text Box 41">
          <a:extLst>
            <a:ext uri="{FF2B5EF4-FFF2-40B4-BE49-F238E27FC236}">
              <a16:creationId xmlns:a16="http://schemas.microsoft.com/office/drawing/2014/main" id="{BD6212E0-B7C5-4F44-8DE9-4007687CA1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 name="Text Box 42">
          <a:extLst>
            <a:ext uri="{FF2B5EF4-FFF2-40B4-BE49-F238E27FC236}">
              <a16:creationId xmlns:a16="http://schemas.microsoft.com/office/drawing/2014/main" id="{9E3D7072-3622-417A-BA88-46FC75DF9A6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 name="Text Box 43">
          <a:extLst>
            <a:ext uri="{FF2B5EF4-FFF2-40B4-BE49-F238E27FC236}">
              <a16:creationId xmlns:a16="http://schemas.microsoft.com/office/drawing/2014/main" id="{84A01E45-AD1B-4EA3-93F5-8C9B8B2A6AB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 name="Text Box 44">
          <a:extLst>
            <a:ext uri="{FF2B5EF4-FFF2-40B4-BE49-F238E27FC236}">
              <a16:creationId xmlns:a16="http://schemas.microsoft.com/office/drawing/2014/main" id="{DA9A5692-6B63-4039-BC6F-67FB6BDD39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 name="Text Box 45">
          <a:extLst>
            <a:ext uri="{FF2B5EF4-FFF2-40B4-BE49-F238E27FC236}">
              <a16:creationId xmlns:a16="http://schemas.microsoft.com/office/drawing/2014/main" id="{44E226BC-F71F-4405-9847-06E7FFC785F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 name="Text Box 46">
          <a:extLst>
            <a:ext uri="{FF2B5EF4-FFF2-40B4-BE49-F238E27FC236}">
              <a16:creationId xmlns:a16="http://schemas.microsoft.com/office/drawing/2014/main" id="{D17BA982-6413-43BA-B932-3157CAAD7B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 name="Text Box 47">
          <a:extLst>
            <a:ext uri="{FF2B5EF4-FFF2-40B4-BE49-F238E27FC236}">
              <a16:creationId xmlns:a16="http://schemas.microsoft.com/office/drawing/2014/main" id="{225F6C6C-50B6-4246-A9D3-71694813F6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 name="Text Box 48">
          <a:extLst>
            <a:ext uri="{FF2B5EF4-FFF2-40B4-BE49-F238E27FC236}">
              <a16:creationId xmlns:a16="http://schemas.microsoft.com/office/drawing/2014/main" id="{B042E7A6-B26B-4CFA-AE24-2C82A02533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 name="Text Box 49">
          <a:extLst>
            <a:ext uri="{FF2B5EF4-FFF2-40B4-BE49-F238E27FC236}">
              <a16:creationId xmlns:a16="http://schemas.microsoft.com/office/drawing/2014/main" id="{32D73828-EB86-420B-87BC-3C2D189F610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 name="Text Box 50">
          <a:extLst>
            <a:ext uri="{FF2B5EF4-FFF2-40B4-BE49-F238E27FC236}">
              <a16:creationId xmlns:a16="http://schemas.microsoft.com/office/drawing/2014/main" id="{2CCAED1E-93B3-4F03-8BA2-86FB226A716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 name="Text Box 51">
          <a:extLst>
            <a:ext uri="{FF2B5EF4-FFF2-40B4-BE49-F238E27FC236}">
              <a16:creationId xmlns:a16="http://schemas.microsoft.com/office/drawing/2014/main" id="{0D5E22FA-A3EF-476D-8A2A-8CE9C078494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 name="Text Box 52">
          <a:extLst>
            <a:ext uri="{FF2B5EF4-FFF2-40B4-BE49-F238E27FC236}">
              <a16:creationId xmlns:a16="http://schemas.microsoft.com/office/drawing/2014/main" id="{14EC6D03-19CA-4202-A57F-546D41D1A34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 name="Text Box 53">
          <a:extLst>
            <a:ext uri="{FF2B5EF4-FFF2-40B4-BE49-F238E27FC236}">
              <a16:creationId xmlns:a16="http://schemas.microsoft.com/office/drawing/2014/main" id="{5D5F2E86-A4DD-4093-AFFE-7A897B49C2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 name="Text Box 54">
          <a:extLst>
            <a:ext uri="{FF2B5EF4-FFF2-40B4-BE49-F238E27FC236}">
              <a16:creationId xmlns:a16="http://schemas.microsoft.com/office/drawing/2014/main" id="{A6475345-39C4-48AE-BD28-AC304B930CF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 name="Text Box 55">
          <a:extLst>
            <a:ext uri="{FF2B5EF4-FFF2-40B4-BE49-F238E27FC236}">
              <a16:creationId xmlns:a16="http://schemas.microsoft.com/office/drawing/2014/main" id="{BB7FB1A9-B165-4401-B122-F7A993FB7C5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9" name="Text Box 56">
          <a:extLst>
            <a:ext uri="{FF2B5EF4-FFF2-40B4-BE49-F238E27FC236}">
              <a16:creationId xmlns:a16="http://schemas.microsoft.com/office/drawing/2014/main" id="{29A75DC4-51B5-4AB6-ABA8-55260D01368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0" name="Text Box 57">
          <a:extLst>
            <a:ext uri="{FF2B5EF4-FFF2-40B4-BE49-F238E27FC236}">
              <a16:creationId xmlns:a16="http://schemas.microsoft.com/office/drawing/2014/main" id="{94D99FF8-EA49-4C19-A78C-66B483BC8B4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1" name="Text Box 58">
          <a:extLst>
            <a:ext uri="{FF2B5EF4-FFF2-40B4-BE49-F238E27FC236}">
              <a16:creationId xmlns:a16="http://schemas.microsoft.com/office/drawing/2014/main" id="{9A5330C9-390E-4703-AD87-040E50C478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2" name="Text Box 59">
          <a:extLst>
            <a:ext uri="{FF2B5EF4-FFF2-40B4-BE49-F238E27FC236}">
              <a16:creationId xmlns:a16="http://schemas.microsoft.com/office/drawing/2014/main" id="{DA77C8CF-ED9F-45F4-B6A2-A7B70A9A962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3" name="Text Box 60">
          <a:extLst>
            <a:ext uri="{FF2B5EF4-FFF2-40B4-BE49-F238E27FC236}">
              <a16:creationId xmlns:a16="http://schemas.microsoft.com/office/drawing/2014/main" id="{EA40D6C7-3D32-42DC-AE6A-C4B805BFA4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4" name="Text Box 61">
          <a:extLst>
            <a:ext uri="{FF2B5EF4-FFF2-40B4-BE49-F238E27FC236}">
              <a16:creationId xmlns:a16="http://schemas.microsoft.com/office/drawing/2014/main" id="{B54C2FD0-7812-4CE8-A211-F73C6A2E9AB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5" name="Text Box 62">
          <a:extLst>
            <a:ext uri="{FF2B5EF4-FFF2-40B4-BE49-F238E27FC236}">
              <a16:creationId xmlns:a16="http://schemas.microsoft.com/office/drawing/2014/main" id="{235367BD-A921-4B0B-83D4-3ABEC103313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6" name="Text Box 63">
          <a:extLst>
            <a:ext uri="{FF2B5EF4-FFF2-40B4-BE49-F238E27FC236}">
              <a16:creationId xmlns:a16="http://schemas.microsoft.com/office/drawing/2014/main" id="{E281CEC4-E1E9-452F-BE25-ADBDB16ADC5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7" name="Text Box 64">
          <a:extLst>
            <a:ext uri="{FF2B5EF4-FFF2-40B4-BE49-F238E27FC236}">
              <a16:creationId xmlns:a16="http://schemas.microsoft.com/office/drawing/2014/main" id="{037B0031-0492-445A-B9EA-08A23B9395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8" name="Text Box 65">
          <a:extLst>
            <a:ext uri="{FF2B5EF4-FFF2-40B4-BE49-F238E27FC236}">
              <a16:creationId xmlns:a16="http://schemas.microsoft.com/office/drawing/2014/main" id="{4140B4C7-1958-49BE-AF04-2EC434F40D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49" name="Text Box 66">
          <a:extLst>
            <a:ext uri="{FF2B5EF4-FFF2-40B4-BE49-F238E27FC236}">
              <a16:creationId xmlns:a16="http://schemas.microsoft.com/office/drawing/2014/main" id="{F4ADAB16-AE12-4E57-A417-62081C6896D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0" name="Text Box 67">
          <a:extLst>
            <a:ext uri="{FF2B5EF4-FFF2-40B4-BE49-F238E27FC236}">
              <a16:creationId xmlns:a16="http://schemas.microsoft.com/office/drawing/2014/main" id="{122F3F16-7BAC-4DF2-A1F8-30BC1FCC1C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1" name="Text Box 68">
          <a:extLst>
            <a:ext uri="{FF2B5EF4-FFF2-40B4-BE49-F238E27FC236}">
              <a16:creationId xmlns:a16="http://schemas.microsoft.com/office/drawing/2014/main" id="{3FD73069-1309-493E-995E-E7262029A74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2" name="Text Box 69">
          <a:extLst>
            <a:ext uri="{FF2B5EF4-FFF2-40B4-BE49-F238E27FC236}">
              <a16:creationId xmlns:a16="http://schemas.microsoft.com/office/drawing/2014/main" id="{7D07C7CE-B761-42EB-B799-87CE151C2E6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3" name="Text Box 70">
          <a:extLst>
            <a:ext uri="{FF2B5EF4-FFF2-40B4-BE49-F238E27FC236}">
              <a16:creationId xmlns:a16="http://schemas.microsoft.com/office/drawing/2014/main" id="{1ADFCA7C-CA3C-4E4C-B1ED-604916EB02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4" name="Text Box 72">
          <a:extLst>
            <a:ext uri="{FF2B5EF4-FFF2-40B4-BE49-F238E27FC236}">
              <a16:creationId xmlns:a16="http://schemas.microsoft.com/office/drawing/2014/main" id="{8B07F523-62D2-44D5-9C3B-C4B4B2FFBDE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5" name="Text Box 73">
          <a:extLst>
            <a:ext uri="{FF2B5EF4-FFF2-40B4-BE49-F238E27FC236}">
              <a16:creationId xmlns:a16="http://schemas.microsoft.com/office/drawing/2014/main" id="{C76F84B9-5F5F-4EC1-9301-A9F80392539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6" name="Text Box 77">
          <a:extLst>
            <a:ext uri="{FF2B5EF4-FFF2-40B4-BE49-F238E27FC236}">
              <a16:creationId xmlns:a16="http://schemas.microsoft.com/office/drawing/2014/main" id="{4756C75D-A40B-4AD0-8EF1-A1A1A94B17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7" name="Text Box 78">
          <a:extLst>
            <a:ext uri="{FF2B5EF4-FFF2-40B4-BE49-F238E27FC236}">
              <a16:creationId xmlns:a16="http://schemas.microsoft.com/office/drawing/2014/main" id="{660E73B2-82A7-45A3-9E6E-BAB1CCB4632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8" name="Text Box 79">
          <a:extLst>
            <a:ext uri="{FF2B5EF4-FFF2-40B4-BE49-F238E27FC236}">
              <a16:creationId xmlns:a16="http://schemas.microsoft.com/office/drawing/2014/main" id="{985D0EE3-9D6C-4ED7-9368-5CB17C7F893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59" name="Text Box 80">
          <a:extLst>
            <a:ext uri="{FF2B5EF4-FFF2-40B4-BE49-F238E27FC236}">
              <a16:creationId xmlns:a16="http://schemas.microsoft.com/office/drawing/2014/main" id="{C5A13650-4922-4C47-A7E3-772BD82C73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0" name="Text Box 81">
          <a:extLst>
            <a:ext uri="{FF2B5EF4-FFF2-40B4-BE49-F238E27FC236}">
              <a16:creationId xmlns:a16="http://schemas.microsoft.com/office/drawing/2014/main" id="{882B6E18-8E23-4939-9702-7C3131618BD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1" name="Text Box 82">
          <a:extLst>
            <a:ext uri="{FF2B5EF4-FFF2-40B4-BE49-F238E27FC236}">
              <a16:creationId xmlns:a16="http://schemas.microsoft.com/office/drawing/2014/main" id="{6957B533-1682-4195-85E7-32545F06BC9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2" name="Text Box 84">
          <a:extLst>
            <a:ext uri="{FF2B5EF4-FFF2-40B4-BE49-F238E27FC236}">
              <a16:creationId xmlns:a16="http://schemas.microsoft.com/office/drawing/2014/main" id="{4F930D38-31BD-4FAA-A68B-6CB86594ED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3" name="Text Box 85">
          <a:extLst>
            <a:ext uri="{FF2B5EF4-FFF2-40B4-BE49-F238E27FC236}">
              <a16:creationId xmlns:a16="http://schemas.microsoft.com/office/drawing/2014/main" id="{9F559CC5-0452-464F-95BE-B20F485FFDB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4" name="Text Box 89">
          <a:extLst>
            <a:ext uri="{FF2B5EF4-FFF2-40B4-BE49-F238E27FC236}">
              <a16:creationId xmlns:a16="http://schemas.microsoft.com/office/drawing/2014/main" id="{D4BE5C4F-6DAD-4F88-A1AB-DA5E40CEAEB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5" name="Text Box 90">
          <a:extLst>
            <a:ext uri="{FF2B5EF4-FFF2-40B4-BE49-F238E27FC236}">
              <a16:creationId xmlns:a16="http://schemas.microsoft.com/office/drawing/2014/main" id="{EE423B3C-A227-4044-B292-50BC10E58C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6" name="Text Box 91">
          <a:extLst>
            <a:ext uri="{FF2B5EF4-FFF2-40B4-BE49-F238E27FC236}">
              <a16:creationId xmlns:a16="http://schemas.microsoft.com/office/drawing/2014/main" id="{5EFD140B-26FE-4D0C-A77C-6A8DD194E1A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7" name="Text Box 92">
          <a:extLst>
            <a:ext uri="{FF2B5EF4-FFF2-40B4-BE49-F238E27FC236}">
              <a16:creationId xmlns:a16="http://schemas.microsoft.com/office/drawing/2014/main" id="{16362C86-73F0-402A-8F7C-114004698C8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8" name="Text Box 93">
          <a:extLst>
            <a:ext uri="{FF2B5EF4-FFF2-40B4-BE49-F238E27FC236}">
              <a16:creationId xmlns:a16="http://schemas.microsoft.com/office/drawing/2014/main" id="{2C351793-5E65-4285-ADFD-9764058E913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69" name="Text Box 94">
          <a:extLst>
            <a:ext uri="{FF2B5EF4-FFF2-40B4-BE49-F238E27FC236}">
              <a16:creationId xmlns:a16="http://schemas.microsoft.com/office/drawing/2014/main" id="{18FB8B6A-AE10-45B0-80EE-028E9D1F219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0" name="Text Box 95">
          <a:extLst>
            <a:ext uri="{FF2B5EF4-FFF2-40B4-BE49-F238E27FC236}">
              <a16:creationId xmlns:a16="http://schemas.microsoft.com/office/drawing/2014/main" id="{3EAD529B-35BF-41D3-AA1A-EE79A13B412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1" name="Text Box 96">
          <a:extLst>
            <a:ext uri="{FF2B5EF4-FFF2-40B4-BE49-F238E27FC236}">
              <a16:creationId xmlns:a16="http://schemas.microsoft.com/office/drawing/2014/main" id="{B4F1A07D-CEDB-4946-A676-7F9046FBE2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2" name="Text Box 97">
          <a:extLst>
            <a:ext uri="{FF2B5EF4-FFF2-40B4-BE49-F238E27FC236}">
              <a16:creationId xmlns:a16="http://schemas.microsoft.com/office/drawing/2014/main" id="{4A8AD38C-A9C0-4A36-B406-362F48D0224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3" name="Text Box 101">
          <a:extLst>
            <a:ext uri="{FF2B5EF4-FFF2-40B4-BE49-F238E27FC236}">
              <a16:creationId xmlns:a16="http://schemas.microsoft.com/office/drawing/2014/main" id="{72499DC1-4D01-45D6-BBFA-137E6350F56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4" name="Text Box 102">
          <a:extLst>
            <a:ext uri="{FF2B5EF4-FFF2-40B4-BE49-F238E27FC236}">
              <a16:creationId xmlns:a16="http://schemas.microsoft.com/office/drawing/2014/main" id="{E7D24182-3A63-4DB7-ACAA-45BE8920661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5" name="Text Box 103">
          <a:extLst>
            <a:ext uri="{FF2B5EF4-FFF2-40B4-BE49-F238E27FC236}">
              <a16:creationId xmlns:a16="http://schemas.microsoft.com/office/drawing/2014/main" id="{19693043-4958-40C4-9F0E-DCB2E424C6E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6" name="Text Box 104">
          <a:extLst>
            <a:ext uri="{FF2B5EF4-FFF2-40B4-BE49-F238E27FC236}">
              <a16:creationId xmlns:a16="http://schemas.microsoft.com/office/drawing/2014/main" id="{918B4816-5760-4542-B16E-B62B10D36A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7" name="Text Box 105">
          <a:extLst>
            <a:ext uri="{FF2B5EF4-FFF2-40B4-BE49-F238E27FC236}">
              <a16:creationId xmlns:a16="http://schemas.microsoft.com/office/drawing/2014/main" id="{7CE7673E-7A5E-447D-9EBC-15A8F7F38E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8" name="Text Box 106">
          <a:extLst>
            <a:ext uri="{FF2B5EF4-FFF2-40B4-BE49-F238E27FC236}">
              <a16:creationId xmlns:a16="http://schemas.microsoft.com/office/drawing/2014/main" id="{59F02D93-C6E3-4112-A1F8-3AD9320B30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79" name="Text Box 107">
          <a:extLst>
            <a:ext uri="{FF2B5EF4-FFF2-40B4-BE49-F238E27FC236}">
              <a16:creationId xmlns:a16="http://schemas.microsoft.com/office/drawing/2014/main" id="{B8B57E44-C039-4291-B32F-4F266E7FB8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0" name="Text Box 108">
          <a:extLst>
            <a:ext uri="{FF2B5EF4-FFF2-40B4-BE49-F238E27FC236}">
              <a16:creationId xmlns:a16="http://schemas.microsoft.com/office/drawing/2014/main" id="{268DB810-BFE5-4683-AA58-0AD55D71B9E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1" name="Text Box 109">
          <a:extLst>
            <a:ext uri="{FF2B5EF4-FFF2-40B4-BE49-F238E27FC236}">
              <a16:creationId xmlns:a16="http://schemas.microsoft.com/office/drawing/2014/main" id="{EFA979B5-F23A-4CA8-A348-1B032592628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2" name="Text Box 113">
          <a:extLst>
            <a:ext uri="{FF2B5EF4-FFF2-40B4-BE49-F238E27FC236}">
              <a16:creationId xmlns:a16="http://schemas.microsoft.com/office/drawing/2014/main" id="{32E37AE1-F798-4D8E-B3DD-7D3DEB16EA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3" name="Text Box 114">
          <a:extLst>
            <a:ext uri="{FF2B5EF4-FFF2-40B4-BE49-F238E27FC236}">
              <a16:creationId xmlns:a16="http://schemas.microsoft.com/office/drawing/2014/main" id="{93EB97F0-B2F1-45CD-8C1E-753C15D90D8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4" name="Text Box 115">
          <a:extLst>
            <a:ext uri="{FF2B5EF4-FFF2-40B4-BE49-F238E27FC236}">
              <a16:creationId xmlns:a16="http://schemas.microsoft.com/office/drawing/2014/main" id="{2072438E-F35F-4BA2-AEDE-D55C1D999B5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5" name="Text Box 116">
          <a:extLst>
            <a:ext uri="{FF2B5EF4-FFF2-40B4-BE49-F238E27FC236}">
              <a16:creationId xmlns:a16="http://schemas.microsoft.com/office/drawing/2014/main" id="{B7714D68-9CE0-4E36-8690-4788AC126B0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6" name="Text Box 117">
          <a:extLst>
            <a:ext uri="{FF2B5EF4-FFF2-40B4-BE49-F238E27FC236}">
              <a16:creationId xmlns:a16="http://schemas.microsoft.com/office/drawing/2014/main" id="{87A3915E-828C-4327-A7E9-F5FDA789550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7" name="Text Box 118">
          <a:extLst>
            <a:ext uri="{FF2B5EF4-FFF2-40B4-BE49-F238E27FC236}">
              <a16:creationId xmlns:a16="http://schemas.microsoft.com/office/drawing/2014/main" id="{5717D40B-C4C0-49EA-B0FE-01212CECA4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8" name="Text Box 119">
          <a:extLst>
            <a:ext uri="{FF2B5EF4-FFF2-40B4-BE49-F238E27FC236}">
              <a16:creationId xmlns:a16="http://schemas.microsoft.com/office/drawing/2014/main" id="{AB29AB4C-0699-44C8-BA1B-19ECE17B4B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89" name="Text Box 120">
          <a:extLst>
            <a:ext uri="{FF2B5EF4-FFF2-40B4-BE49-F238E27FC236}">
              <a16:creationId xmlns:a16="http://schemas.microsoft.com/office/drawing/2014/main" id="{493189D9-F573-4BA5-8835-10B6464263E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0" name="Text Box 121">
          <a:extLst>
            <a:ext uri="{FF2B5EF4-FFF2-40B4-BE49-F238E27FC236}">
              <a16:creationId xmlns:a16="http://schemas.microsoft.com/office/drawing/2014/main" id="{F363C62D-6ABC-45F4-9440-61DDE697F14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1" name="Text Box 125">
          <a:extLst>
            <a:ext uri="{FF2B5EF4-FFF2-40B4-BE49-F238E27FC236}">
              <a16:creationId xmlns:a16="http://schemas.microsoft.com/office/drawing/2014/main" id="{8B0DD370-0C36-4F8B-A79E-02716D905E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2" name="Text Box 126">
          <a:extLst>
            <a:ext uri="{FF2B5EF4-FFF2-40B4-BE49-F238E27FC236}">
              <a16:creationId xmlns:a16="http://schemas.microsoft.com/office/drawing/2014/main" id="{00DF8C7E-F911-4A22-B68D-496D0F3754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3" name="Text Box 127">
          <a:extLst>
            <a:ext uri="{FF2B5EF4-FFF2-40B4-BE49-F238E27FC236}">
              <a16:creationId xmlns:a16="http://schemas.microsoft.com/office/drawing/2014/main" id="{8CF47A10-36C1-428D-AE78-8E30DF171AB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4" name="Text Box 128">
          <a:extLst>
            <a:ext uri="{FF2B5EF4-FFF2-40B4-BE49-F238E27FC236}">
              <a16:creationId xmlns:a16="http://schemas.microsoft.com/office/drawing/2014/main" id="{D7C8AEA9-10B8-42A7-AABD-F6C2EA0160F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5" name="Text Box 129">
          <a:extLst>
            <a:ext uri="{FF2B5EF4-FFF2-40B4-BE49-F238E27FC236}">
              <a16:creationId xmlns:a16="http://schemas.microsoft.com/office/drawing/2014/main" id="{F3B0390C-7B04-42A9-BEEE-10AB888921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6" name="Text Box 130">
          <a:extLst>
            <a:ext uri="{FF2B5EF4-FFF2-40B4-BE49-F238E27FC236}">
              <a16:creationId xmlns:a16="http://schemas.microsoft.com/office/drawing/2014/main" id="{0235BC59-88AA-40F1-825E-302244B5B2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7" name="Text Box 131">
          <a:extLst>
            <a:ext uri="{FF2B5EF4-FFF2-40B4-BE49-F238E27FC236}">
              <a16:creationId xmlns:a16="http://schemas.microsoft.com/office/drawing/2014/main" id="{D29D118B-6FC0-4581-BED1-357DCB4562C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8" name="Text Box 132">
          <a:extLst>
            <a:ext uri="{FF2B5EF4-FFF2-40B4-BE49-F238E27FC236}">
              <a16:creationId xmlns:a16="http://schemas.microsoft.com/office/drawing/2014/main" id="{D7461C1E-556C-449F-981D-F5DF0AAD82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99" name="Text Box 133">
          <a:extLst>
            <a:ext uri="{FF2B5EF4-FFF2-40B4-BE49-F238E27FC236}">
              <a16:creationId xmlns:a16="http://schemas.microsoft.com/office/drawing/2014/main" id="{B176A991-E45F-4C9C-9D4A-68AE8773F69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0" name="Text Box 137">
          <a:extLst>
            <a:ext uri="{FF2B5EF4-FFF2-40B4-BE49-F238E27FC236}">
              <a16:creationId xmlns:a16="http://schemas.microsoft.com/office/drawing/2014/main" id="{B549BA2B-F350-4EBC-A0C6-0DE06C9385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1" name="Text Box 138">
          <a:extLst>
            <a:ext uri="{FF2B5EF4-FFF2-40B4-BE49-F238E27FC236}">
              <a16:creationId xmlns:a16="http://schemas.microsoft.com/office/drawing/2014/main" id="{94CCAFAA-2D6E-44C5-80B5-AF79A67F988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2" name="Text Box 139">
          <a:extLst>
            <a:ext uri="{FF2B5EF4-FFF2-40B4-BE49-F238E27FC236}">
              <a16:creationId xmlns:a16="http://schemas.microsoft.com/office/drawing/2014/main" id="{DE1EE3E6-A7BF-44D5-BE62-606BE3832CB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3" name="Text Box 140">
          <a:extLst>
            <a:ext uri="{FF2B5EF4-FFF2-40B4-BE49-F238E27FC236}">
              <a16:creationId xmlns:a16="http://schemas.microsoft.com/office/drawing/2014/main" id="{4B1DD25E-8EFD-4841-9C28-352ADE1E0B7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4" name="Text Box 141">
          <a:extLst>
            <a:ext uri="{FF2B5EF4-FFF2-40B4-BE49-F238E27FC236}">
              <a16:creationId xmlns:a16="http://schemas.microsoft.com/office/drawing/2014/main" id="{5390BFDB-E3DC-4CCE-9AD1-FA2023FAEEB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5" name="Text Box 142">
          <a:extLst>
            <a:ext uri="{FF2B5EF4-FFF2-40B4-BE49-F238E27FC236}">
              <a16:creationId xmlns:a16="http://schemas.microsoft.com/office/drawing/2014/main" id="{764C0925-6771-4690-BAD5-1ADAEC5C85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6" name="Text Box 143">
          <a:extLst>
            <a:ext uri="{FF2B5EF4-FFF2-40B4-BE49-F238E27FC236}">
              <a16:creationId xmlns:a16="http://schemas.microsoft.com/office/drawing/2014/main" id="{CD5C7FB0-D915-457E-9944-4CDF0834180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7" name="Text Box 144">
          <a:extLst>
            <a:ext uri="{FF2B5EF4-FFF2-40B4-BE49-F238E27FC236}">
              <a16:creationId xmlns:a16="http://schemas.microsoft.com/office/drawing/2014/main" id="{C49B48F5-0AB0-4AD8-8114-20C2995EBE7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8" name="Text Box 145">
          <a:extLst>
            <a:ext uri="{FF2B5EF4-FFF2-40B4-BE49-F238E27FC236}">
              <a16:creationId xmlns:a16="http://schemas.microsoft.com/office/drawing/2014/main" id="{880521E4-7865-4AB9-AAF9-B466B9C1B4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09" name="Text Box 149">
          <a:extLst>
            <a:ext uri="{FF2B5EF4-FFF2-40B4-BE49-F238E27FC236}">
              <a16:creationId xmlns:a16="http://schemas.microsoft.com/office/drawing/2014/main" id="{C7614ADD-C682-4AE7-A3A7-7430751623B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0" name="Text Box 150">
          <a:extLst>
            <a:ext uri="{FF2B5EF4-FFF2-40B4-BE49-F238E27FC236}">
              <a16:creationId xmlns:a16="http://schemas.microsoft.com/office/drawing/2014/main" id="{A3B9CC35-9AC1-44F2-83B5-F10205565F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1" name="Text Box 151">
          <a:extLst>
            <a:ext uri="{FF2B5EF4-FFF2-40B4-BE49-F238E27FC236}">
              <a16:creationId xmlns:a16="http://schemas.microsoft.com/office/drawing/2014/main" id="{64B0AFE0-3D9C-4252-94F1-4DDE12CC250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2" name="Text Box 152">
          <a:extLst>
            <a:ext uri="{FF2B5EF4-FFF2-40B4-BE49-F238E27FC236}">
              <a16:creationId xmlns:a16="http://schemas.microsoft.com/office/drawing/2014/main" id="{3470CB7A-4DDD-4C32-AE0E-8D435A356D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3" name="Text Box 153">
          <a:extLst>
            <a:ext uri="{FF2B5EF4-FFF2-40B4-BE49-F238E27FC236}">
              <a16:creationId xmlns:a16="http://schemas.microsoft.com/office/drawing/2014/main" id="{C755E22D-C285-4692-8D0E-53B5629B5B7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4" name="Text Box 154">
          <a:extLst>
            <a:ext uri="{FF2B5EF4-FFF2-40B4-BE49-F238E27FC236}">
              <a16:creationId xmlns:a16="http://schemas.microsoft.com/office/drawing/2014/main" id="{3D750A74-667D-41BE-BEE2-00A04515E83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5" name="Text Box 155">
          <a:extLst>
            <a:ext uri="{FF2B5EF4-FFF2-40B4-BE49-F238E27FC236}">
              <a16:creationId xmlns:a16="http://schemas.microsoft.com/office/drawing/2014/main" id="{AF1CD77D-1F08-49C0-B3A7-96E59E75C09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6" name="Text Box 156">
          <a:extLst>
            <a:ext uri="{FF2B5EF4-FFF2-40B4-BE49-F238E27FC236}">
              <a16:creationId xmlns:a16="http://schemas.microsoft.com/office/drawing/2014/main" id="{4FE35578-D36C-401E-B3C4-4594B370F0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7" name="Text Box 157">
          <a:extLst>
            <a:ext uri="{FF2B5EF4-FFF2-40B4-BE49-F238E27FC236}">
              <a16:creationId xmlns:a16="http://schemas.microsoft.com/office/drawing/2014/main" id="{0424C21E-D8CE-468A-BCF9-3614A083BD4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8" name="Text Box 161">
          <a:extLst>
            <a:ext uri="{FF2B5EF4-FFF2-40B4-BE49-F238E27FC236}">
              <a16:creationId xmlns:a16="http://schemas.microsoft.com/office/drawing/2014/main" id="{6AB85077-B762-41E6-BD73-C5E4EBACF8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19" name="Text Box 162">
          <a:extLst>
            <a:ext uri="{FF2B5EF4-FFF2-40B4-BE49-F238E27FC236}">
              <a16:creationId xmlns:a16="http://schemas.microsoft.com/office/drawing/2014/main" id="{29C0B68E-8BBD-4F70-9D8F-4728C3CBE9D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0" name="Text Box 163">
          <a:extLst>
            <a:ext uri="{FF2B5EF4-FFF2-40B4-BE49-F238E27FC236}">
              <a16:creationId xmlns:a16="http://schemas.microsoft.com/office/drawing/2014/main" id="{98C32FB5-576F-4D4B-A316-8B28C3160E8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1" name="Text Box 164">
          <a:extLst>
            <a:ext uri="{FF2B5EF4-FFF2-40B4-BE49-F238E27FC236}">
              <a16:creationId xmlns:a16="http://schemas.microsoft.com/office/drawing/2014/main" id="{A263952F-CD39-4D67-86A8-87DFAF751FC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2" name="Text Box 165">
          <a:extLst>
            <a:ext uri="{FF2B5EF4-FFF2-40B4-BE49-F238E27FC236}">
              <a16:creationId xmlns:a16="http://schemas.microsoft.com/office/drawing/2014/main" id="{2BECD548-127E-41DC-924B-7FC0E6F7A08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3" name="Text Box 166">
          <a:extLst>
            <a:ext uri="{FF2B5EF4-FFF2-40B4-BE49-F238E27FC236}">
              <a16:creationId xmlns:a16="http://schemas.microsoft.com/office/drawing/2014/main" id="{09E9F971-4F43-4705-9B27-D6B555EED2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4" name="Text Box 167">
          <a:extLst>
            <a:ext uri="{FF2B5EF4-FFF2-40B4-BE49-F238E27FC236}">
              <a16:creationId xmlns:a16="http://schemas.microsoft.com/office/drawing/2014/main" id="{1E2A7175-020B-4DFC-91A6-9773DA1DFB4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5" name="Text Box 168">
          <a:extLst>
            <a:ext uri="{FF2B5EF4-FFF2-40B4-BE49-F238E27FC236}">
              <a16:creationId xmlns:a16="http://schemas.microsoft.com/office/drawing/2014/main" id="{E1150CCD-1E10-48DC-9486-01697DF27AF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6" name="Text Box 169">
          <a:extLst>
            <a:ext uri="{FF2B5EF4-FFF2-40B4-BE49-F238E27FC236}">
              <a16:creationId xmlns:a16="http://schemas.microsoft.com/office/drawing/2014/main" id="{6C0972FD-3912-443E-A0D9-E3AC206FA75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7" name="Text Box 170">
          <a:extLst>
            <a:ext uri="{FF2B5EF4-FFF2-40B4-BE49-F238E27FC236}">
              <a16:creationId xmlns:a16="http://schemas.microsoft.com/office/drawing/2014/main" id="{F8B36CA0-FC09-4A0A-9703-4EE5EE82FAE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8" name="Text Box 171">
          <a:extLst>
            <a:ext uri="{FF2B5EF4-FFF2-40B4-BE49-F238E27FC236}">
              <a16:creationId xmlns:a16="http://schemas.microsoft.com/office/drawing/2014/main" id="{3BC5E5A6-461C-4D6A-86B3-EB07E335C22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29" name="Text Box 172">
          <a:extLst>
            <a:ext uri="{FF2B5EF4-FFF2-40B4-BE49-F238E27FC236}">
              <a16:creationId xmlns:a16="http://schemas.microsoft.com/office/drawing/2014/main" id="{EB1871A5-7CA1-4E7C-B3C7-7F80AEF89E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0" name="Text Box 173">
          <a:extLst>
            <a:ext uri="{FF2B5EF4-FFF2-40B4-BE49-F238E27FC236}">
              <a16:creationId xmlns:a16="http://schemas.microsoft.com/office/drawing/2014/main" id="{E5486F73-9C4B-423D-93C4-9E0B5083BA0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1" name="Text Box 174">
          <a:extLst>
            <a:ext uri="{FF2B5EF4-FFF2-40B4-BE49-F238E27FC236}">
              <a16:creationId xmlns:a16="http://schemas.microsoft.com/office/drawing/2014/main" id="{5B40AAB3-6573-45CB-8DB4-D46AAAF0ACC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2" name="Text Box 176">
          <a:extLst>
            <a:ext uri="{FF2B5EF4-FFF2-40B4-BE49-F238E27FC236}">
              <a16:creationId xmlns:a16="http://schemas.microsoft.com/office/drawing/2014/main" id="{C20E0916-1D4A-471F-B021-2FC9B7A52AB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3" name="Text Box 178">
          <a:extLst>
            <a:ext uri="{FF2B5EF4-FFF2-40B4-BE49-F238E27FC236}">
              <a16:creationId xmlns:a16="http://schemas.microsoft.com/office/drawing/2014/main" id="{5C947750-6D58-4F57-B981-A1DC2194389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4" name="Text Box 179">
          <a:extLst>
            <a:ext uri="{FF2B5EF4-FFF2-40B4-BE49-F238E27FC236}">
              <a16:creationId xmlns:a16="http://schemas.microsoft.com/office/drawing/2014/main" id="{5EC73427-84C9-4F88-9097-B4F2BC8C08E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5" name="Text Box 180">
          <a:extLst>
            <a:ext uri="{FF2B5EF4-FFF2-40B4-BE49-F238E27FC236}">
              <a16:creationId xmlns:a16="http://schemas.microsoft.com/office/drawing/2014/main" id="{7874AF1A-FAB2-4530-A52E-EBD2A159AC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6" name="Text Box 181">
          <a:extLst>
            <a:ext uri="{FF2B5EF4-FFF2-40B4-BE49-F238E27FC236}">
              <a16:creationId xmlns:a16="http://schemas.microsoft.com/office/drawing/2014/main" id="{682C86EE-7729-4148-BD3A-5C327BF69B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7" name="Text Box 182">
          <a:extLst>
            <a:ext uri="{FF2B5EF4-FFF2-40B4-BE49-F238E27FC236}">
              <a16:creationId xmlns:a16="http://schemas.microsoft.com/office/drawing/2014/main" id="{24D68EB6-1EA7-46C0-87F1-98CAF5E1C8F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8" name="Text Box 183">
          <a:extLst>
            <a:ext uri="{FF2B5EF4-FFF2-40B4-BE49-F238E27FC236}">
              <a16:creationId xmlns:a16="http://schemas.microsoft.com/office/drawing/2014/main" id="{E4164715-D45F-4ECF-85EB-50FB4E5ECEC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39" name="Text Box 184">
          <a:extLst>
            <a:ext uri="{FF2B5EF4-FFF2-40B4-BE49-F238E27FC236}">
              <a16:creationId xmlns:a16="http://schemas.microsoft.com/office/drawing/2014/main" id="{15B727DD-779E-4893-9B20-7D44B726BB0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0" name="Text Box 185">
          <a:extLst>
            <a:ext uri="{FF2B5EF4-FFF2-40B4-BE49-F238E27FC236}">
              <a16:creationId xmlns:a16="http://schemas.microsoft.com/office/drawing/2014/main" id="{B5305DFE-3FF6-4DA2-89C6-4D4B1B5FA48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1" name="Text Box 186">
          <a:extLst>
            <a:ext uri="{FF2B5EF4-FFF2-40B4-BE49-F238E27FC236}">
              <a16:creationId xmlns:a16="http://schemas.microsoft.com/office/drawing/2014/main" id="{0A03BBB7-221E-418C-B2DB-90A37F0D189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2" name="Text Box 187">
          <a:extLst>
            <a:ext uri="{FF2B5EF4-FFF2-40B4-BE49-F238E27FC236}">
              <a16:creationId xmlns:a16="http://schemas.microsoft.com/office/drawing/2014/main" id="{A224F3BA-8955-40AE-A96F-A1A399FCC7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3" name="Text Box 188">
          <a:extLst>
            <a:ext uri="{FF2B5EF4-FFF2-40B4-BE49-F238E27FC236}">
              <a16:creationId xmlns:a16="http://schemas.microsoft.com/office/drawing/2014/main" id="{E1144337-2978-418B-A758-47A5941C47B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4" name="Text Box 189">
          <a:extLst>
            <a:ext uri="{FF2B5EF4-FFF2-40B4-BE49-F238E27FC236}">
              <a16:creationId xmlns:a16="http://schemas.microsoft.com/office/drawing/2014/main" id="{180F52D1-2A13-4D9D-BC8B-C56FA9FC6CD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5" name="Text Box 190">
          <a:extLst>
            <a:ext uri="{FF2B5EF4-FFF2-40B4-BE49-F238E27FC236}">
              <a16:creationId xmlns:a16="http://schemas.microsoft.com/office/drawing/2014/main" id="{6BE4694C-CD5A-4314-8F14-D206D2A51BD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6" name="Text Box 191">
          <a:extLst>
            <a:ext uri="{FF2B5EF4-FFF2-40B4-BE49-F238E27FC236}">
              <a16:creationId xmlns:a16="http://schemas.microsoft.com/office/drawing/2014/main" id="{4D279D13-75F6-44BA-A88F-00481C22DE4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7" name="Text Box 192">
          <a:extLst>
            <a:ext uri="{FF2B5EF4-FFF2-40B4-BE49-F238E27FC236}">
              <a16:creationId xmlns:a16="http://schemas.microsoft.com/office/drawing/2014/main" id="{2C438B1C-827B-42AD-97A6-3C57E800BA3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8" name="Text Box 193">
          <a:extLst>
            <a:ext uri="{FF2B5EF4-FFF2-40B4-BE49-F238E27FC236}">
              <a16:creationId xmlns:a16="http://schemas.microsoft.com/office/drawing/2014/main" id="{34E98752-C947-439A-AF19-1C11DE19EB9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49" name="Text Box 194">
          <a:extLst>
            <a:ext uri="{FF2B5EF4-FFF2-40B4-BE49-F238E27FC236}">
              <a16:creationId xmlns:a16="http://schemas.microsoft.com/office/drawing/2014/main" id="{98AEB809-568C-4C10-9DE1-22C71295459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0" name="Text Box 195">
          <a:extLst>
            <a:ext uri="{FF2B5EF4-FFF2-40B4-BE49-F238E27FC236}">
              <a16:creationId xmlns:a16="http://schemas.microsoft.com/office/drawing/2014/main" id="{A5A5CD24-7796-4517-B9DD-037435DA7E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1" name="Text Box 196">
          <a:extLst>
            <a:ext uri="{FF2B5EF4-FFF2-40B4-BE49-F238E27FC236}">
              <a16:creationId xmlns:a16="http://schemas.microsoft.com/office/drawing/2014/main" id="{F0FA7A2B-4859-4CD6-BF98-C069FC3589E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2" name="Text Box 197">
          <a:extLst>
            <a:ext uri="{FF2B5EF4-FFF2-40B4-BE49-F238E27FC236}">
              <a16:creationId xmlns:a16="http://schemas.microsoft.com/office/drawing/2014/main" id="{D978E2CD-C7ED-4ABD-BA6C-8AAD780129C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3" name="Text Box 198">
          <a:extLst>
            <a:ext uri="{FF2B5EF4-FFF2-40B4-BE49-F238E27FC236}">
              <a16:creationId xmlns:a16="http://schemas.microsoft.com/office/drawing/2014/main" id="{AA6836F4-BD23-47A8-8E51-7C30E6CC06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4" name="Text Box 199">
          <a:extLst>
            <a:ext uri="{FF2B5EF4-FFF2-40B4-BE49-F238E27FC236}">
              <a16:creationId xmlns:a16="http://schemas.microsoft.com/office/drawing/2014/main" id="{CBABCC64-F5BF-4ACC-BF9A-68760E855B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5" name="Text Box 200">
          <a:extLst>
            <a:ext uri="{FF2B5EF4-FFF2-40B4-BE49-F238E27FC236}">
              <a16:creationId xmlns:a16="http://schemas.microsoft.com/office/drawing/2014/main" id="{5C521988-90DA-43BF-A709-CCFBEF3D5F9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6" name="Text Box 201">
          <a:extLst>
            <a:ext uri="{FF2B5EF4-FFF2-40B4-BE49-F238E27FC236}">
              <a16:creationId xmlns:a16="http://schemas.microsoft.com/office/drawing/2014/main" id="{B37543C6-D174-4F62-9970-73512CC79FE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7" name="Text Box 202">
          <a:extLst>
            <a:ext uri="{FF2B5EF4-FFF2-40B4-BE49-F238E27FC236}">
              <a16:creationId xmlns:a16="http://schemas.microsoft.com/office/drawing/2014/main" id="{0B4FD790-BA42-464F-861D-98B0939A60E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8" name="Text Box 203">
          <a:extLst>
            <a:ext uri="{FF2B5EF4-FFF2-40B4-BE49-F238E27FC236}">
              <a16:creationId xmlns:a16="http://schemas.microsoft.com/office/drawing/2014/main" id="{0C18D1A8-9BF8-4357-B592-E71A067A365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59" name="Text Box 204">
          <a:extLst>
            <a:ext uri="{FF2B5EF4-FFF2-40B4-BE49-F238E27FC236}">
              <a16:creationId xmlns:a16="http://schemas.microsoft.com/office/drawing/2014/main" id="{3AE65464-D47D-4DDC-AEB2-CCB619B7131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0" name="Text Box 206">
          <a:extLst>
            <a:ext uri="{FF2B5EF4-FFF2-40B4-BE49-F238E27FC236}">
              <a16:creationId xmlns:a16="http://schemas.microsoft.com/office/drawing/2014/main" id="{CB1EEF86-2FDC-4CFA-9260-F7B95D52F9C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1" name="Text Box 207">
          <a:extLst>
            <a:ext uri="{FF2B5EF4-FFF2-40B4-BE49-F238E27FC236}">
              <a16:creationId xmlns:a16="http://schemas.microsoft.com/office/drawing/2014/main" id="{59E5F8F7-E9B6-4064-A92C-2B35D1A77C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2" name="Text Box 208">
          <a:extLst>
            <a:ext uri="{FF2B5EF4-FFF2-40B4-BE49-F238E27FC236}">
              <a16:creationId xmlns:a16="http://schemas.microsoft.com/office/drawing/2014/main" id="{54C457FC-7E09-4839-962D-FDC7C0DD28E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3" name="Text Box 209">
          <a:extLst>
            <a:ext uri="{FF2B5EF4-FFF2-40B4-BE49-F238E27FC236}">
              <a16:creationId xmlns:a16="http://schemas.microsoft.com/office/drawing/2014/main" id="{5CCCFD00-0601-4D66-B8A1-6219B950DB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4" name="Text Box 210">
          <a:extLst>
            <a:ext uri="{FF2B5EF4-FFF2-40B4-BE49-F238E27FC236}">
              <a16:creationId xmlns:a16="http://schemas.microsoft.com/office/drawing/2014/main" id="{6E62036C-21D3-43A7-A27B-765993650E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5" name="Text Box 211">
          <a:extLst>
            <a:ext uri="{FF2B5EF4-FFF2-40B4-BE49-F238E27FC236}">
              <a16:creationId xmlns:a16="http://schemas.microsoft.com/office/drawing/2014/main" id="{C66ED186-6162-4F3F-8B28-67C4B67290E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6" name="Text Box 212">
          <a:extLst>
            <a:ext uri="{FF2B5EF4-FFF2-40B4-BE49-F238E27FC236}">
              <a16:creationId xmlns:a16="http://schemas.microsoft.com/office/drawing/2014/main" id="{FF289E1D-F8A8-4448-BAB2-68CBE1C521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7" name="Text Box 213">
          <a:extLst>
            <a:ext uri="{FF2B5EF4-FFF2-40B4-BE49-F238E27FC236}">
              <a16:creationId xmlns:a16="http://schemas.microsoft.com/office/drawing/2014/main" id="{747FD274-C522-47A8-9A37-26B8BD71E03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168" name="Text Box 214">
          <a:extLst>
            <a:ext uri="{FF2B5EF4-FFF2-40B4-BE49-F238E27FC236}">
              <a16:creationId xmlns:a16="http://schemas.microsoft.com/office/drawing/2014/main" id="{009BAF0B-5B62-4B85-AD02-C86905CD082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69" name="Text Box 216">
          <a:extLst>
            <a:ext uri="{FF2B5EF4-FFF2-40B4-BE49-F238E27FC236}">
              <a16:creationId xmlns:a16="http://schemas.microsoft.com/office/drawing/2014/main" id="{591F028B-1ABA-4B5D-99C1-FD13117FE0B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0" name="Text Box 217">
          <a:extLst>
            <a:ext uri="{FF2B5EF4-FFF2-40B4-BE49-F238E27FC236}">
              <a16:creationId xmlns:a16="http://schemas.microsoft.com/office/drawing/2014/main" id="{FCD8836E-8C80-47CA-8C42-B4A02412BBDB}"/>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1" name="Text Box 218">
          <a:extLst>
            <a:ext uri="{FF2B5EF4-FFF2-40B4-BE49-F238E27FC236}">
              <a16:creationId xmlns:a16="http://schemas.microsoft.com/office/drawing/2014/main" id="{75D189A1-71C7-4A3D-B2F9-62E95F46341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2" name="Text Box 219">
          <a:extLst>
            <a:ext uri="{FF2B5EF4-FFF2-40B4-BE49-F238E27FC236}">
              <a16:creationId xmlns:a16="http://schemas.microsoft.com/office/drawing/2014/main" id="{3D81D1DD-F220-461E-99A5-49DF28BAE50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3" name="Text Box 220">
          <a:extLst>
            <a:ext uri="{FF2B5EF4-FFF2-40B4-BE49-F238E27FC236}">
              <a16:creationId xmlns:a16="http://schemas.microsoft.com/office/drawing/2014/main" id="{C07EF70D-824E-4E8C-820A-E45BD1878E19}"/>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4" name="Text Box 221">
          <a:extLst>
            <a:ext uri="{FF2B5EF4-FFF2-40B4-BE49-F238E27FC236}">
              <a16:creationId xmlns:a16="http://schemas.microsoft.com/office/drawing/2014/main" id="{989DBA10-0DAC-47DD-84C1-DA21C58A183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5" name="Text Box 222">
          <a:extLst>
            <a:ext uri="{FF2B5EF4-FFF2-40B4-BE49-F238E27FC236}">
              <a16:creationId xmlns:a16="http://schemas.microsoft.com/office/drawing/2014/main" id="{2E3FD87F-CA7D-46CC-931C-A4A2E3BC06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6" name="Text Box 223">
          <a:extLst>
            <a:ext uri="{FF2B5EF4-FFF2-40B4-BE49-F238E27FC236}">
              <a16:creationId xmlns:a16="http://schemas.microsoft.com/office/drawing/2014/main" id="{4E0EB914-8FD7-4E78-BD4B-4D431A3166F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7" name="Text Box 224">
          <a:extLst>
            <a:ext uri="{FF2B5EF4-FFF2-40B4-BE49-F238E27FC236}">
              <a16:creationId xmlns:a16="http://schemas.microsoft.com/office/drawing/2014/main" id="{88CCA396-25B1-4753-89E3-A740CEF276E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8" name="Text Box 225">
          <a:extLst>
            <a:ext uri="{FF2B5EF4-FFF2-40B4-BE49-F238E27FC236}">
              <a16:creationId xmlns:a16="http://schemas.microsoft.com/office/drawing/2014/main" id="{493D0BDF-09A6-4951-B4D4-BC266B3BD7F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79" name="Text Box 226">
          <a:extLst>
            <a:ext uri="{FF2B5EF4-FFF2-40B4-BE49-F238E27FC236}">
              <a16:creationId xmlns:a16="http://schemas.microsoft.com/office/drawing/2014/main" id="{95391D4F-3301-43E0-B1A4-280C5C04B4A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0" name="Text Box 227">
          <a:extLst>
            <a:ext uri="{FF2B5EF4-FFF2-40B4-BE49-F238E27FC236}">
              <a16:creationId xmlns:a16="http://schemas.microsoft.com/office/drawing/2014/main" id="{BF78D371-7751-4DC0-96B6-44335122BD8A}"/>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1" name="Text Box 228">
          <a:extLst>
            <a:ext uri="{FF2B5EF4-FFF2-40B4-BE49-F238E27FC236}">
              <a16:creationId xmlns:a16="http://schemas.microsoft.com/office/drawing/2014/main" id="{BCDCB0BC-83A9-4CE1-890C-CF319E7421A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2" name="Text Box 229">
          <a:extLst>
            <a:ext uri="{FF2B5EF4-FFF2-40B4-BE49-F238E27FC236}">
              <a16:creationId xmlns:a16="http://schemas.microsoft.com/office/drawing/2014/main" id="{AC570DA8-880C-45AF-8D71-13CF1EDD04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3" name="Text Box 230">
          <a:extLst>
            <a:ext uri="{FF2B5EF4-FFF2-40B4-BE49-F238E27FC236}">
              <a16:creationId xmlns:a16="http://schemas.microsoft.com/office/drawing/2014/main" id="{745EC265-6008-4961-926A-CBBB0715288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4" name="Text Box 231">
          <a:extLst>
            <a:ext uri="{FF2B5EF4-FFF2-40B4-BE49-F238E27FC236}">
              <a16:creationId xmlns:a16="http://schemas.microsoft.com/office/drawing/2014/main" id="{268C9C32-4EB4-47DE-9092-CA47A4EEF10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5" name="Text Box 232">
          <a:extLst>
            <a:ext uri="{FF2B5EF4-FFF2-40B4-BE49-F238E27FC236}">
              <a16:creationId xmlns:a16="http://schemas.microsoft.com/office/drawing/2014/main" id="{18E50687-4A16-4E3E-9FA0-645C1B59061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6" name="Text Box 233">
          <a:extLst>
            <a:ext uri="{FF2B5EF4-FFF2-40B4-BE49-F238E27FC236}">
              <a16:creationId xmlns:a16="http://schemas.microsoft.com/office/drawing/2014/main" id="{2478D0D9-2D99-487A-AC88-E574687DA4C1}"/>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7" name="Text Box 234">
          <a:extLst>
            <a:ext uri="{FF2B5EF4-FFF2-40B4-BE49-F238E27FC236}">
              <a16:creationId xmlns:a16="http://schemas.microsoft.com/office/drawing/2014/main" id="{6A029F9E-E03C-4796-9841-B2470AB9C2D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8" name="Text Box 235">
          <a:extLst>
            <a:ext uri="{FF2B5EF4-FFF2-40B4-BE49-F238E27FC236}">
              <a16:creationId xmlns:a16="http://schemas.microsoft.com/office/drawing/2014/main" id="{6E5B7602-2D2A-430D-8780-9D7A69EDDC3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89" name="Text Box 237">
          <a:extLst>
            <a:ext uri="{FF2B5EF4-FFF2-40B4-BE49-F238E27FC236}">
              <a16:creationId xmlns:a16="http://schemas.microsoft.com/office/drawing/2014/main" id="{CD101EE0-BEE6-4600-B59F-BC9497348DB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90" name="Text Box 238">
          <a:extLst>
            <a:ext uri="{FF2B5EF4-FFF2-40B4-BE49-F238E27FC236}">
              <a16:creationId xmlns:a16="http://schemas.microsoft.com/office/drawing/2014/main" id="{53C457BE-CF14-4A9F-BB9F-E7A3987762E7}"/>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91" name="Text Box 239">
          <a:extLst>
            <a:ext uri="{FF2B5EF4-FFF2-40B4-BE49-F238E27FC236}">
              <a16:creationId xmlns:a16="http://schemas.microsoft.com/office/drawing/2014/main" id="{8B6491B9-347B-480A-AEA5-7DB426CF40E5}"/>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92" name="Text Box 240">
          <a:extLst>
            <a:ext uri="{FF2B5EF4-FFF2-40B4-BE49-F238E27FC236}">
              <a16:creationId xmlns:a16="http://schemas.microsoft.com/office/drawing/2014/main" id="{1ACEE3BF-B536-4F01-8231-7CB7FC3395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193" name="Text Box 241">
          <a:extLst>
            <a:ext uri="{FF2B5EF4-FFF2-40B4-BE49-F238E27FC236}">
              <a16:creationId xmlns:a16="http://schemas.microsoft.com/office/drawing/2014/main" id="{CD08A4CC-45B3-420F-AA5D-E9D3D5DC7F0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3</xdr:col>
      <xdr:colOff>417120</xdr:colOff>
      <xdr:row>49</xdr:row>
      <xdr:rowOff>45737</xdr:rowOff>
    </xdr:to>
    <xdr:sp macro="" textlink="">
      <xdr:nvSpPr>
        <xdr:cNvPr id="194" name="Text Box 246">
          <a:extLst>
            <a:ext uri="{FF2B5EF4-FFF2-40B4-BE49-F238E27FC236}">
              <a16:creationId xmlns:a16="http://schemas.microsoft.com/office/drawing/2014/main" id="{C8667B60-8692-4615-917B-CB71F8C74FB9}"/>
            </a:ext>
          </a:extLst>
        </xdr:cNvPr>
        <xdr:cNvSpPr txBox="1">
          <a:spLocks noChangeArrowheads="1"/>
        </xdr:cNvSpPr>
      </xdr:nvSpPr>
      <xdr:spPr bwMode="auto">
        <a:xfrm>
          <a:off x="4184877" y="8534400"/>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195" name="Text Box 187">
          <a:extLst>
            <a:ext uri="{FF2B5EF4-FFF2-40B4-BE49-F238E27FC236}">
              <a16:creationId xmlns:a16="http://schemas.microsoft.com/office/drawing/2014/main" id="{EA0588AB-A920-4897-9943-F20DDFE5048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7135</xdr:rowOff>
    </xdr:to>
    <xdr:sp macro="" textlink="">
      <xdr:nvSpPr>
        <xdr:cNvPr id="196" name="Text Box 188">
          <a:extLst>
            <a:ext uri="{FF2B5EF4-FFF2-40B4-BE49-F238E27FC236}">
              <a16:creationId xmlns:a16="http://schemas.microsoft.com/office/drawing/2014/main" id="{B3941A56-74FF-44AC-844D-7BD00FC3874D}"/>
            </a:ext>
          </a:extLst>
        </xdr:cNvPr>
        <xdr:cNvSpPr txBox="1">
          <a:spLocks noChangeArrowheads="1"/>
        </xdr:cNvSpPr>
      </xdr:nvSpPr>
      <xdr:spPr bwMode="auto">
        <a:xfrm>
          <a:off x="4175352" y="8534400"/>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197" name="Text Box 189">
          <a:extLst>
            <a:ext uri="{FF2B5EF4-FFF2-40B4-BE49-F238E27FC236}">
              <a16:creationId xmlns:a16="http://schemas.microsoft.com/office/drawing/2014/main" id="{6508CFE9-441C-4AF2-92D1-361A9D83D95B}"/>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198" name="Text Box 190">
          <a:extLst>
            <a:ext uri="{FF2B5EF4-FFF2-40B4-BE49-F238E27FC236}">
              <a16:creationId xmlns:a16="http://schemas.microsoft.com/office/drawing/2014/main" id="{D5926D19-7A57-45B0-9371-01DE34589FB9}"/>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199" name="Text Box 191">
          <a:extLst>
            <a:ext uri="{FF2B5EF4-FFF2-40B4-BE49-F238E27FC236}">
              <a16:creationId xmlns:a16="http://schemas.microsoft.com/office/drawing/2014/main" id="{1E0F9821-9BD0-4050-9AD6-150B7078C67E}"/>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200" name="Text Box 192">
          <a:extLst>
            <a:ext uri="{FF2B5EF4-FFF2-40B4-BE49-F238E27FC236}">
              <a16:creationId xmlns:a16="http://schemas.microsoft.com/office/drawing/2014/main" id="{71D88330-8A4A-484C-87D5-5EF961341098}"/>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01" name="Text Box 193">
          <a:extLst>
            <a:ext uri="{FF2B5EF4-FFF2-40B4-BE49-F238E27FC236}">
              <a16:creationId xmlns:a16="http://schemas.microsoft.com/office/drawing/2014/main" id="{D9B1214D-2A38-4821-8606-42D706D29B5A}"/>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02" name="Text Box 194">
          <a:extLst>
            <a:ext uri="{FF2B5EF4-FFF2-40B4-BE49-F238E27FC236}">
              <a16:creationId xmlns:a16="http://schemas.microsoft.com/office/drawing/2014/main" id="{CA3E37F0-77F1-4C80-98C0-189489F94B3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03" name="Text Box 195">
          <a:extLst>
            <a:ext uri="{FF2B5EF4-FFF2-40B4-BE49-F238E27FC236}">
              <a16:creationId xmlns:a16="http://schemas.microsoft.com/office/drawing/2014/main" id="{D7422AA3-31F5-4F82-B1B1-9E5582E33F85}"/>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204" name="Text Box 193">
          <a:extLst>
            <a:ext uri="{FF2B5EF4-FFF2-40B4-BE49-F238E27FC236}">
              <a16:creationId xmlns:a16="http://schemas.microsoft.com/office/drawing/2014/main" id="{4AAC562A-FB9A-4547-88B2-B7AB00DC962A}"/>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205" name="Text Box 194">
          <a:extLst>
            <a:ext uri="{FF2B5EF4-FFF2-40B4-BE49-F238E27FC236}">
              <a16:creationId xmlns:a16="http://schemas.microsoft.com/office/drawing/2014/main" id="{24617AAA-0F89-494E-BFF4-E0BBBFF335C0}"/>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206" name="Text Box 195">
          <a:extLst>
            <a:ext uri="{FF2B5EF4-FFF2-40B4-BE49-F238E27FC236}">
              <a16:creationId xmlns:a16="http://schemas.microsoft.com/office/drawing/2014/main" id="{68B8D8CF-4B8B-4B35-B1F8-B79339C6DBA0}"/>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207" name="Text Box 193">
          <a:extLst>
            <a:ext uri="{FF2B5EF4-FFF2-40B4-BE49-F238E27FC236}">
              <a16:creationId xmlns:a16="http://schemas.microsoft.com/office/drawing/2014/main" id="{A58CB40C-9555-4813-95C6-1BD489F0DBEB}"/>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208" name="Text Box 194">
          <a:extLst>
            <a:ext uri="{FF2B5EF4-FFF2-40B4-BE49-F238E27FC236}">
              <a16:creationId xmlns:a16="http://schemas.microsoft.com/office/drawing/2014/main" id="{252D15A3-5907-4991-A327-9A4B621F2ED0}"/>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209" name="Text Box 195">
          <a:extLst>
            <a:ext uri="{FF2B5EF4-FFF2-40B4-BE49-F238E27FC236}">
              <a16:creationId xmlns:a16="http://schemas.microsoft.com/office/drawing/2014/main" id="{8178C1EB-3CD6-4B8A-990B-E2F4C8A27DDE}"/>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10" name="Text Box 193">
          <a:extLst>
            <a:ext uri="{FF2B5EF4-FFF2-40B4-BE49-F238E27FC236}">
              <a16:creationId xmlns:a16="http://schemas.microsoft.com/office/drawing/2014/main" id="{96649981-46FF-4AF7-9883-928F783FB6F8}"/>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11" name="Text Box 194">
          <a:extLst>
            <a:ext uri="{FF2B5EF4-FFF2-40B4-BE49-F238E27FC236}">
              <a16:creationId xmlns:a16="http://schemas.microsoft.com/office/drawing/2014/main" id="{6E1DF769-0187-479F-BFFF-A2727C29BDF7}"/>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212" name="Text Box 195">
          <a:extLst>
            <a:ext uri="{FF2B5EF4-FFF2-40B4-BE49-F238E27FC236}">
              <a16:creationId xmlns:a16="http://schemas.microsoft.com/office/drawing/2014/main" id="{4D884890-0DC9-4D1C-8736-7C3A8C27902B}"/>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213" name="Text Box 193">
          <a:extLst>
            <a:ext uri="{FF2B5EF4-FFF2-40B4-BE49-F238E27FC236}">
              <a16:creationId xmlns:a16="http://schemas.microsoft.com/office/drawing/2014/main" id="{28672824-B541-4817-9C8F-ECCDB697C948}"/>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214" name="Text Box 194">
          <a:extLst>
            <a:ext uri="{FF2B5EF4-FFF2-40B4-BE49-F238E27FC236}">
              <a16:creationId xmlns:a16="http://schemas.microsoft.com/office/drawing/2014/main" id="{984F5B8E-7800-4D99-8273-ABDBFBD88D86}"/>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215" name="Text Box 195">
          <a:extLst>
            <a:ext uri="{FF2B5EF4-FFF2-40B4-BE49-F238E27FC236}">
              <a16:creationId xmlns:a16="http://schemas.microsoft.com/office/drawing/2014/main" id="{48257CDF-EB77-4FA9-B74E-54048096C8BC}"/>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216" name="Text Box 187">
          <a:extLst>
            <a:ext uri="{FF2B5EF4-FFF2-40B4-BE49-F238E27FC236}">
              <a16:creationId xmlns:a16="http://schemas.microsoft.com/office/drawing/2014/main" id="{6ECC845D-9159-45FE-BE35-DD7B9C60F643}"/>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217" name="Text Box 193">
          <a:extLst>
            <a:ext uri="{FF2B5EF4-FFF2-40B4-BE49-F238E27FC236}">
              <a16:creationId xmlns:a16="http://schemas.microsoft.com/office/drawing/2014/main" id="{C750E527-6C5A-49D8-B57D-92E1EF0319BD}"/>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218" name="Text Box 194">
          <a:extLst>
            <a:ext uri="{FF2B5EF4-FFF2-40B4-BE49-F238E27FC236}">
              <a16:creationId xmlns:a16="http://schemas.microsoft.com/office/drawing/2014/main" id="{FE0B19B1-1F92-4872-9BDC-18EC34253B94}"/>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219" name="Text Box 195">
          <a:extLst>
            <a:ext uri="{FF2B5EF4-FFF2-40B4-BE49-F238E27FC236}">
              <a16:creationId xmlns:a16="http://schemas.microsoft.com/office/drawing/2014/main" id="{60EB2140-D67D-46B1-9174-82BF54EFDC92}"/>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220" name="Text Box 193">
          <a:extLst>
            <a:ext uri="{FF2B5EF4-FFF2-40B4-BE49-F238E27FC236}">
              <a16:creationId xmlns:a16="http://schemas.microsoft.com/office/drawing/2014/main" id="{7010EB0E-F5EE-4304-8352-F5D7D20D929D}"/>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221" name="Text Box 194">
          <a:extLst>
            <a:ext uri="{FF2B5EF4-FFF2-40B4-BE49-F238E27FC236}">
              <a16:creationId xmlns:a16="http://schemas.microsoft.com/office/drawing/2014/main" id="{1CA05F9B-49D5-4366-B22C-52A52C9D7A86}"/>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222" name="Text Box 195">
          <a:extLst>
            <a:ext uri="{FF2B5EF4-FFF2-40B4-BE49-F238E27FC236}">
              <a16:creationId xmlns:a16="http://schemas.microsoft.com/office/drawing/2014/main" id="{84F172D1-B089-41FA-B9BD-5526F4062FCC}"/>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45737</xdr:rowOff>
    </xdr:to>
    <xdr:sp macro="" textlink="">
      <xdr:nvSpPr>
        <xdr:cNvPr id="223" name="Text Box 71">
          <a:extLst>
            <a:ext uri="{FF2B5EF4-FFF2-40B4-BE49-F238E27FC236}">
              <a16:creationId xmlns:a16="http://schemas.microsoft.com/office/drawing/2014/main" id="{5EFD9622-D328-4981-A848-FD2A0819977D}"/>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45737</xdr:rowOff>
    </xdr:to>
    <xdr:sp macro="" textlink="">
      <xdr:nvSpPr>
        <xdr:cNvPr id="224" name="Text Box 175">
          <a:extLst>
            <a:ext uri="{FF2B5EF4-FFF2-40B4-BE49-F238E27FC236}">
              <a16:creationId xmlns:a16="http://schemas.microsoft.com/office/drawing/2014/main" id="{213E305D-230F-425A-A15C-8A69B5D01FA8}"/>
            </a:ext>
          </a:extLst>
        </xdr:cNvPr>
        <xdr:cNvSpPr txBox="1">
          <a:spLocks noChangeArrowheads="1"/>
        </xdr:cNvSpPr>
      </xdr:nvSpPr>
      <xdr:spPr bwMode="auto">
        <a:xfrm>
          <a:off x="4260396" y="8534400"/>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5" name="Text Box 1">
          <a:extLst>
            <a:ext uri="{FF2B5EF4-FFF2-40B4-BE49-F238E27FC236}">
              <a16:creationId xmlns:a16="http://schemas.microsoft.com/office/drawing/2014/main" id="{A87CF5D7-56A7-49AC-BCDA-86EBEE88691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6" name="Text Box 23">
          <a:extLst>
            <a:ext uri="{FF2B5EF4-FFF2-40B4-BE49-F238E27FC236}">
              <a16:creationId xmlns:a16="http://schemas.microsoft.com/office/drawing/2014/main" id="{33940CF4-7680-4108-94D7-0971D02BB5C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7" name="Text Box 24">
          <a:extLst>
            <a:ext uri="{FF2B5EF4-FFF2-40B4-BE49-F238E27FC236}">
              <a16:creationId xmlns:a16="http://schemas.microsoft.com/office/drawing/2014/main" id="{0B3B6713-8F16-46CE-99B9-2E5884A4835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8" name="Text Box 25">
          <a:extLst>
            <a:ext uri="{FF2B5EF4-FFF2-40B4-BE49-F238E27FC236}">
              <a16:creationId xmlns:a16="http://schemas.microsoft.com/office/drawing/2014/main" id="{448B44D6-64F3-4C37-A00E-525E77C60EA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29" name="Text Box 26">
          <a:extLst>
            <a:ext uri="{FF2B5EF4-FFF2-40B4-BE49-F238E27FC236}">
              <a16:creationId xmlns:a16="http://schemas.microsoft.com/office/drawing/2014/main" id="{864C7020-08C2-4551-8A78-E1DEA48A005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0" name="Text Box 27">
          <a:extLst>
            <a:ext uri="{FF2B5EF4-FFF2-40B4-BE49-F238E27FC236}">
              <a16:creationId xmlns:a16="http://schemas.microsoft.com/office/drawing/2014/main" id="{1724931E-57DF-4517-B6BC-554714AAD74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1" name="Text Box 28">
          <a:extLst>
            <a:ext uri="{FF2B5EF4-FFF2-40B4-BE49-F238E27FC236}">
              <a16:creationId xmlns:a16="http://schemas.microsoft.com/office/drawing/2014/main" id="{73C8D6B9-E291-43FB-B2D5-0D2658F9479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2" name="Text Box 29">
          <a:extLst>
            <a:ext uri="{FF2B5EF4-FFF2-40B4-BE49-F238E27FC236}">
              <a16:creationId xmlns:a16="http://schemas.microsoft.com/office/drawing/2014/main" id="{2E62BE53-6AAD-4315-989F-F74EEA6F774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3" name="Text Box 30">
          <a:extLst>
            <a:ext uri="{FF2B5EF4-FFF2-40B4-BE49-F238E27FC236}">
              <a16:creationId xmlns:a16="http://schemas.microsoft.com/office/drawing/2014/main" id="{BFCF0FD5-A436-4597-A82E-687DD207C8C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4" name="Text Box 31">
          <a:extLst>
            <a:ext uri="{FF2B5EF4-FFF2-40B4-BE49-F238E27FC236}">
              <a16:creationId xmlns:a16="http://schemas.microsoft.com/office/drawing/2014/main" id="{10C650A0-6191-4E0F-91A1-DD3A62DEC5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5" name="Text Box 32">
          <a:extLst>
            <a:ext uri="{FF2B5EF4-FFF2-40B4-BE49-F238E27FC236}">
              <a16:creationId xmlns:a16="http://schemas.microsoft.com/office/drawing/2014/main" id="{3C425EF8-3978-4157-AD30-813A7F3BBC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6" name="Text Box 33">
          <a:extLst>
            <a:ext uri="{FF2B5EF4-FFF2-40B4-BE49-F238E27FC236}">
              <a16:creationId xmlns:a16="http://schemas.microsoft.com/office/drawing/2014/main" id="{7EAF8C8B-607B-469A-8A6C-808053E857B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7" name="Text Box 34">
          <a:extLst>
            <a:ext uri="{FF2B5EF4-FFF2-40B4-BE49-F238E27FC236}">
              <a16:creationId xmlns:a16="http://schemas.microsoft.com/office/drawing/2014/main" id="{AFAAEDA7-344C-4EAF-9A24-96D32D27455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8" name="Text Box 35">
          <a:extLst>
            <a:ext uri="{FF2B5EF4-FFF2-40B4-BE49-F238E27FC236}">
              <a16:creationId xmlns:a16="http://schemas.microsoft.com/office/drawing/2014/main" id="{F53E7762-FF97-4840-9DBA-3AFE372D53A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39" name="Text Box 36">
          <a:extLst>
            <a:ext uri="{FF2B5EF4-FFF2-40B4-BE49-F238E27FC236}">
              <a16:creationId xmlns:a16="http://schemas.microsoft.com/office/drawing/2014/main" id="{D0A5E31F-CF7F-4A74-9AC5-62879C24935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0" name="Text Box 37">
          <a:extLst>
            <a:ext uri="{FF2B5EF4-FFF2-40B4-BE49-F238E27FC236}">
              <a16:creationId xmlns:a16="http://schemas.microsoft.com/office/drawing/2014/main" id="{8AE85E47-7B5B-4859-8329-139DFDD863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1" name="Text Box 38">
          <a:extLst>
            <a:ext uri="{FF2B5EF4-FFF2-40B4-BE49-F238E27FC236}">
              <a16:creationId xmlns:a16="http://schemas.microsoft.com/office/drawing/2014/main" id="{1DC9BA49-CDC3-4C59-9523-EB382A5E9A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2" name="Text Box 39">
          <a:extLst>
            <a:ext uri="{FF2B5EF4-FFF2-40B4-BE49-F238E27FC236}">
              <a16:creationId xmlns:a16="http://schemas.microsoft.com/office/drawing/2014/main" id="{68F99F2D-5B78-4CD7-8FE7-42C36B79AD6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3" name="Text Box 40">
          <a:extLst>
            <a:ext uri="{FF2B5EF4-FFF2-40B4-BE49-F238E27FC236}">
              <a16:creationId xmlns:a16="http://schemas.microsoft.com/office/drawing/2014/main" id="{9E8C8ED7-BB73-4FF8-B02C-90751591D2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4" name="Text Box 41">
          <a:extLst>
            <a:ext uri="{FF2B5EF4-FFF2-40B4-BE49-F238E27FC236}">
              <a16:creationId xmlns:a16="http://schemas.microsoft.com/office/drawing/2014/main" id="{6B0A0A98-19A3-44B4-901E-9C66C3A7FFA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5" name="Text Box 42">
          <a:extLst>
            <a:ext uri="{FF2B5EF4-FFF2-40B4-BE49-F238E27FC236}">
              <a16:creationId xmlns:a16="http://schemas.microsoft.com/office/drawing/2014/main" id="{73D629BD-DFB1-49C7-8D0D-695B0DC07A2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6" name="Text Box 43">
          <a:extLst>
            <a:ext uri="{FF2B5EF4-FFF2-40B4-BE49-F238E27FC236}">
              <a16:creationId xmlns:a16="http://schemas.microsoft.com/office/drawing/2014/main" id="{A799D2F0-5E46-4C9F-9EC8-B53DE8FFD9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7" name="Text Box 44">
          <a:extLst>
            <a:ext uri="{FF2B5EF4-FFF2-40B4-BE49-F238E27FC236}">
              <a16:creationId xmlns:a16="http://schemas.microsoft.com/office/drawing/2014/main" id="{EAC416F1-6E80-48F0-A732-D8971024690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8" name="Text Box 45">
          <a:extLst>
            <a:ext uri="{FF2B5EF4-FFF2-40B4-BE49-F238E27FC236}">
              <a16:creationId xmlns:a16="http://schemas.microsoft.com/office/drawing/2014/main" id="{99179E65-3E93-4AEE-8FC7-CBA82C106B8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49" name="Text Box 46">
          <a:extLst>
            <a:ext uri="{FF2B5EF4-FFF2-40B4-BE49-F238E27FC236}">
              <a16:creationId xmlns:a16="http://schemas.microsoft.com/office/drawing/2014/main" id="{2EC50E6B-0886-4F7F-B312-B9BDF83653E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0" name="Text Box 47">
          <a:extLst>
            <a:ext uri="{FF2B5EF4-FFF2-40B4-BE49-F238E27FC236}">
              <a16:creationId xmlns:a16="http://schemas.microsoft.com/office/drawing/2014/main" id="{B7A87DFE-EDCE-46A2-845B-DDE6AD1F397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1" name="Text Box 48">
          <a:extLst>
            <a:ext uri="{FF2B5EF4-FFF2-40B4-BE49-F238E27FC236}">
              <a16:creationId xmlns:a16="http://schemas.microsoft.com/office/drawing/2014/main" id="{F4C3D73E-15BB-4B8E-9476-673091BB19F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2" name="Text Box 49">
          <a:extLst>
            <a:ext uri="{FF2B5EF4-FFF2-40B4-BE49-F238E27FC236}">
              <a16:creationId xmlns:a16="http://schemas.microsoft.com/office/drawing/2014/main" id="{5510E7CA-9B80-4437-B018-B718A899E5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3" name="Text Box 50">
          <a:extLst>
            <a:ext uri="{FF2B5EF4-FFF2-40B4-BE49-F238E27FC236}">
              <a16:creationId xmlns:a16="http://schemas.microsoft.com/office/drawing/2014/main" id="{2770ADF6-39F9-4378-86F3-786AB568466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4" name="Text Box 51">
          <a:extLst>
            <a:ext uri="{FF2B5EF4-FFF2-40B4-BE49-F238E27FC236}">
              <a16:creationId xmlns:a16="http://schemas.microsoft.com/office/drawing/2014/main" id="{17D08E0C-E8A2-4B84-A4D9-1EA34C9C4F7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5" name="Text Box 52">
          <a:extLst>
            <a:ext uri="{FF2B5EF4-FFF2-40B4-BE49-F238E27FC236}">
              <a16:creationId xmlns:a16="http://schemas.microsoft.com/office/drawing/2014/main" id="{EC0B65B9-AD5D-4D4B-8929-83E0311B473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6" name="Text Box 53">
          <a:extLst>
            <a:ext uri="{FF2B5EF4-FFF2-40B4-BE49-F238E27FC236}">
              <a16:creationId xmlns:a16="http://schemas.microsoft.com/office/drawing/2014/main" id="{0BAD0379-D0C4-4827-9D13-A4852D55994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7" name="Text Box 54">
          <a:extLst>
            <a:ext uri="{FF2B5EF4-FFF2-40B4-BE49-F238E27FC236}">
              <a16:creationId xmlns:a16="http://schemas.microsoft.com/office/drawing/2014/main" id="{AFC7820C-963E-4EA0-A634-909F97AD137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8" name="Text Box 55">
          <a:extLst>
            <a:ext uri="{FF2B5EF4-FFF2-40B4-BE49-F238E27FC236}">
              <a16:creationId xmlns:a16="http://schemas.microsoft.com/office/drawing/2014/main" id="{CEC09279-5637-4CE1-B955-128534AE093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59" name="Text Box 56">
          <a:extLst>
            <a:ext uri="{FF2B5EF4-FFF2-40B4-BE49-F238E27FC236}">
              <a16:creationId xmlns:a16="http://schemas.microsoft.com/office/drawing/2014/main" id="{9B6E0D50-705D-46C6-889E-AE3FA9E2B80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0" name="Text Box 57">
          <a:extLst>
            <a:ext uri="{FF2B5EF4-FFF2-40B4-BE49-F238E27FC236}">
              <a16:creationId xmlns:a16="http://schemas.microsoft.com/office/drawing/2014/main" id="{7F2462F2-6903-4AAB-B479-894F095A51A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1" name="Text Box 58">
          <a:extLst>
            <a:ext uri="{FF2B5EF4-FFF2-40B4-BE49-F238E27FC236}">
              <a16:creationId xmlns:a16="http://schemas.microsoft.com/office/drawing/2014/main" id="{F2663D6D-C6F3-4E6C-840A-DE668A78923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2" name="Text Box 59">
          <a:extLst>
            <a:ext uri="{FF2B5EF4-FFF2-40B4-BE49-F238E27FC236}">
              <a16:creationId xmlns:a16="http://schemas.microsoft.com/office/drawing/2014/main" id="{3636452F-E687-4B70-BD71-7A708B589D3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3" name="Text Box 60">
          <a:extLst>
            <a:ext uri="{FF2B5EF4-FFF2-40B4-BE49-F238E27FC236}">
              <a16:creationId xmlns:a16="http://schemas.microsoft.com/office/drawing/2014/main" id="{CDD55652-B4F4-44F2-8E8A-AC1ED14F65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4" name="Text Box 61">
          <a:extLst>
            <a:ext uri="{FF2B5EF4-FFF2-40B4-BE49-F238E27FC236}">
              <a16:creationId xmlns:a16="http://schemas.microsoft.com/office/drawing/2014/main" id="{B73CB134-2B62-4A8C-9370-CE15A2C66D2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5" name="Text Box 62">
          <a:extLst>
            <a:ext uri="{FF2B5EF4-FFF2-40B4-BE49-F238E27FC236}">
              <a16:creationId xmlns:a16="http://schemas.microsoft.com/office/drawing/2014/main" id="{0C81A920-DFDC-4FED-A82F-13DA65FA29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6" name="Text Box 63">
          <a:extLst>
            <a:ext uri="{FF2B5EF4-FFF2-40B4-BE49-F238E27FC236}">
              <a16:creationId xmlns:a16="http://schemas.microsoft.com/office/drawing/2014/main" id="{B888B71B-1AB6-46EB-86A6-B846731CA8C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7" name="Text Box 64">
          <a:extLst>
            <a:ext uri="{FF2B5EF4-FFF2-40B4-BE49-F238E27FC236}">
              <a16:creationId xmlns:a16="http://schemas.microsoft.com/office/drawing/2014/main" id="{F5AC1378-2509-4C37-9EC7-257FD117452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8" name="Text Box 65">
          <a:extLst>
            <a:ext uri="{FF2B5EF4-FFF2-40B4-BE49-F238E27FC236}">
              <a16:creationId xmlns:a16="http://schemas.microsoft.com/office/drawing/2014/main" id="{EBD50F05-496A-4FD6-BBC3-C71E718B389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69" name="Text Box 66">
          <a:extLst>
            <a:ext uri="{FF2B5EF4-FFF2-40B4-BE49-F238E27FC236}">
              <a16:creationId xmlns:a16="http://schemas.microsoft.com/office/drawing/2014/main" id="{68082C2B-2EC8-474E-AEEE-4564D6E314B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0" name="Text Box 67">
          <a:extLst>
            <a:ext uri="{FF2B5EF4-FFF2-40B4-BE49-F238E27FC236}">
              <a16:creationId xmlns:a16="http://schemas.microsoft.com/office/drawing/2014/main" id="{8CD82C6D-EBB9-479C-927C-0AA4AF693AA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1" name="Text Box 68">
          <a:extLst>
            <a:ext uri="{FF2B5EF4-FFF2-40B4-BE49-F238E27FC236}">
              <a16:creationId xmlns:a16="http://schemas.microsoft.com/office/drawing/2014/main" id="{C2BF7CF6-E4C0-46E1-9E25-3B34ADC05C0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2" name="Text Box 69">
          <a:extLst>
            <a:ext uri="{FF2B5EF4-FFF2-40B4-BE49-F238E27FC236}">
              <a16:creationId xmlns:a16="http://schemas.microsoft.com/office/drawing/2014/main" id="{57B0A513-2DD2-4A91-BCF8-5A9CBC02A8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3" name="Text Box 70">
          <a:extLst>
            <a:ext uri="{FF2B5EF4-FFF2-40B4-BE49-F238E27FC236}">
              <a16:creationId xmlns:a16="http://schemas.microsoft.com/office/drawing/2014/main" id="{536FAD70-9D29-4232-95AA-AC68A17F655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4" name="Text Box 72">
          <a:extLst>
            <a:ext uri="{FF2B5EF4-FFF2-40B4-BE49-F238E27FC236}">
              <a16:creationId xmlns:a16="http://schemas.microsoft.com/office/drawing/2014/main" id="{DE096128-6746-462A-A074-F3D6C4DE907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5" name="Text Box 73">
          <a:extLst>
            <a:ext uri="{FF2B5EF4-FFF2-40B4-BE49-F238E27FC236}">
              <a16:creationId xmlns:a16="http://schemas.microsoft.com/office/drawing/2014/main" id="{642D41BA-2ED8-4551-8296-FFDDDC66851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6" name="Text Box 77">
          <a:extLst>
            <a:ext uri="{FF2B5EF4-FFF2-40B4-BE49-F238E27FC236}">
              <a16:creationId xmlns:a16="http://schemas.microsoft.com/office/drawing/2014/main" id="{27E043B9-CC9D-4AA4-B5A3-82BE451516A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7" name="Text Box 78">
          <a:extLst>
            <a:ext uri="{FF2B5EF4-FFF2-40B4-BE49-F238E27FC236}">
              <a16:creationId xmlns:a16="http://schemas.microsoft.com/office/drawing/2014/main" id="{AE2AEFE0-D554-4D23-A0F0-65A105C6F5D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8" name="Text Box 79">
          <a:extLst>
            <a:ext uri="{FF2B5EF4-FFF2-40B4-BE49-F238E27FC236}">
              <a16:creationId xmlns:a16="http://schemas.microsoft.com/office/drawing/2014/main" id="{5488A3DB-972B-40D1-A7DE-004B8E29D41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79" name="Text Box 80">
          <a:extLst>
            <a:ext uri="{FF2B5EF4-FFF2-40B4-BE49-F238E27FC236}">
              <a16:creationId xmlns:a16="http://schemas.microsoft.com/office/drawing/2014/main" id="{CD982C89-79E6-44FF-A440-70A07DA51D3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0" name="Text Box 81">
          <a:extLst>
            <a:ext uri="{FF2B5EF4-FFF2-40B4-BE49-F238E27FC236}">
              <a16:creationId xmlns:a16="http://schemas.microsoft.com/office/drawing/2014/main" id="{16B09481-8AE2-4720-9225-623397A1D92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1" name="Text Box 82">
          <a:extLst>
            <a:ext uri="{FF2B5EF4-FFF2-40B4-BE49-F238E27FC236}">
              <a16:creationId xmlns:a16="http://schemas.microsoft.com/office/drawing/2014/main" id="{C70EFD19-FDF9-44C3-B919-1D3A792CF40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2" name="Text Box 84">
          <a:extLst>
            <a:ext uri="{FF2B5EF4-FFF2-40B4-BE49-F238E27FC236}">
              <a16:creationId xmlns:a16="http://schemas.microsoft.com/office/drawing/2014/main" id="{DB08D4BD-9EFD-4608-BAAE-D56F57846C5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3" name="Text Box 85">
          <a:extLst>
            <a:ext uri="{FF2B5EF4-FFF2-40B4-BE49-F238E27FC236}">
              <a16:creationId xmlns:a16="http://schemas.microsoft.com/office/drawing/2014/main" id="{78D30275-7DEC-4254-B988-FC639C53905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4" name="Text Box 89">
          <a:extLst>
            <a:ext uri="{FF2B5EF4-FFF2-40B4-BE49-F238E27FC236}">
              <a16:creationId xmlns:a16="http://schemas.microsoft.com/office/drawing/2014/main" id="{9844A5AF-4B49-4C8B-B24A-67BFB9E4C93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5" name="Text Box 90">
          <a:extLst>
            <a:ext uri="{FF2B5EF4-FFF2-40B4-BE49-F238E27FC236}">
              <a16:creationId xmlns:a16="http://schemas.microsoft.com/office/drawing/2014/main" id="{436ABAC6-4EA8-450B-9D7B-DCC68AD8CAF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6" name="Text Box 91">
          <a:extLst>
            <a:ext uri="{FF2B5EF4-FFF2-40B4-BE49-F238E27FC236}">
              <a16:creationId xmlns:a16="http://schemas.microsoft.com/office/drawing/2014/main" id="{090D7275-F8DE-4DA7-9BD4-9550E0FF33A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7" name="Text Box 92">
          <a:extLst>
            <a:ext uri="{FF2B5EF4-FFF2-40B4-BE49-F238E27FC236}">
              <a16:creationId xmlns:a16="http://schemas.microsoft.com/office/drawing/2014/main" id="{91FBD9B3-6CD7-4BB4-A86B-7C36AAF3467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8" name="Text Box 93">
          <a:extLst>
            <a:ext uri="{FF2B5EF4-FFF2-40B4-BE49-F238E27FC236}">
              <a16:creationId xmlns:a16="http://schemas.microsoft.com/office/drawing/2014/main" id="{AE603DD5-E260-4C0B-A828-F5D0ADE086E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89" name="Text Box 94">
          <a:extLst>
            <a:ext uri="{FF2B5EF4-FFF2-40B4-BE49-F238E27FC236}">
              <a16:creationId xmlns:a16="http://schemas.microsoft.com/office/drawing/2014/main" id="{854D422E-1EBE-42F2-BBA1-F057F2AF54A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0" name="Text Box 95">
          <a:extLst>
            <a:ext uri="{FF2B5EF4-FFF2-40B4-BE49-F238E27FC236}">
              <a16:creationId xmlns:a16="http://schemas.microsoft.com/office/drawing/2014/main" id="{DA5FA2CD-1A18-4275-BB6E-EE1BF42CD8F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1" name="Text Box 96">
          <a:extLst>
            <a:ext uri="{FF2B5EF4-FFF2-40B4-BE49-F238E27FC236}">
              <a16:creationId xmlns:a16="http://schemas.microsoft.com/office/drawing/2014/main" id="{77ADFA81-F43E-41DF-83E1-F4CB7A23938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2" name="Text Box 97">
          <a:extLst>
            <a:ext uri="{FF2B5EF4-FFF2-40B4-BE49-F238E27FC236}">
              <a16:creationId xmlns:a16="http://schemas.microsoft.com/office/drawing/2014/main" id="{393C1B39-8C2D-4085-B9A1-03C9ECE49C3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3" name="Text Box 101">
          <a:extLst>
            <a:ext uri="{FF2B5EF4-FFF2-40B4-BE49-F238E27FC236}">
              <a16:creationId xmlns:a16="http://schemas.microsoft.com/office/drawing/2014/main" id="{11542715-85D9-40CB-9E66-AC9570DCA2C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4" name="Text Box 102">
          <a:extLst>
            <a:ext uri="{FF2B5EF4-FFF2-40B4-BE49-F238E27FC236}">
              <a16:creationId xmlns:a16="http://schemas.microsoft.com/office/drawing/2014/main" id="{84C45C09-C508-4717-996C-8ED898B0AEA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5" name="Text Box 103">
          <a:extLst>
            <a:ext uri="{FF2B5EF4-FFF2-40B4-BE49-F238E27FC236}">
              <a16:creationId xmlns:a16="http://schemas.microsoft.com/office/drawing/2014/main" id="{5D85BEC3-9C3A-43BC-AA15-B029629353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6" name="Text Box 104">
          <a:extLst>
            <a:ext uri="{FF2B5EF4-FFF2-40B4-BE49-F238E27FC236}">
              <a16:creationId xmlns:a16="http://schemas.microsoft.com/office/drawing/2014/main" id="{9A28F357-40A5-42FD-BFBA-B1D2FB22F76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7" name="Text Box 105">
          <a:extLst>
            <a:ext uri="{FF2B5EF4-FFF2-40B4-BE49-F238E27FC236}">
              <a16:creationId xmlns:a16="http://schemas.microsoft.com/office/drawing/2014/main" id="{3D282958-1D15-4D93-81AD-827BC611B1E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8" name="Text Box 106">
          <a:extLst>
            <a:ext uri="{FF2B5EF4-FFF2-40B4-BE49-F238E27FC236}">
              <a16:creationId xmlns:a16="http://schemas.microsoft.com/office/drawing/2014/main" id="{B5D67ADE-A773-4C63-BF9A-61407124353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299" name="Text Box 107">
          <a:extLst>
            <a:ext uri="{FF2B5EF4-FFF2-40B4-BE49-F238E27FC236}">
              <a16:creationId xmlns:a16="http://schemas.microsoft.com/office/drawing/2014/main" id="{A6C82554-5B7E-4C40-B2B5-63658902748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0" name="Text Box 108">
          <a:extLst>
            <a:ext uri="{FF2B5EF4-FFF2-40B4-BE49-F238E27FC236}">
              <a16:creationId xmlns:a16="http://schemas.microsoft.com/office/drawing/2014/main" id="{5FFD569F-8C3D-4650-90F3-577436D478F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1" name="Text Box 109">
          <a:extLst>
            <a:ext uri="{FF2B5EF4-FFF2-40B4-BE49-F238E27FC236}">
              <a16:creationId xmlns:a16="http://schemas.microsoft.com/office/drawing/2014/main" id="{73294C5E-5D82-4499-98E7-3BCD6C66EAF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2" name="Text Box 113">
          <a:extLst>
            <a:ext uri="{FF2B5EF4-FFF2-40B4-BE49-F238E27FC236}">
              <a16:creationId xmlns:a16="http://schemas.microsoft.com/office/drawing/2014/main" id="{D03FAAF3-DC11-4B68-B126-E94AC9D0560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3" name="Text Box 114">
          <a:extLst>
            <a:ext uri="{FF2B5EF4-FFF2-40B4-BE49-F238E27FC236}">
              <a16:creationId xmlns:a16="http://schemas.microsoft.com/office/drawing/2014/main" id="{11C02535-3BF7-4151-875A-11F46349633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4" name="Text Box 115">
          <a:extLst>
            <a:ext uri="{FF2B5EF4-FFF2-40B4-BE49-F238E27FC236}">
              <a16:creationId xmlns:a16="http://schemas.microsoft.com/office/drawing/2014/main" id="{B14D0D7A-8BF0-422B-99A5-DB3FCB3F683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5" name="Text Box 116">
          <a:extLst>
            <a:ext uri="{FF2B5EF4-FFF2-40B4-BE49-F238E27FC236}">
              <a16:creationId xmlns:a16="http://schemas.microsoft.com/office/drawing/2014/main" id="{E622B0C5-6958-48A9-9FA4-E06919F7D5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6" name="Text Box 117">
          <a:extLst>
            <a:ext uri="{FF2B5EF4-FFF2-40B4-BE49-F238E27FC236}">
              <a16:creationId xmlns:a16="http://schemas.microsoft.com/office/drawing/2014/main" id="{FE7B0C3A-2112-43CF-A6A4-21E96C62765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7" name="Text Box 118">
          <a:extLst>
            <a:ext uri="{FF2B5EF4-FFF2-40B4-BE49-F238E27FC236}">
              <a16:creationId xmlns:a16="http://schemas.microsoft.com/office/drawing/2014/main" id="{E12C6C66-C0D8-4C79-994C-1BB533A8CB3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8" name="Text Box 119">
          <a:extLst>
            <a:ext uri="{FF2B5EF4-FFF2-40B4-BE49-F238E27FC236}">
              <a16:creationId xmlns:a16="http://schemas.microsoft.com/office/drawing/2014/main" id="{DBEFDDC6-9C4D-4C00-97DF-F18C040C34F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09" name="Text Box 120">
          <a:extLst>
            <a:ext uri="{FF2B5EF4-FFF2-40B4-BE49-F238E27FC236}">
              <a16:creationId xmlns:a16="http://schemas.microsoft.com/office/drawing/2014/main" id="{9ECE05B6-0613-4E4A-945A-B46FF1202C5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0" name="Text Box 121">
          <a:extLst>
            <a:ext uri="{FF2B5EF4-FFF2-40B4-BE49-F238E27FC236}">
              <a16:creationId xmlns:a16="http://schemas.microsoft.com/office/drawing/2014/main" id="{D077FB15-4C54-43B3-BFAF-C69F8FBB6AA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1" name="Text Box 125">
          <a:extLst>
            <a:ext uri="{FF2B5EF4-FFF2-40B4-BE49-F238E27FC236}">
              <a16:creationId xmlns:a16="http://schemas.microsoft.com/office/drawing/2014/main" id="{0D8B9BEC-7371-470F-BB41-C07371E0C3B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2" name="Text Box 126">
          <a:extLst>
            <a:ext uri="{FF2B5EF4-FFF2-40B4-BE49-F238E27FC236}">
              <a16:creationId xmlns:a16="http://schemas.microsoft.com/office/drawing/2014/main" id="{356622F2-943F-4709-9BD3-CC683C7E466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3" name="Text Box 127">
          <a:extLst>
            <a:ext uri="{FF2B5EF4-FFF2-40B4-BE49-F238E27FC236}">
              <a16:creationId xmlns:a16="http://schemas.microsoft.com/office/drawing/2014/main" id="{FE7BD063-7164-4DE5-83C4-95FAFF7D3AB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4" name="Text Box 128">
          <a:extLst>
            <a:ext uri="{FF2B5EF4-FFF2-40B4-BE49-F238E27FC236}">
              <a16:creationId xmlns:a16="http://schemas.microsoft.com/office/drawing/2014/main" id="{6F6A60B8-809E-48B7-AF62-2F5A8C7A95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5" name="Text Box 129">
          <a:extLst>
            <a:ext uri="{FF2B5EF4-FFF2-40B4-BE49-F238E27FC236}">
              <a16:creationId xmlns:a16="http://schemas.microsoft.com/office/drawing/2014/main" id="{E31E3F64-6D1D-439A-870E-0E5276EA3BE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6" name="Text Box 130">
          <a:extLst>
            <a:ext uri="{FF2B5EF4-FFF2-40B4-BE49-F238E27FC236}">
              <a16:creationId xmlns:a16="http://schemas.microsoft.com/office/drawing/2014/main" id="{48A2AEA2-E231-4441-8E8D-852DAFF4649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7" name="Text Box 131">
          <a:extLst>
            <a:ext uri="{FF2B5EF4-FFF2-40B4-BE49-F238E27FC236}">
              <a16:creationId xmlns:a16="http://schemas.microsoft.com/office/drawing/2014/main" id="{42290794-0F69-4B83-8CDF-7D041EB2FB0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8" name="Text Box 132">
          <a:extLst>
            <a:ext uri="{FF2B5EF4-FFF2-40B4-BE49-F238E27FC236}">
              <a16:creationId xmlns:a16="http://schemas.microsoft.com/office/drawing/2014/main" id="{2023BE7E-7069-4862-9398-251DDEA6533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19" name="Text Box 133">
          <a:extLst>
            <a:ext uri="{FF2B5EF4-FFF2-40B4-BE49-F238E27FC236}">
              <a16:creationId xmlns:a16="http://schemas.microsoft.com/office/drawing/2014/main" id="{82BEF96F-183F-48D5-A523-F09EBF74CDD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0" name="Text Box 137">
          <a:extLst>
            <a:ext uri="{FF2B5EF4-FFF2-40B4-BE49-F238E27FC236}">
              <a16:creationId xmlns:a16="http://schemas.microsoft.com/office/drawing/2014/main" id="{7D7CB444-8A2B-4D09-998B-74D0758DD6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1" name="Text Box 138">
          <a:extLst>
            <a:ext uri="{FF2B5EF4-FFF2-40B4-BE49-F238E27FC236}">
              <a16:creationId xmlns:a16="http://schemas.microsoft.com/office/drawing/2014/main" id="{7D5FCF87-0188-4145-BA6D-49A08EF5008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2" name="Text Box 139">
          <a:extLst>
            <a:ext uri="{FF2B5EF4-FFF2-40B4-BE49-F238E27FC236}">
              <a16:creationId xmlns:a16="http://schemas.microsoft.com/office/drawing/2014/main" id="{FE36B12E-EB01-494A-A613-FC8DC45F1E0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3" name="Text Box 140">
          <a:extLst>
            <a:ext uri="{FF2B5EF4-FFF2-40B4-BE49-F238E27FC236}">
              <a16:creationId xmlns:a16="http://schemas.microsoft.com/office/drawing/2014/main" id="{3D25E0E3-B716-4457-9B0B-A31DD2C7E3D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4" name="Text Box 141">
          <a:extLst>
            <a:ext uri="{FF2B5EF4-FFF2-40B4-BE49-F238E27FC236}">
              <a16:creationId xmlns:a16="http://schemas.microsoft.com/office/drawing/2014/main" id="{CD20FCDC-CEEB-4DB7-9856-1F452BB3B42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5" name="Text Box 142">
          <a:extLst>
            <a:ext uri="{FF2B5EF4-FFF2-40B4-BE49-F238E27FC236}">
              <a16:creationId xmlns:a16="http://schemas.microsoft.com/office/drawing/2014/main" id="{67763F0F-6B91-42BD-97E8-6D2477FD044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6" name="Text Box 143">
          <a:extLst>
            <a:ext uri="{FF2B5EF4-FFF2-40B4-BE49-F238E27FC236}">
              <a16:creationId xmlns:a16="http://schemas.microsoft.com/office/drawing/2014/main" id="{308852B6-EBA0-494B-8FA7-931BD3A517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7" name="Text Box 144">
          <a:extLst>
            <a:ext uri="{FF2B5EF4-FFF2-40B4-BE49-F238E27FC236}">
              <a16:creationId xmlns:a16="http://schemas.microsoft.com/office/drawing/2014/main" id="{43B6B6E5-BD94-45BF-97E2-E912DA639BD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8" name="Text Box 145">
          <a:extLst>
            <a:ext uri="{FF2B5EF4-FFF2-40B4-BE49-F238E27FC236}">
              <a16:creationId xmlns:a16="http://schemas.microsoft.com/office/drawing/2014/main" id="{D9774293-D052-4C8E-9567-571A8C682C2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29" name="Text Box 149">
          <a:extLst>
            <a:ext uri="{FF2B5EF4-FFF2-40B4-BE49-F238E27FC236}">
              <a16:creationId xmlns:a16="http://schemas.microsoft.com/office/drawing/2014/main" id="{6E3763E1-B528-4482-8EAA-DC2C8343557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0" name="Text Box 150">
          <a:extLst>
            <a:ext uri="{FF2B5EF4-FFF2-40B4-BE49-F238E27FC236}">
              <a16:creationId xmlns:a16="http://schemas.microsoft.com/office/drawing/2014/main" id="{93C5AA58-9DF9-491C-9739-9B8C773BC08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1" name="Text Box 151">
          <a:extLst>
            <a:ext uri="{FF2B5EF4-FFF2-40B4-BE49-F238E27FC236}">
              <a16:creationId xmlns:a16="http://schemas.microsoft.com/office/drawing/2014/main" id="{8A198C38-4CAA-4D0D-B452-CB030EA8D01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2" name="Text Box 152">
          <a:extLst>
            <a:ext uri="{FF2B5EF4-FFF2-40B4-BE49-F238E27FC236}">
              <a16:creationId xmlns:a16="http://schemas.microsoft.com/office/drawing/2014/main" id="{B326E56E-DEDD-46D9-8928-471600248D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3" name="Text Box 153">
          <a:extLst>
            <a:ext uri="{FF2B5EF4-FFF2-40B4-BE49-F238E27FC236}">
              <a16:creationId xmlns:a16="http://schemas.microsoft.com/office/drawing/2014/main" id="{92A2461E-2AD8-41C7-BCF1-EEA210627E9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4" name="Text Box 154">
          <a:extLst>
            <a:ext uri="{FF2B5EF4-FFF2-40B4-BE49-F238E27FC236}">
              <a16:creationId xmlns:a16="http://schemas.microsoft.com/office/drawing/2014/main" id="{2ABDB1ED-7E06-42FA-9929-D506963E891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5" name="Text Box 155">
          <a:extLst>
            <a:ext uri="{FF2B5EF4-FFF2-40B4-BE49-F238E27FC236}">
              <a16:creationId xmlns:a16="http://schemas.microsoft.com/office/drawing/2014/main" id="{44A727A6-CCDE-4EE7-A9AA-79BCDB00E06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6" name="Text Box 156">
          <a:extLst>
            <a:ext uri="{FF2B5EF4-FFF2-40B4-BE49-F238E27FC236}">
              <a16:creationId xmlns:a16="http://schemas.microsoft.com/office/drawing/2014/main" id="{C52921E1-DADF-41D9-87C8-043C960AD9C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7" name="Text Box 157">
          <a:extLst>
            <a:ext uri="{FF2B5EF4-FFF2-40B4-BE49-F238E27FC236}">
              <a16:creationId xmlns:a16="http://schemas.microsoft.com/office/drawing/2014/main" id="{A864AC98-3079-446C-BE02-584013A4578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8" name="Text Box 161">
          <a:extLst>
            <a:ext uri="{FF2B5EF4-FFF2-40B4-BE49-F238E27FC236}">
              <a16:creationId xmlns:a16="http://schemas.microsoft.com/office/drawing/2014/main" id="{308EC0A4-6690-4289-B583-312145935CF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39" name="Text Box 162">
          <a:extLst>
            <a:ext uri="{FF2B5EF4-FFF2-40B4-BE49-F238E27FC236}">
              <a16:creationId xmlns:a16="http://schemas.microsoft.com/office/drawing/2014/main" id="{03CA3CD1-122E-48CA-827B-A708E1412E6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0" name="Text Box 163">
          <a:extLst>
            <a:ext uri="{FF2B5EF4-FFF2-40B4-BE49-F238E27FC236}">
              <a16:creationId xmlns:a16="http://schemas.microsoft.com/office/drawing/2014/main" id="{090A0B96-241B-449E-BF09-5096F466339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1" name="Text Box 164">
          <a:extLst>
            <a:ext uri="{FF2B5EF4-FFF2-40B4-BE49-F238E27FC236}">
              <a16:creationId xmlns:a16="http://schemas.microsoft.com/office/drawing/2014/main" id="{D34CC1DE-342C-49F9-A69B-DA288747BE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2" name="Text Box 165">
          <a:extLst>
            <a:ext uri="{FF2B5EF4-FFF2-40B4-BE49-F238E27FC236}">
              <a16:creationId xmlns:a16="http://schemas.microsoft.com/office/drawing/2014/main" id="{D8CB605D-270D-49B8-A4C1-0AE4CF9218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3" name="Text Box 166">
          <a:extLst>
            <a:ext uri="{FF2B5EF4-FFF2-40B4-BE49-F238E27FC236}">
              <a16:creationId xmlns:a16="http://schemas.microsoft.com/office/drawing/2014/main" id="{F50CFDBB-38D8-4A79-BFDB-0A50E9B584D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4" name="Text Box 167">
          <a:extLst>
            <a:ext uri="{FF2B5EF4-FFF2-40B4-BE49-F238E27FC236}">
              <a16:creationId xmlns:a16="http://schemas.microsoft.com/office/drawing/2014/main" id="{D98301D2-5AA3-4272-9B12-54E5A1E71E3D}"/>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5" name="Text Box 168">
          <a:extLst>
            <a:ext uri="{FF2B5EF4-FFF2-40B4-BE49-F238E27FC236}">
              <a16:creationId xmlns:a16="http://schemas.microsoft.com/office/drawing/2014/main" id="{3EDFB099-B43F-4F30-B2BC-7336E59542C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6" name="Text Box 169">
          <a:extLst>
            <a:ext uri="{FF2B5EF4-FFF2-40B4-BE49-F238E27FC236}">
              <a16:creationId xmlns:a16="http://schemas.microsoft.com/office/drawing/2014/main" id="{411B2FFE-6B95-4310-9B24-31A52F8A4CD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7" name="Text Box 170">
          <a:extLst>
            <a:ext uri="{FF2B5EF4-FFF2-40B4-BE49-F238E27FC236}">
              <a16:creationId xmlns:a16="http://schemas.microsoft.com/office/drawing/2014/main" id="{E4E7A0F9-89AE-48AF-92B4-11455C06E445}"/>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8" name="Text Box 171">
          <a:extLst>
            <a:ext uri="{FF2B5EF4-FFF2-40B4-BE49-F238E27FC236}">
              <a16:creationId xmlns:a16="http://schemas.microsoft.com/office/drawing/2014/main" id="{807B7DA5-1230-4FAE-A8CD-083C2E03B97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49" name="Text Box 172">
          <a:extLst>
            <a:ext uri="{FF2B5EF4-FFF2-40B4-BE49-F238E27FC236}">
              <a16:creationId xmlns:a16="http://schemas.microsoft.com/office/drawing/2014/main" id="{C037F5AF-4F6B-48FE-8E1C-A26924730FA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0" name="Text Box 173">
          <a:extLst>
            <a:ext uri="{FF2B5EF4-FFF2-40B4-BE49-F238E27FC236}">
              <a16:creationId xmlns:a16="http://schemas.microsoft.com/office/drawing/2014/main" id="{3750FF25-565B-4046-BF2C-2C3A8B60A1CA}"/>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1" name="Text Box 174">
          <a:extLst>
            <a:ext uri="{FF2B5EF4-FFF2-40B4-BE49-F238E27FC236}">
              <a16:creationId xmlns:a16="http://schemas.microsoft.com/office/drawing/2014/main" id="{71357C26-935E-40F7-84B1-7A028D92ECA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2" name="Text Box 176">
          <a:extLst>
            <a:ext uri="{FF2B5EF4-FFF2-40B4-BE49-F238E27FC236}">
              <a16:creationId xmlns:a16="http://schemas.microsoft.com/office/drawing/2014/main" id="{EE99E343-FBBC-48F4-BFFA-6BBF016CE4D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3" name="Text Box 178">
          <a:extLst>
            <a:ext uri="{FF2B5EF4-FFF2-40B4-BE49-F238E27FC236}">
              <a16:creationId xmlns:a16="http://schemas.microsoft.com/office/drawing/2014/main" id="{CA31D31D-7CBA-43CA-8285-0F931E2F187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4" name="Text Box 179">
          <a:extLst>
            <a:ext uri="{FF2B5EF4-FFF2-40B4-BE49-F238E27FC236}">
              <a16:creationId xmlns:a16="http://schemas.microsoft.com/office/drawing/2014/main" id="{489C3106-8158-4AED-803C-7BF74F700A8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5" name="Text Box 180">
          <a:extLst>
            <a:ext uri="{FF2B5EF4-FFF2-40B4-BE49-F238E27FC236}">
              <a16:creationId xmlns:a16="http://schemas.microsoft.com/office/drawing/2014/main" id="{89A320D0-003F-4E65-AB14-21391E95EC0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6" name="Text Box 181">
          <a:extLst>
            <a:ext uri="{FF2B5EF4-FFF2-40B4-BE49-F238E27FC236}">
              <a16:creationId xmlns:a16="http://schemas.microsoft.com/office/drawing/2014/main" id="{73C18A36-2398-4936-BC88-1DAAAC156400}"/>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7" name="Text Box 182">
          <a:extLst>
            <a:ext uri="{FF2B5EF4-FFF2-40B4-BE49-F238E27FC236}">
              <a16:creationId xmlns:a16="http://schemas.microsoft.com/office/drawing/2014/main" id="{818C1437-A3A9-432F-8AC5-CAFD7545AB21}"/>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8" name="Text Box 183">
          <a:extLst>
            <a:ext uri="{FF2B5EF4-FFF2-40B4-BE49-F238E27FC236}">
              <a16:creationId xmlns:a16="http://schemas.microsoft.com/office/drawing/2014/main" id="{C1D7C2E4-8005-4B63-8D3F-C5419C8743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59" name="Text Box 184">
          <a:extLst>
            <a:ext uri="{FF2B5EF4-FFF2-40B4-BE49-F238E27FC236}">
              <a16:creationId xmlns:a16="http://schemas.microsoft.com/office/drawing/2014/main" id="{D71108EB-CF9A-4CBE-B749-70AE7706EE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0" name="Text Box 185">
          <a:extLst>
            <a:ext uri="{FF2B5EF4-FFF2-40B4-BE49-F238E27FC236}">
              <a16:creationId xmlns:a16="http://schemas.microsoft.com/office/drawing/2014/main" id="{645EDB39-5E3A-4848-A78A-AF33F4009D1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1" name="Text Box 186">
          <a:extLst>
            <a:ext uri="{FF2B5EF4-FFF2-40B4-BE49-F238E27FC236}">
              <a16:creationId xmlns:a16="http://schemas.microsoft.com/office/drawing/2014/main" id="{A75C7A43-7BF8-42B6-95E5-1C025797038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2" name="Text Box 187">
          <a:extLst>
            <a:ext uri="{FF2B5EF4-FFF2-40B4-BE49-F238E27FC236}">
              <a16:creationId xmlns:a16="http://schemas.microsoft.com/office/drawing/2014/main" id="{2136EFD5-4F72-45E2-86C2-48580DD9781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3" name="Text Box 188">
          <a:extLst>
            <a:ext uri="{FF2B5EF4-FFF2-40B4-BE49-F238E27FC236}">
              <a16:creationId xmlns:a16="http://schemas.microsoft.com/office/drawing/2014/main" id="{B9BB2E32-8730-4785-A8C8-25976F73B3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4" name="Text Box 189">
          <a:extLst>
            <a:ext uri="{FF2B5EF4-FFF2-40B4-BE49-F238E27FC236}">
              <a16:creationId xmlns:a16="http://schemas.microsoft.com/office/drawing/2014/main" id="{99939182-EF8F-4033-9A62-F89BBD0F962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5" name="Text Box 190">
          <a:extLst>
            <a:ext uri="{FF2B5EF4-FFF2-40B4-BE49-F238E27FC236}">
              <a16:creationId xmlns:a16="http://schemas.microsoft.com/office/drawing/2014/main" id="{53ACA824-9F5B-4284-A700-FF3CF64B6C2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6" name="Text Box 191">
          <a:extLst>
            <a:ext uri="{FF2B5EF4-FFF2-40B4-BE49-F238E27FC236}">
              <a16:creationId xmlns:a16="http://schemas.microsoft.com/office/drawing/2014/main" id="{7E228C45-07A7-46E6-B27C-DC590500A4F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7" name="Text Box 192">
          <a:extLst>
            <a:ext uri="{FF2B5EF4-FFF2-40B4-BE49-F238E27FC236}">
              <a16:creationId xmlns:a16="http://schemas.microsoft.com/office/drawing/2014/main" id="{1DE3F304-F489-4D74-8C8F-9D743C79CB47}"/>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8" name="Text Box 193">
          <a:extLst>
            <a:ext uri="{FF2B5EF4-FFF2-40B4-BE49-F238E27FC236}">
              <a16:creationId xmlns:a16="http://schemas.microsoft.com/office/drawing/2014/main" id="{3C70DF2D-EA03-4758-91C1-2A51312035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69" name="Text Box 194">
          <a:extLst>
            <a:ext uri="{FF2B5EF4-FFF2-40B4-BE49-F238E27FC236}">
              <a16:creationId xmlns:a16="http://schemas.microsoft.com/office/drawing/2014/main" id="{3711FD14-C865-4628-88CE-16672D65846E}"/>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0" name="Text Box 195">
          <a:extLst>
            <a:ext uri="{FF2B5EF4-FFF2-40B4-BE49-F238E27FC236}">
              <a16:creationId xmlns:a16="http://schemas.microsoft.com/office/drawing/2014/main" id="{CE23AF9C-7BFB-4893-BA0C-BB4CADD8D77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1" name="Text Box 196">
          <a:extLst>
            <a:ext uri="{FF2B5EF4-FFF2-40B4-BE49-F238E27FC236}">
              <a16:creationId xmlns:a16="http://schemas.microsoft.com/office/drawing/2014/main" id="{40BA5BE3-D634-48B9-B08D-A3D8EFD17AD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2" name="Text Box 197">
          <a:extLst>
            <a:ext uri="{FF2B5EF4-FFF2-40B4-BE49-F238E27FC236}">
              <a16:creationId xmlns:a16="http://schemas.microsoft.com/office/drawing/2014/main" id="{63CDE141-99DB-4ABB-8E5C-AA91574C6B3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3" name="Text Box 198">
          <a:extLst>
            <a:ext uri="{FF2B5EF4-FFF2-40B4-BE49-F238E27FC236}">
              <a16:creationId xmlns:a16="http://schemas.microsoft.com/office/drawing/2014/main" id="{D8AC3D45-C744-4876-A663-AF7D4634FA76}"/>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4" name="Text Box 199">
          <a:extLst>
            <a:ext uri="{FF2B5EF4-FFF2-40B4-BE49-F238E27FC236}">
              <a16:creationId xmlns:a16="http://schemas.microsoft.com/office/drawing/2014/main" id="{391C1942-9CA3-4992-A4B7-09A020B31D74}"/>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5" name="Text Box 200">
          <a:extLst>
            <a:ext uri="{FF2B5EF4-FFF2-40B4-BE49-F238E27FC236}">
              <a16:creationId xmlns:a16="http://schemas.microsoft.com/office/drawing/2014/main" id="{B36357B4-FDCE-4D9C-8698-66A1E64F4D5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6" name="Text Box 201">
          <a:extLst>
            <a:ext uri="{FF2B5EF4-FFF2-40B4-BE49-F238E27FC236}">
              <a16:creationId xmlns:a16="http://schemas.microsoft.com/office/drawing/2014/main" id="{D1F4A59D-CD9A-42FF-8F5B-4E5FBCC468C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7" name="Text Box 202">
          <a:extLst>
            <a:ext uri="{FF2B5EF4-FFF2-40B4-BE49-F238E27FC236}">
              <a16:creationId xmlns:a16="http://schemas.microsoft.com/office/drawing/2014/main" id="{084AFA92-837B-43CC-A5F2-6CDC7338468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8" name="Text Box 203">
          <a:extLst>
            <a:ext uri="{FF2B5EF4-FFF2-40B4-BE49-F238E27FC236}">
              <a16:creationId xmlns:a16="http://schemas.microsoft.com/office/drawing/2014/main" id="{022EC2E9-2F0A-4934-84F6-7C3CAF34BB7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79" name="Text Box 204">
          <a:extLst>
            <a:ext uri="{FF2B5EF4-FFF2-40B4-BE49-F238E27FC236}">
              <a16:creationId xmlns:a16="http://schemas.microsoft.com/office/drawing/2014/main" id="{91B35021-3577-4E37-8CA6-1A938A8D5568}"/>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0" name="Text Box 206">
          <a:extLst>
            <a:ext uri="{FF2B5EF4-FFF2-40B4-BE49-F238E27FC236}">
              <a16:creationId xmlns:a16="http://schemas.microsoft.com/office/drawing/2014/main" id="{25A28994-31A8-4BB6-BC43-24C38A64DB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1" name="Text Box 207">
          <a:extLst>
            <a:ext uri="{FF2B5EF4-FFF2-40B4-BE49-F238E27FC236}">
              <a16:creationId xmlns:a16="http://schemas.microsoft.com/office/drawing/2014/main" id="{22BF5CC4-2C64-4395-83DD-1F70F58AD5A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2" name="Text Box 208">
          <a:extLst>
            <a:ext uri="{FF2B5EF4-FFF2-40B4-BE49-F238E27FC236}">
              <a16:creationId xmlns:a16="http://schemas.microsoft.com/office/drawing/2014/main" id="{0C39B7B5-A9B3-4DCE-8F17-128EFFD00D1F}"/>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3" name="Text Box 209">
          <a:extLst>
            <a:ext uri="{FF2B5EF4-FFF2-40B4-BE49-F238E27FC236}">
              <a16:creationId xmlns:a16="http://schemas.microsoft.com/office/drawing/2014/main" id="{F04FE951-172E-469F-B339-7CECF6B119A3}"/>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4" name="Text Box 210">
          <a:extLst>
            <a:ext uri="{FF2B5EF4-FFF2-40B4-BE49-F238E27FC236}">
              <a16:creationId xmlns:a16="http://schemas.microsoft.com/office/drawing/2014/main" id="{0011C840-9065-459A-92AC-B1A009A5639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5" name="Text Box 211">
          <a:extLst>
            <a:ext uri="{FF2B5EF4-FFF2-40B4-BE49-F238E27FC236}">
              <a16:creationId xmlns:a16="http://schemas.microsoft.com/office/drawing/2014/main" id="{39B9818B-95C8-43E3-BB49-9D235F5006FC}"/>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6" name="Text Box 212">
          <a:extLst>
            <a:ext uri="{FF2B5EF4-FFF2-40B4-BE49-F238E27FC236}">
              <a16:creationId xmlns:a16="http://schemas.microsoft.com/office/drawing/2014/main" id="{1D9F5B84-17A0-41EA-809A-4DDEC95055E9}"/>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7" name="Text Box 213">
          <a:extLst>
            <a:ext uri="{FF2B5EF4-FFF2-40B4-BE49-F238E27FC236}">
              <a16:creationId xmlns:a16="http://schemas.microsoft.com/office/drawing/2014/main" id="{F90AF302-F7FB-4865-9330-CBA119B2694B}"/>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45737</xdr:rowOff>
    </xdr:to>
    <xdr:sp macro="" textlink="">
      <xdr:nvSpPr>
        <xdr:cNvPr id="388" name="Text Box 214">
          <a:extLst>
            <a:ext uri="{FF2B5EF4-FFF2-40B4-BE49-F238E27FC236}">
              <a16:creationId xmlns:a16="http://schemas.microsoft.com/office/drawing/2014/main" id="{B03BBFC8-19E4-494A-8D5C-7D6161651702}"/>
            </a:ext>
          </a:extLst>
        </xdr:cNvPr>
        <xdr:cNvSpPr txBox="1">
          <a:spLocks noChangeArrowheads="1"/>
        </xdr:cNvSpPr>
      </xdr:nvSpPr>
      <xdr:spPr bwMode="auto">
        <a:xfrm>
          <a:off x="4165827" y="8534400"/>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89" name="Text Box 216">
          <a:extLst>
            <a:ext uri="{FF2B5EF4-FFF2-40B4-BE49-F238E27FC236}">
              <a16:creationId xmlns:a16="http://schemas.microsoft.com/office/drawing/2014/main" id="{3D517573-7655-4D31-B1D8-958DDBF3E23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0" name="Text Box 217">
          <a:extLst>
            <a:ext uri="{FF2B5EF4-FFF2-40B4-BE49-F238E27FC236}">
              <a16:creationId xmlns:a16="http://schemas.microsoft.com/office/drawing/2014/main" id="{FD308361-8374-419E-9FA4-CD6605A9FE2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1" name="Text Box 218">
          <a:extLst>
            <a:ext uri="{FF2B5EF4-FFF2-40B4-BE49-F238E27FC236}">
              <a16:creationId xmlns:a16="http://schemas.microsoft.com/office/drawing/2014/main" id="{CB61318F-1273-463C-AD25-18699098F385}"/>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2" name="Text Box 219">
          <a:extLst>
            <a:ext uri="{FF2B5EF4-FFF2-40B4-BE49-F238E27FC236}">
              <a16:creationId xmlns:a16="http://schemas.microsoft.com/office/drawing/2014/main" id="{3D93B889-82D9-4CDA-BDDC-C625FB94AE2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3" name="Text Box 220">
          <a:extLst>
            <a:ext uri="{FF2B5EF4-FFF2-40B4-BE49-F238E27FC236}">
              <a16:creationId xmlns:a16="http://schemas.microsoft.com/office/drawing/2014/main" id="{FE16E2BD-5218-4CE2-9A45-28C2C5C83F9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4" name="Text Box 221">
          <a:extLst>
            <a:ext uri="{FF2B5EF4-FFF2-40B4-BE49-F238E27FC236}">
              <a16:creationId xmlns:a16="http://schemas.microsoft.com/office/drawing/2014/main" id="{D4DD9CA4-F3C7-4F1A-B583-ABA65B0B148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5" name="Text Box 222">
          <a:extLst>
            <a:ext uri="{FF2B5EF4-FFF2-40B4-BE49-F238E27FC236}">
              <a16:creationId xmlns:a16="http://schemas.microsoft.com/office/drawing/2014/main" id="{EE7A6579-63D9-47AB-A8BC-7EB866A98070}"/>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6" name="Text Box 223">
          <a:extLst>
            <a:ext uri="{FF2B5EF4-FFF2-40B4-BE49-F238E27FC236}">
              <a16:creationId xmlns:a16="http://schemas.microsoft.com/office/drawing/2014/main" id="{823E0158-8417-4FD8-8B75-F3A4A52FDB79}"/>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7" name="Text Box 224">
          <a:extLst>
            <a:ext uri="{FF2B5EF4-FFF2-40B4-BE49-F238E27FC236}">
              <a16:creationId xmlns:a16="http://schemas.microsoft.com/office/drawing/2014/main" id="{18369B21-168B-45C6-B852-5B61ECA4B1E0}"/>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8" name="Text Box 225">
          <a:extLst>
            <a:ext uri="{FF2B5EF4-FFF2-40B4-BE49-F238E27FC236}">
              <a16:creationId xmlns:a16="http://schemas.microsoft.com/office/drawing/2014/main" id="{AD87C7BF-4291-4908-9BD1-62BAAD0120E3}"/>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399" name="Text Box 226">
          <a:extLst>
            <a:ext uri="{FF2B5EF4-FFF2-40B4-BE49-F238E27FC236}">
              <a16:creationId xmlns:a16="http://schemas.microsoft.com/office/drawing/2014/main" id="{48E1791E-FA76-4909-A0BC-F2C635C13F1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0" name="Text Box 227">
          <a:extLst>
            <a:ext uri="{FF2B5EF4-FFF2-40B4-BE49-F238E27FC236}">
              <a16:creationId xmlns:a16="http://schemas.microsoft.com/office/drawing/2014/main" id="{A2840C76-2201-4F02-B5F0-67F995328E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1" name="Text Box 228">
          <a:extLst>
            <a:ext uri="{FF2B5EF4-FFF2-40B4-BE49-F238E27FC236}">
              <a16:creationId xmlns:a16="http://schemas.microsoft.com/office/drawing/2014/main" id="{A28DE29A-858B-4373-98BD-A81062857A1D}"/>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2" name="Text Box 229">
          <a:extLst>
            <a:ext uri="{FF2B5EF4-FFF2-40B4-BE49-F238E27FC236}">
              <a16:creationId xmlns:a16="http://schemas.microsoft.com/office/drawing/2014/main" id="{BC6A5CD3-94E6-489E-8AE9-308BAA7FE9EA}"/>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3" name="Text Box 230">
          <a:extLst>
            <a:ext uri="{FF2B5EF4-FFF2-40B4-BE49-F238E27FC236}">
              <a16:creationId xmlns:a16="http://schemas.microsoft.com/office/drawing/2014/main" id="{F1563544-E9F9-48C1-A066-0A4D5C799DE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4" name="Text Box 231">
          <a:extLst>
            <a:ext uri="{FF2B5EF4-FFF2-40B4-BE49-F238E27FC236}">
              <a16:creationId xmlns:a16="http://schemas.microsoft.com/office/drawing/2014/main" id="{2E006EAB-4B25-4399-91E1-A6D286C4D578}"/>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5" name="Text Box 232">
          <a:extLst>
            <a:ext uri="{FF2B5EF4-FFF2-40B4-BE49-F238E27FC236}">
              <a16:creationId xmlns:a16="http://schemas.microsoft.com/office/drawing/2014/main" id="{1BF3DB6E-2193-4B01-AFC3-D07E31108B7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6" name="Text Box 233">
          <a:extLst>
            <a:ext uri="{FF2B5EF4-FFF2-40B4-BE49-F238E27FC236}">
              <a16:creationId xmlns:a16="http://schemas.microsoft.com/office/drawing/2014/main" id="{981EA32F-37EF-4661-9D38-F42F982C0D1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7" name="Text Box 234">
          <a:extLst>
            <a:ext uri="{FF2B5EF4-FFF2-40B4-BE49-F238E27FC236}">
              <a16:creationId xmlns:a16="http://schemas.microsoft.com/office/drawing/2014/main" id="{F834A9EB-21F3-4B17-9038-DFAA0DA4150E}"/>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8" name="Text Box 235">
          <a:extLst>
            <a:ext uri="{FF2B5EF4-FFF2-40B4-BE49-F238E27FC236}">
              <a16:creationId xmlns:a16="http://schemas.microsoft.com/office/drawing/2014/main" id="{3CE9C3F0-2A13-4092-9555-888DD729C7E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09" name="Text Box 237">
          <a:extLst>
            <a:ext uri="{FF2B5EF4-FFF2-40B4-BE49-F238E27FC236}">
              <a16:creationId xmlns:a16="http://schemas.microsoft.com/office/drawing/2014/main" id="{33F8529B-EA4E-4821-94C2-3A5036C8EB76}"/>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10" name="Text Box 238">
          <a:extLst>
            <a:ext uri="{FF2B5EF4-FFF2-40B4-BE49-F238E27FC236}">
              <a16:creationId xmlns:a16="http://schemas.microsoft.com/office/drawing/2014/main" id="{2966EB7E-CF39-4D3A-A5E9-24A70722E8FF}"/>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11" name="Text Box 239">
          <a:extLst>
            <a:ext uri="{FF2B5EF4-FFF2-40B4-BE49-F238E27FC236}">
              <a16:creationId xmlns:a16="http://schemas.microsoft.com/office/drawing/2014/main" id="{5425B3AE-B53C-480A-936F-B4C5EDEDB89C}"/>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12" name="Text Box 240">
          <a:extLst>
            <a:ext uri="{FF2B5EF4-FFF2-40B4-BE49-F238E27FC236}">
              <a16:creationId xmlns:a16="http://schemas.microsoft.com/office/drawing/2014/main" id="{CC7BD0A5-5421-4995-9729-4280C9828A44}"/>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51734</xdr:rowOff>
    </xdr:to>
    <xdr:sp macro="" textlink="">
      <xdr:nvSpPr>
        <xdr:cNvPr id="413" name="Text Box 241">
          <a:extLst>
            <a:ext uri="{FF2B5EF4-FFF2-40B4-BE49-F238E27FC236}">
              <a16:creationId xmlns:a16="http://schemas.microsoft.com/office/drawing/2014/main" id="{128C8B0B-1ADC-4A0D-BADF-0BB97AFE1862}"/>
            </a:ext>
          </a:extLst>
        </xdr:cNvPr>
        <xdr:cNvSpPr txBox="1">
          <a:spLocks noChangeArrowheads="1"/>
        </xdr:cNvSpPr>
      </xdr:nvSpPr>
      <xdr:spPr bwMode="auto">
        <a:xfrm>
          <a:off x="4165827" y="8534400"/>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3</xdr:col>
      <xdr:colOff>417120</xdr:colOff>
      <xdr:row>49</xdr:row>
      <xdr:rowOff>45737</xdr:rowOff>
    </xdr:to>
    <xdr:sp macro="" textlink="">
      <xdr:nvSpPr>
        <xdr:cNvPr id="414" name="Text Box 246">
          <a:extLst>
            <a:ext uri="{FF2B5EF4-FFF2-40B4-BE49-F238E27FC236}">
              <a16:creationId xmlns:a16="http://schemas.microsoft.com/office/drawing/2014/main" id="{115FAA21-7EED-4045-A1D1-B64C68EE2A6D}"/>
            </a:ext>
          </a:extLst>
        </xdr:cNvPr>
        <xdr:cNvSpPr txBox="1">
          <a:spLocks noChangeArrowheads="1"/>
        </xdr:cNvSpPr>
      </xdr:nvSpPr>
      <xdr:spPr bwMode="auto">
        <a:xfrm>
          <a:off x="4184877" y="8534400"/>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415" name="Text Box 187">
          <a:extLst>
            <a:ext uri="{FF2B5EF4-FFF2-40B4-BE49-F238E27FC236}">
              <a16:creationId xmlns:a16="http://schemas.microsoft.com/office/drawing/2014/main" id="{4C3815DF-13A7-41BE-8A3E-5D7544AF3523}"/>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7135</xdr:rowOff>
    </xdr:to>
    <xdr:sp macro="" textlink="">
      <xdr:nvSpPr>
        <xdr:cNvPr id="416" name="Text Box 188">
          <a:extLst>
            <a:ext uri="{FF2B5EF4-FFF2-40B4-BE49-F238E27FC236}">
              <a16:creationId xmlns:a16="http://schemas.microsoft.com/office/drawing/2014/main" id="{6CB2BA15-3723-44FC-A1DF-35BCC4F5035F}"/>
            </a:ext>
          </a:extLst>
        </xdr:cNvPr>
        <xdr:cNvSpPr txBox="1">
          <a:spLocks noChangeArrowheads="1"/>
        </xdr:cNvSpPr>
      </xdr:nvSpPr>
      <xdr:spPr bwMode="auto">
        <a:xfrm>
          <a:off x="4175352" y="8534400"/>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417" name="Text Box 189">
          <a:extLst>
            <a:ext uri="{FF2B5EF4-FFF2-40B4-BE49-F238E27FC236}">
              <a16:creationId xmlns:a16="http://schemas.microsoft.com/office/drawing/2014/main" id="{B1BA0845-7851-4778-8721-AD4946E302E5}"/>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418" name="Text Box 190">
          <a:extLst>
            <a:ext uri="{FF2B5EF4-FFF2-40B4-BE49-F238E27FC236}">
              <a16:creationId xmlns:a16="http://schemas.microsoft.com/office/drawing/2014/main" id="{C2F538B6-C9B2-494F-9CF0-CE98F53CD388}"/>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419" name="Text Box 191">
          <a:extLst>
            <a:ext uri="{FF2B5EF4-FFF2-40B4-BE49-F238E27FC236}">
              <a16:creationId xmlns:a16="http://schemas.microsoft.com/office/drawing/2014/main" id="{F4EDEA17-C4EC-46B5-A820-8B45E42177AC}"/>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61259</xdr:rowOff>
    </xdr:to>
    <xdr:sp macro="" textlink="">
      <xdr:nvSpPr>
        <xdr:cNvPr id="420" name="Text Box 192">
          <a:extLst>
            <a:ext uri="{FF2B5EF4-FFF2-40B4-BE49-F238E27FC236}">
              <a16:creationId xmlns:a16="http://schemas.microsoft.com/office/drawing/2014/main" id="{7EC093C1-92BE-4DC0-9E4D-AD102335D622}"/>
            </a:ext>
          </a:extLst>
        </xdr:cNvPr>
        <xdr:cNvSpPr txBox="1">
          <a:spLocks noChangeArrowheads="1"/>
        </xdr:cNvSpPr>
      </xdr:nvSpPr>
      <xdr:spPr bwMode="auto">
        <a:xfrm>
          <a:off x="4175352" y="8534400"/>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21" name="Text Box 193">
          <a:extLst>
            <a:ext uri="{FF2B5EF4-FFF2-40B4-BE49-F238E27FC236}">
              <a16:creationId xmlns:a16="http://schemas.microsoft.com/office/drawing/2014/main" id="{803DC261-5316-4F19-BCC9-DC9DBCB868D6}"/>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22" name="Text Box 194">
          <a:extLst>
            <a:ext uri="{FF2B5EF4-FFF2-40B4-BE49-F238E27FC236}">
              <a16:creationId xmlns:a16="http://schemas.microsoft.com/office/drawing/2014/main" id="{2F184B29-C9A7-4C0D-9D72-C5EB5D16817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23" name="Text Box 195">
          <a:extLst>
            <a:ext uri="{FF2B5EF4-FFF2-40B4-BE49-F238E27FC236}">
              <a16:creationId xmlns:a16="http://schemas.microsoft.com/office/drawing/2014/main" id="{8332ACAC-826E-4539-99D1-0E0C034DC326}"/>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424" name="Text Box 193">
          <a:extLst>
            <a:ext uri="{FF2B5EF4-FFF2-40B4-BE49-F238E27FC236}">
              <a16:creationId xmlns:a16="http://schemas.microsoft.com/office/drawing/2014/main" id="{6050957A-915B-44C1-BAF5-A47B18FCF2FC}"/>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425" name="Text Box 194">
          <a:extLst>
            <a:ext uri="{FF2B5EF4-FFF2-40B4-BE49-F238E27FC236}">
              <a16:creationId xmlns:a16="http://schemas.microsoft.com/office/drawing/2014/main" id="{9F608B9E-E866-4B79-BDFD-1A0789F9648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19053</xdr:rowOff>
    </xdr:to>
    <xdr:sp macro="" textlink="">
      <xdr:nvSpPr>
        <xdr:cNvPr id="426" name="Text Box 195">
          <a:extLst>
            <a:ext uri="{FF2B5EF4-FFF2-40B4-BE49-F238E27FC236}">
              <a16:creationId xmlns:a16="http://schemas.microsoft.com/office/drawing/2014/main" id="{DD4B8ABF-5125-4C80-BE80-73898F62F705}"/>
            </a:ext>
          </a:extLst>
        </xdr:cNvPr>
        <xdr:cNvSpPr txBox="1">
          <a:spLocks noChangeArrowheads="1"/>
        </xdr:cNvSpPr>
      </xdr:nvSpPr>
      <xdr:spPr bwMode="auto">
        <a:xfrm>
          <a:off x="4175352" y="8534400"/>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427" name="Text Box 193">
          <a:extLst>
            <a:ext uri="{FF2B5EF4-FFF2-40B4-BE49-F238E27FC236}">
              <a16:creationId xmlns:a16="http://schemas.microsoft.com/office/drawing/2014/main" id="{247B8326-1896-4BE5-BD7D-19AC39EEA1A7}"/>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428" name="Text Box 194">
          <a:extLst>
            <a:ext uri="{FF2B5EF4-FFF2-40B4-BE49-F238E27FC236}">
              <a16:creationId xmlns:a16="http://schemas.microsoft.com/office/drawing/2014/main" id="{D63C744D-B369-4C67-9222-4684DA26A271}"/>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89128</xdr:rowOff>
    </xdr:to>
    <xdr:sp macro="" textlink="">
      <xdr:nvSpPr>
        <xdr:cNvPr id="429" name="Text Box 195">
          <a:extLst>
            <a:ext uri="{FF2B5EF4-FFF2-40B4-BE49-F238E27FC236}">
              <a16:creationId xmlns:a16="http://schemas.microsoft.com/office/drawing/2014/main" id="{104146E5-2951-4173-9365-40334659E4E2}"/>
            </a:ext>
          </a:extLst>
        </xdr:cNvPr>
        <xdr:cNvSpPr txBox="1">
          <a:spLocks noChangeArrowheads="1"/>
        </xdr:cNvSpPr>
      </xdr:nvSpPr>
      <xdr:spPr bwMode="auto">
        <a:xfrm>
          <a:off x="4175352" y="8534400"/>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30" name="Text Box 193">
          <a:extLst>
            <a:ext uri="{FF2B5EF4-FFF2-40B4-BE49-F238E27FC236}">
              <a16:creationId xmlns:a16="http://schemas.microsoft.com/office/drawing/2014/main" id="{83FBABA2-7572-4B22-B0CA-3CD58DC51195}"/>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31" name="Text Box 194">
          <a:extLst>
            <a:ext uri="{FF2B5EF4-FFF2-40B4-BE49-F238E27FC236}">
              <a16:creationId xmlns:a16="http://schemas.microsoft.com/office/drawing/2014/main" id="{7DEA554E-4284-499D-8BCC-66B4FB8DB647}"/>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49</xdr:row>
      <xdr:rowOff>46435</xdr:rowOff>
    </xdr:to>
    <xdr:sp macro="" textlink="">
      <xdr:nvSpPr>
        <xdr:cNvPr id="432" name="Text Box 195">
          <a:extLst>
            <a:ext uri="{FF2B5EF4-FFF2-40B4-BE49-F238E27FC236}">
              <a16:creationId xmlns:a16="http://schemas.microsoft.com/office/drawing/2014/main" id="{0CDD0941-D91C-4292-B655-96C747BC3281}"/>
            </a:ext>
          </a:extLst>
        </xdr:cNvPr>
        <xdr:cNvSpPr txBox="1">
          <a:spLocks noChangeArrowheads="1"/>
        </xdr:cNvSpPr>
      </xdr:nvSpPr>
      <xdr:spPr bwMode="auto">
        <a:xfrm>
          <a:off x="4175352" y="8534400"/>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433" name="Text Box 193">
          <a:extLst>
            <a:ext uri="{FF2B5EF4-FFF2-40B4-BE49-F238E27FC236}">
              <a16:creationId xmlns:a16="http://schemas.microsoft.com/office/drawing/2014/main" id="{36189BCB-502D-43A2-8C0F-C82A9E94451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434" name="Text Box 194">
          <a:extLst>
            <a:ext uri="{FF2B5EF4-FFF2-40B4-BE49-F238E27FC236}">
              <a16:creationId xmlns:a16="http://schemas.microsoft.com/office/drawing/2014/main" id="{DF09F083-518C-4C0E-AF9D-C8FE149F1CA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39798</xdr:rowOff>
    </xdr:to>
    <xdr:sp macro="" textlink="">
      <xdr:nvSpPr>
        <xdr:cNvPr id="435" name="Text Box 195">
          <a:extLst>
            <a:ext uri="{FF2B5EF4-FFF2-40B4-BE49-F238E27FC236}">
              <a16:creationId xmlns:a16="http://schemas.microsoft.com/office/drawing/2014/main" id="{706B5690-F9D4-4018-802B-E3A18682006D}"/>
            </a:ext>
          </a:extLst>
        </xdr:cNvPr>
        <xdr:cNvSpPr txBox="1">
          <a:spLocks noChangeArrowheads="1"/>
        </xdr:cNvSpPr>
      </xdr:nvSpPr>
      <xdr:spPr bwMode="auto">
        <a:xfrm>
          <a:off x="4175352" y="8534400"/>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436" name="Text Box 187">
          <a:extLst>
            <a:ext uri="{FF2B5EF4-FFF2-40B4-BE49-F238E27FC236}">
              <a16:creationId xmlns:a16="http://schemas.microsoft.com/office/drawing/2014/main" id="{7C5EACE2-2BC0-415E-A8E7-495A774830EB}"/>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437" name="Text Box 193">
          <a:extLst>
            <a:ext uri="{FF2B5EF4-FFF2-40B4-BE49-F238E27FC236}">
              <a16:creationId xmlns:a16="http://schemas.microsoft.com/office/drawing/2014/main" id="{3C2EC22A-B289-4F90-9603-C12C852CCFBE}"/>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438" name="Text Box 194">
          <a:extLst>
            <a:ext uri="{FF2B5EF4-FFF2-40B4-BE49-F238E27FC236}">
              <a16:creationId xmlns:a16="http://schemas.microsoft.com/office/drawing/2014/main" id="{61FC38C1-6AB9-484A-ADB4-BC4161AE9CC0}"/>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11782</xdr:rowOff>
    </xdr:to>
    <xdr:sp macro="" textlink="">
      <xdr:nvSpPr>
        <xdr:cNvPr id="439" name="Text Box 195">
          <a:extLst>
            <a:ext uri="{FF2B5EF4-FFF2-40B4-BE49-F238E27FC236}">
              <a16:creationId xmlns:a16="http://schemas.microsoft.com/office/drawing/2014/main" id="{CFB955EE-15AE-4176-8BE1-DFC5CA21C9AD}"/>
            </a:ext>
          </a:extLst>
        </xdr:cNvPr>
        <xdr:cNvSpPr txBox="1">
          <a:spLocks noChangeArrowheads="1"/>
        </xdr:cNvSpPr>
      </xdr:nvSpPr>
      <xdr:spPr bwMode="auto">
        <a:xfrm>
          <a:off x="4175352" y="8534400"/>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440" name="Text Box 193">
          <a:extLst>
            <a:ext uri="{FF2B5EF4-FFF2-40B4-BE49-F238E27FC236}">
              <a16:creationId xmlns:a16="http://schemas.microsoft.com/office/drawing/2014/main" id="{BD27DD3F-F5AC-436A-A105-AA15B79183E5}"/>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441" name="Text Box 194">
          <a:extLst>
            <a:ext uri="{FF2B5EF4-FFF2-40B4-BE49-F238E27FC236}">
              <a16:creationId xmlns:a16="http://schemas.microsoft.com/office/drawing/2014/main" id="{8FE9A6D5-3BA7-4EDF-9C45-DC20A8E3A551}"/>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48</xdr:row>
      <xdr:rowOff>0</xdr:rowOff>
    </xdr:from>
    <xdr:to>
      <xdr:col>3</xdr:col>
      <xdr:colOff>417120</xdr:colOff>
      <xdr:row>50</xdr:row>
      <xdr:rowOff>19050</xdr:rowOff>
    </xdr:to>
    <xdr:sp macro="" textlink="">
      <xdr:nvSpPr>
        <xdr:cNvPr id="442" name="Text Box 195">
          <a:extLst>
            <a:ext uri="{FF2B5EF4-FFF2-40B4-BE49-F238E27FC236}">
              <a16:creationId xmlns:a16="http://schemas.microsoft.com/office/drawing/2014/main" id="{A090B8ED-827A-4AEB-967A-44AD0422D0EF}"/>
            </a:ext>
          </a:extLst>
        </xdr:cNvPr>
        <xdr:cNvSpPr txBox="1">
          <a:spLocks noChangeArrowheads="1"/>
        </xdr:cNvSpPr>
      </xdr:nvSpPr>
      <xdr:spPr bwMode="auto">
        <a:xfrm>
          <a:off x="4175352" y="8534400"/>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51084</xdr:rowOff>
    </xdr:to>
    <xdr:sp macro="" textlink="">
      <xdr:nvSpPr>
        <xdr:cNvPr id="443" name="Text Box 71">
          <a:extLst>
            <a:ext uri="{FF2B5EF4-FFF2-40B4-BE49-F238E27FC236}">
              <a16:creationId xmlns:a16="http://schemas.microsoft.com/office/drawing/2014/main" id="{DF1E69A3-339B-4115-A887-A512CC185482}"/>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51084</xdr:rowOff>
    </xdr:to>
    <xdr:sp macro="" textlink="">
      <xdr:nvSpPr>
        <xdr:cNvPr id="444" name="Text Box 175">
          <a:extLst>
            <a:ext uri="{FF2B5EF4-FFF2-40B4-BE49-F238E27FC236}">
              <a16:creationId xmlns:a16="http://schemas.microsoft.com/office/drawing/2014/main" id="{0C40594D-DCD0-4957-8CC8-60403ADEF48F}"/>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45" name="Text Box 1">
          <a:extLst>
            <a:ext uri="{FF2B5EF4-FFF2-40B4-BE49-F238E27FC236}">
              <a16:creationId xmlns:a16="http://schemas.microsoft.com/office/drawing/2014/main" id="{280FBEFF-34CD-490C-BC23-DE20C0C4D3D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46" name="Text Box 23">
          <a:extLst>
            <a:ext uri="{FF2B5EF4-FFF2-40B4-BE49-F238E27FC236}">
              <a16:creationId xmlns:a16="http://schemas.microsoft.com/office/drawing/2014/main" id="{C8C1ED89-D0FA-4244-AF81-02A447B3AA0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47" name="Text Box 24">
          <a:extLst>
            <a:ext uri="{FF2B5EF4-FFF2-40B4-BE49-F238E27FC236}">
              <a16:creationId xmlns:a16="http://schemas.microsoft.com/office/drawing/2014/main" id="{CAE9CBF3-0A0B-43EF-823B-43A8958D221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48" name="Text Box 25">
          <a:extLst>
            <a:ext uri="{FF2B5EF4-FFF2-40B4-BE49-F238E27FC236}">
              <a16:creationId xmlns:a16="http://schemas.microsoft.com/office/drawing/2014/main" id="{B0B284BB-8359-4BEE-9F5A-784FF340707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49" name="Text Box 26">
          <a:extLst>
            <a:ext uri="{FF2B5EF4-FFF2-40B4-BE49-F238E27FC236}">
              <a16:creationId xmlns:a16="http://schemas.microsoft.com/office/drawing/2014/main" id="{0D79AAAA-4354-48F4-9AE3-59FF1995886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0" name="Text Box 27">
          <a:extLst>
            <a:ext uri="{FF2B5EF4-FFF2-40B4-BE49-F238E27FC236}">
              <a16:creationId xmlns:a16="http://schemas.microsoft.com/office/drawing/2014/main" id="{67B7F488-DAE7-4684-AF52-68B8DEAE49E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1" name="Text Box 28">
          <a:extLst>
            <a:ext uri="{FF2B5EF4-FFF2-40B4-BE49-F238E27FC236}">
              <a16:creationId xmlns:a16="http://schemas.microsoft.com/office/drawing/2014/main" id="{346E3077-6434-4E48-B52E-CD26C9535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2" name="Text Box 29">
          <a:extLst>
            <a:ext uri="{FF2B5EF4-FFF2-40B4-BE49-F238E27FC236}">
              <a16:creationId xmlns:a16="http://schemas.microsoft.com/office/drawing/2014/main" id="{A5F45D14-FACF-44CF-B067-3BE0C6E560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3" name="Text Box 30">
          <a:extLst>
            <a:ext uri="{FF2B5EF4-FFF2-40B4-BE49-F238E27FC236}">
              <a16:creationId xmlns:a16="http://schemas.microsoft.com/office/drawing/2014/main" id="{D2DE7CF5-B73A-49A9-81DB-802C9920DB6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4" name="Text Box 31">
          <a:extLst>
            <a:ext uri="{FF2B5EF4-FFF2-40B4-BE49-F238E27FC236}">
              <a16:creationId xmlns:a16="http://schemas.microsoft.com/office/drawing/2014/main" id="{BC2F1E3E-1D95-4EA2-A368-E78E447D865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5" name="Text Box 32">
          <a:extLst>
            <a:ext uri="{FF2B5EF4-FFF2-40B4-BE49-F238E27FC236}">
              <a16:creationId xmlns:a16="http://schemas.microsoft.com/office/drawing/2014/main" id="{A35FA592-3B0C-4D64-932E-AD3A68132FF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6" name="Text Box 33">
          <a:extLst>
            <a:ext uri="{FF2B5EF4-FFF2-40B4-BE49-F238E27FC236}">
              <a16:creationId xmlns:a16="http://schemas.microsoft.com/office/drawing/2014/main" id="{9ADCD5C4-F1E6-4672-BBDD-980B00CCC7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7" name="Text Box 34">
          <a:extLst>
            <a:ext uri="{FF2B5EF4-FFF2-40B4-BE49-F238E27FC236}">
              <a16:creationId xmlns:a16="http://schemas.microsoft.com/office/drawing/2014/main" id="{748AFD58-6AD5-4C57-B559-B2FD7A8B0F8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8" name="Text Box 35">
          <a:extLst>
            <a:ext uri="{FF2B5EF4-FFF2-40B4-BE49-F238E27FC236}">
              <a16:creationId xmlns:a16="http://schemas.microsoft.com/office/drawing/2014/main" id="{2DCBC299-BA2C-4E62-85B9-860C4602C73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59" name="Text Box 36">
          <a:extLst>
            <a:ext uri="{FF2B5EF4-FFF2-40B4-BE49-F238E27FC236}">
              <a16:creationId xmlns:a16="http://schemas.microsoft.com/office/drawing/2014/main" id="{3C672C92-ACF7-4630-A9DF-8832F76034D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0" name="Text Box 37">
          <a:extLst>
            <a:ext uri="{FF2B5EF4-FFF2-40B4-BE49-F238E27FC236}">
              <a16:creationId xmlns:a16="http://schemas.microsoft.com/office/drawing/2014/main" id="{FA598EEF-5B84-40C3-AB6C-BA0C8AFF1F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1" name="Text Box 38">
          <a:extLst>
            <a:ext uri="{FF2B5EF4-FFF2-40B4-BE49-F238E27FC236}">
              <a16:creationId xmlns:a16="http://schemas.microsoft.com/office/drawing/2014/main" id="{5FFA5F0C-0734-416E-83BB-7B2114E9ED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2" name="Text Box 39">
          <a:extLst>
            <a:ext uri="{FF2B5EF4-FFF2-40B4-BE49-F238E27FC236}">
              <a16:creationId xmlns:a16="http://schemas.microsoft.com/office/drawing/2014/main" id="{E144A819-88EE-400B-93AB-EAE410FDCAE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3" name="Text Box 40">
          <a:extLst>
            <a:ext uri="{FF2B5EF4-FFF2-40B4-BE49-F238E27FC236}">
              <a16:creationId xmlns:a16="http://schemas.microsoft.com/office/drawing/2014/main" id="{B6D462BC-7272-43FC-8D09-4142730B98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4" name="Text Box 41">
          <a:extLst>
            <a:ext uri="{FF2B5EF4-FFF2-40B4-BE49-F238E27FC236}">
              <a16:creationId xmlns:a16="http://schemas.microsoft.com/office/drawing/2014/main" id="{FFEA2FD0-EF85-4B37-84E8-EB22F963356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5" name="Text Box 42">
          <a:extLst>
            <a:ext uri="{FF2B5EF4-FFF2-40B4-BE49-F238E27FC236}">
              <a16:creationId xmlns:a16="http://schemas.microsoft.com/office/drawing/2014/main" id="{F295417D-B1A6-4D99-B338-4931B7F9821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6" name="Text Box 43">
          <a:extLst>
            <a:ext uri="{FF2B5EF4-FFF2-40B4-BE49-F238E27FC236}">
              <a16:creationId xmlns:a16="http://schemas.microsoft.com/office/drawing/2014/main" id="{A5EB8D64-1593-49DB-B190-3AA03ACAEBB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7" name="Text Box 44">
          <a:extLst>
            <a:ext uri="{FF2B5EF4-FFF2-40B4-BE49-F238E27FC236}">
              <a16:creationId xmlns:a16="http://schemas.microsoft.com/office/drawing/2014/main" id="{ADFD7136-6391-4DB3-AE18-EDD04062A2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8" name="Text Box 45">
          <a:extLst>
            <a:ext uri="{FF2B5EF4-FFF2-40B4-BE49-F238E27FC236}">
              <a16:creationId xmlns:a16="http://schemas.microsoft.com/office/drawing/2014/main" id="{F57A2E56-D4B8-42CF-8B73-3F810B3B0C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69" name="Text Box 46">
          <a:extLst>
            <a:ext uri="{FF2B5EF4-FFF2-40B4-BE49-F238E27FC236}">
              <a16:creationId xmlns:a16="http://schemas.microsoft.com/office/drawing/2014/main" id="{989E2FD1-D637-47AE-B22B-4C504218454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0" name="Text Box 47">
          <a:extLst>
            <a:ext uri="{FF2B5EF4-FFF2-40B4-BE49-F238E27FC236}">
              <a16:creationId xmlns:a16="http://schemas.microsoft.com/office/drawing/2014/main" id="{94FEEFBF-CDF1-45E0-A7C0-B9813F4700D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1" name="Text Box 48">
          <a:extLst>
            <a:ext uri="{FF2B5EF4-FFF2-40B4-BE49-F238E27FC236}">
              <a16:creationId xmlns:a16="http://schemas.microsoft.com/office/drawing/2014/main" id="{BF30E133-EA4A-4A26-9617-340CB74D426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2" name="Text Box 49">
          <a:extLst>
            <a:ext uri="{FF2B5EF4-FFF2-40B4-BE49-F238E27FC236}">
              <a16:creationId xmlns:a16="http://schemas.microsoft.com/office/drawing/2014/main" id="{D270DD0B-1571-4A18-AB36-B0FD0CB2BC4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3" name="Text Box 50">
          <a:extLst>
            <a:ext uri="{FF2B5EF4-FFF2-40B4-BE49-F238E27FC236}">
              <a16:creationId xmlns:a16="http://schemas.microsoft.com/office/drawing/2014/main" id="{9AE10FAC-0467-4377-88C7-2F7C19F412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4" name="Text Box 51">
          <a:extLst>
            <a:ext uri="{FF2B5EF4-FFF2-40B4-BE49-F238E27FC236}">
              <a16:creationId xmlns:a16="http://schemas.microsoft.com/office/drawing/2014/main" id="{E46896CE-7C86-4619-9198-555B3D6ECC6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5" name="Text Box 52">
          <a:extLst>
            <a:ext uri="{FF2B5EF4-FFF2-40B4-BE49-F238E27FC236}">
              <a16:creationId xmlns:a16="http://schemas.microsoft.com/office/drawing/2014/main" id="{5446B6FF-0BC4-4A84-9D40-E049565338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6" name="Text Box 53">
          <a:extLst>
            <a:ext uri="{FF2B5EF4-FFF2-40B4-BE49-F238E27FC236}">
              <a16:creationId xmlns:a16="http://schemas.microsoft.com/office/drawing/2014/main" id="{9216215F-31BC-4B50-A045-22F12649EA0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7" name="Text Box 54">
          <a:extLst>
            <a:ext uri="{FF2B5EF4-FFF2-40B4-BE49-F238E27FC236}">
              <a16:creationId xmlns:a16="http://schemas.microsoft.com/office/drawing/2014/main" id="{D16920E4-CCC3-49FE-BBFB-5E48329354E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8" name="Text Box 55">
          <a:extLst>
            <a:ext uri="{FF2B5EF4-FFF2-40B4-BE49-F238E27FC236}">
              <a16:creationId xmlns:a16="http://schemas.microsoft.com/office/drawing/2014/main" id="{A842FEF8-1F63-4146-B86F-FD0EBCE6E2F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79" name="Text Box 56">
          <a:extLst>
            <a:ext uri="{FF2B5EF4-FFF2-40B4-BE49-F238E27FC236}">
              <a16:creationId xmlns:a16="http://schemas.microsoft.com/office/drawing/2014/main" id="{1784BA32-21B5-4878-96A5-073F196E41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0" name="Text Box 57">
          <a:extLst>
            <a:ext uri="{FF2B5EF4-FFF2-40B4-BE49-F238E27FC236}">
              <a16:creationId xmlns:a16="http://schemas.microsoft.com/office/drawing/2014/main" id="{7CA3108B-92D1-47A9-8A26-1B1602FC142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1" name="Text Box 58">
          <a:extLst>
            <a:ext uri="{FF2B5EF4-FFF2-40B4-BE49-F238E27FC236}">
              <a16:creationId xmlns:a16="http://schemas.microsoft.com/office/drawing/2014/main" id="{800E0CE5-C4F4-4799-B506-79F2F26012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2" name="Text Box 59">
          <a:extLst>
            <a:ext uri="{FF2B5EF4-FFF2-40B4-BE49-F238E27FC236}">
              <a16:creationId xmlns:a16="http://schemas.microsoft.com/office/drawing/2014/main" id="{E9D06432-B5FD-454E-AF24-00A85A76BC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3" name="Text Box 60">
          <a:extLst>
            <a:ext uri="{FF2B5EF4-FFF2-40B4-BE49-F238E27FC236}">
              <a16:creationId xmlns:a16="http://schemas.microsoft.com/office/drawing/2014/main" id="{9447AB47-CD3C-436A-8D89-804B0A54D2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4" name="Text Box 61">
          <a:extLst>
            <a:ext uri="{FF2B5EF4-FFF2-40B4-BE49-F238E27FC236}">
              <a16:creationId xmlns:a16="http://schemas.microsoft.com/office/drawing/2014/main" id="{EC64728C-67C7-4945-8D3F-E04BF748CF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5" name="Text Box 62">
          <a:extLst>
            <a:ext uri="{FF2B5EF4-FFF2-40B4-BE49-F238E27FC236}">
              <a16:creationId xmlns:a16="http://schemas.microsoft.com/office/drawing/2014/main" id="{91C89A14-F23E-406B-A9FD-DC53C3F4238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6" name="Text Box 63">
          <a:extLst>
            <a:ext uri="{FF2B5EF4-FFF2-40B4-BE49-F238E27FC236}">
              <a16:creationId xmlns:a16="http://schemas.microsoft.com/office/drawing/2014/main" id="{80553A29-4810-4E63-97E2-BFF8D8F367F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7" name="Text Box 64">
          <a:extLst>
            <a:ext uri="{FF2B5EF4-FFF2-40B4-BE49-F238E27FC236}">
              <a16:creationId xmlns:a16="http://schemas.microsoft.com/office/drawing/2014/main" id="{7384BE5B-1425-4BB1-84B3-6A862A65706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8" name="Text Box 65">
          <a:extLst>
            <a:ext uri="{FF2B5EF4-FFF2-40B4-BE49-F238E27FC236}">
              <a16:creationId xmlns:a16="http://schemas.microsoft.com/office/drawing/2014/main" id="{C9BAEE15-1286-4D17-9612-D9F5E5F4DD3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89" name="Text Box 66">
          <a:extLst>
            <a:ext uri="{FF2B5EF4-FFF2-40B4-BE49-F238E27FC236}">
              <a16:creationId xmlns:a16="http://schemas.microsoft.com/office/drawing/2014/main" id="{1A7AAF8E-D6CB-4DE3-9CCA-762DD7F2FC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0" name="Text Box 67">
          <a:extLst>
            <a:ext uri="{FF2B5EF4-FFF2-40B4-BE49-F238E27FC236}">
              <a16:creationId xmlns:a16="http://schemas.microsoft.com/office/drawing/2014/main" id="{E0AABCED-3934-4F1D-ACE8-7FC427AF65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1" name="Text Box 68">
          <a:extLst>
            <a:ext uri="{FF2B5EF4-FFF2-40B4-BE49-F238E27FC236}">
              <a16:creationId xmlns:a16="http://schemas.microsoft.com/office/drawing/2014/main" id="{CBD857FE-7C12-40C2-B367-FA28EE01075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2" name="Text Box 69">
          <a:extLst>
            <a:ext uri="{FF2B5EF4-FFF2-40B4-BE49-F238E27FC236}">
              <a16:creationId xmlns:a16="http://schemas.microsoft.com/office/drawing/2014/main" id="{F5E58296-A459-47A3-BC36-670C646E7A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3" name="Text Box 70">
          <a:extLst>
            <a:ext uri="{FF2B5EF4-FFF2-40B4-BE49-F238E27FC236}">
              <a16:creationId xmlns:a16="http://schemas.microsoft.com/office/drawing/2014/main" id="{2F6FABDF-9E8E-4562-B55E-7FC8694C5B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4" name="Text Box 72">
          <a:extLst>
            <a:ext uri="{FF2B5EF4-FFF2-40B4-BE49-F238E27FC236}">
              <a16:creationId xmlns:a16="http://schemas.microsoft.com/office/drawing/2014/main" id="{5BFBBA96-6FBC-4A55-869D-BE39943CE92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5" name="Text Box 73">
          <a:extLst>
            <a:ext uri="{FF2B5EF4-FFF2-40B4-BE49-F238E27FC236}">
              <a16:creationId xmlns:a16="http://schemas.microsoft.com/office/drawing/2014/main" id="{2DFB9F96-D00B-483D-B69B-16BA057CE08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6" name="Text Box 77">
          <a:extLst>
            <a:ext uri="{FF2B5EF4-FFF2-40B4-BE49-F238E27FC236}">
              <a16:creationId xmlns:a16="http://schemas.microsoft.com/office/drawing/2014/main" id="{2164FDD2-CEA5-4336-90D3-3E7A9339D89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7" name="Text Box 78">
          <a:extLst>
            <a:ext uri="{FF2B5EF4-FFF2-40B4-BE49-F238E27FC236}">
              <a16:creationId xmlns:a16="http://schemas.microsoft.com/office/drawing/2014/main" id="{9E144624-8514-4A1E-AAC7-D259750564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8" name="Text Box 79">
          <a:extLst>
            <a:ext uri="{FF2B5EF4-FFF2-40B4-BE49-F238E27FC236}">
              <a16:creationId xmlns:a16="http://schemas.microsoft.com/office/drawing/2014/main" id="{EC50D7F9-B231-4AC5-A64E-7C83CB6CC29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499" name="Text Box 80">
          <a:extLst>
            <a:ext uri="{FF2B5EF4-FFF2-40B4-BE49-F238E27FC236}">
              <a16:creationId xmlns:a16="http://schemas.microsoft.com/office/drawing/2014/main" id="{BE6C784A-9FDE-4625-9602-CF5AFCB2495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0" name="Text Box 81">
          <a:extLst>
            <a:ext uri="{FF2B5EF4-FFF2-40B4-BE49-F238E27FC236}">
              <a16:creationId xmlns:a16="http://schemas.microsoft.com/office/drawing/2014/main" id="{185C797E-D046-4F95-9EA9-D82E70650B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1" name="Text Box 82">
          <a:extLst>
            <a:ext uri="{FF2B5EF4-FFF2-40B4-BE49-F238E27FC236}">
              <a16:creationId xmlns:a16="http://schemas.microsoft.com/office/drawing/2014/main" id="{E5CFF425-8330-40B3-9E55-6AA8B649948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2" name="Text Box 84">
          <a:extLst>
            <a:ext uri="{FF2B5EF4-FFF2-40B4-BE49-F238E27FC236}">
              <a16:creationId xmlns:a16="http://schemas.microsoft.com/office/drawing/2014/main" id="{E0C1C5DD-1576-45D0-9586-BFE5E76DEA6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3" name="Text Box 85">
          <a:extLst>
            <a:ext uri="{FF2B5EF4-FFF2-40B4-BE49-F238E27FC236}">
              <a16:creationId xmlns:a16="http://schemas.microsoft.com/office/drawing/2014/main" id="{B2F3E112-4FF8-4FCB-B80D-59868F4051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4" name="Text Box 89">
          <a:extLst>
            <a:ext uri="{FF2B5EF4-FFF2-40B4-BE49-F238E27FC236}">
              <a16:creationId xmlns:a16="http://schemas.microsoft.com/office/drawing/2014/main" id="{C0049C24-2C8E-439F-A624-CDEEC3964C0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5" name="Text Box 90">
          <a:extLst>
            <a:ext uri="{FF2B5EF4-FFF2-40B4-BE49-F238E27FC236}">
              <a16:creationId xmlns:a16="http://schemas.microsoft.com/office/drawing/2014/main" id="{8411156A-553F-4FDD-B648-AFFE02843B3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6" name="Text Box 91">
          <a:extLst>
            <a:ext uri="{FF2B5EF4-FFF2-40B4-BE49-F238E27FC236}">
              <a16:creationId xmlns:a16="http://schemas.microsoft.com/office/drawing/2014/main" id="{51D61A2C-1849-40AB-8E4D-EEB27670CB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7" name="Text Box 92">
          <a:extLst>
            <a:ext uri="{FF2B5EF4-FFF2-40B4-BE49-F238E27FC236}">
              <a16:creationId xmlns:a16="http://schemas.microsoft.com/office/drawing/2014/main" id="{ED65632F-7A63-44A0-B467-B6315E36E0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8" name="Text Box 93">
          <a:extLst>
            <a:ext uri="{FF2B5EF4-FFF2-40B4-BE49-F238E27FC236}">
              <a16:creationId xmlns:a16="http://schemas.microsoft.com/office/drawing/2014/main" id="{ACF57C0A-6BA4-4027-9095-D3E5116515E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09" name="Text Box 94">
          <a:extLst>
            <a:ext uri="{FF2B5EF4-FFF2-40B4-BE49-F238E27FC236}">
              <a16:creationId xmlns:a16="http://schemas.microsoft.com/office/drawing/2014/main" id="{12D2B963-2EF4-41AC-AB95-BF591E7138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0" name="Text Box 95">
          <a:extLst>
            <a:ext uri="{FF2B5EF4-FFF2-40B4-BE49-F238E27FC236}">
              <a16:creationId xmlns:a16="http://schemas.microsoft.com/office/drawing/2014/main" id="{FFE271A4-8128-41A3-B8F6-A12AB790A32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1" name="Text Box 96">
          <a:extLst>
            <a:ext uri="{FF2B5EF4-FFF2-40B4-BE49-F238E27FC236}">
              <a16:creationId xmlns:a16="http://schemas.microsoft.com/office/drawing/2014/main" id="{0F5D8147-7555-4A3D-8A47-70B0C45406D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2" name="Text Box 97">
          <a:extLst>
            <a:ext uri="{FF2B5EF4-FFF2-40B4-BE49-F238E27FC236}">
              <a16:creationId xmlns:a16="http://schemas.microsoft.com/office/drawing/2014/main" id="{808FEFEA-B2A1-42C2-AF86-D166B74DC82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3" name="Text Box 101">
          <a:extLst>
            <a:ext uri="{FF2B5EF4-FFF2-40B4-BE49-F238E27FC236}">
              <a16:creationId xmlns:a16="http://schemas.microsoft.com/office/drawing/2014/main" id="{F06C74C8-9CF4-40F3-AC7E-2D931A50CAA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4" name="Text Box 102">
          <a:extLst>
            <a:ext uri="{FF2B5EF4-FFF2-40B4-BE49-F238E27FC236}">
              <a16:creationId xmlns:a16="http://schemas.microsoft.com/office/drawing/2014/main" id="{94950600-DA3D-4576-A47E-C909ED13569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5" name="Text Box 103">
          <a:extLst>
            <a:ext uri="{FF2B5EF4-FFF2-40B4-BE49-F238E27FC236}">
              <a16:creationId xmlns:a16="http://schemas.microsoft.com/office/drawing/2014/main" id="{6183AF33-7CFC-4714-ADAE-5EADD0A5F5D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6" name="Text Box 104">
          <a:extLst>
            <a:ext uri="{FF2B5EF4-FFF2-40B4-BE49-F238E27FC236}">
              <a16:creationId xmlns:a16="http://schemas.microsoft.com/office/drawing/2014/main" id="{BD6F4C79-E76B-4BFF-9BE2-01BC252875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7" name="Text Box 105">
          <a:extLst>
            <a:ext uri="{FF2B5EF4-FFF2-40B4-BE49-F238E27FC236}">
              <a16:creationId xmlns:a16="http://schemas.microsoft.com/office/drawing/2014/main" id="{EF45DAD4-A325-469F-9756-E50EE7181FA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8" name="Text Box 106">
          <a:extLst>
            <a:ext uri="{FF2B5EF4-FFF2-40B4-BE49-F238E27FC236}">
              <a16:creationId xmlns:a16="http://schemas.microsoft.com/office/drawing/2014/main" id="{BE271673-9236-4AFF-828C-BA2CDB6B70E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19" name="Text Box 107">
          <a:extLst>
            <a:ext uri="{FF2B5EF4-FFF2-40B4-BE49-F238E27FC236}">
              <a16:creationId xmlns:a16="http://schemas.microsoft.com/office/drawing/2014/main" id="{0698BBBC-4C2E-4554-A340-3C97050E6AA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0" name="Text Box 108">
          <a:extLst>
            <a:ext uri="{FF2B5EF4-FFF2-40B4-BE49-F238E27FC236}">
              <a16:creationId xmlns:a16="http://schemas.microsoft.com/office/drawing/2014/main" id="{32CC6F18-C01A-4887-9350-41ED49DE4D4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1" name="Text Box 109">
          <a:extLst>
            <a:ext uri="{FF2B5EF4-FFF2-40B4-BE49-F238E27FC236}">
              <a16:creationId xmlns:a16="http://schemas.microsoft.com/office/drawing/2014/main" id="{48D55200-BD12-4A4D-89AE-C766855CD3A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2" name="Text Box 113">
          <a:extLst>
            <a:ext uri="{FF2B5EF4-FFF2-40B4-BE49-F238E27FC236}">
              <a16:creationId xmlns:a16="http://schemas.microsoft.com/office/drawing/2014/main" id="{2348F2D3-6D89-4B4D-B225-8D1CEACCD5D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3" name="Text Box 114">
          <a:extLst>
            <a:ext uri="{FF2B5EF4-FFF2-40B4-BE49-F238E27FC236}">
              <a16:creationId xmlns:a16="http://schemas.microsoft.com/office/drawing/2014/main" id="{D25B7AE9-7711-40F0-9658-B34791584D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4" name="Text Box 115">
          <a:extLst>
            <a:ext uri="{FF2B5EF4-FFF2-40B4-BE49-F238E27FC236}">
              <a16:creationId xmlns:a16="http://schemas.microsoft.com/office/drawing/2014/main" id="{2ABDEF60-AC13-4131-9A49-2E6C786AA3E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5" name="Text Box 116">
          <a:extLst>
            <a:ext uri="{FF2B5EF4-FFF2-40B4-BE49-F238E27FC236}">
              <a16:creationId xmlns:a16="http://schemas.microsoft.com/office/drawing/2014/main" id="{F2A62EFD-7CBD-493A-A24D-FE02B295BF1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6" name="Text Box 117">
          <a:extLst>
            <a:ext uri="{FF2B5EF4-FFF2-40B4-BE49-F238E27FC236}">
              <a16:creationId xmlns:a16="http://schemas.microsoft.com/office/drawing/2014/main" id="{694C4C5C-94DA-4A91-BB74-520C4AB926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7" name="Text Box 118">
          <a:extLst>
            <a:ext uri="{FF2B5EF4-FFF2-40B4-BE49-F238E27FC236}">
              <a16:creationId xmlns:a16="http://schemas.microsoft.com/office/drawing/2014/main" id="{02AE71D1-9C02-4E14-AFED-9FC50ADB809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8" name="Text Box 119">
          <a:extLst>
            <a:ext uri="{FF2B5EF4-FFF2-40B4-BE49-F238E27FC236}">
              <a16:creationId xmlns:a16="http://schemas.microsoft.com/office/drawing/2014/main" id="{CDCE9318-FF86-459B-948B-6852ED35653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29" name="Text Box 120">
          <a:extLst>
            <a:ext uri="{FF2B5EF4-FFF2-40B4-BE49-F238E27FC236}">
              <a16:creationId xmlns:a16="http://schemas.microsoft.com/office/drawing/2014/main" id="{3DE3EE79-E0A9-4566-AD09-AA8D2ED771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0" name="Text Box 121">
          <a:extLst>
            <a:ext uri="{FF2B5EF4-FFF2-40B4-BE49-F238E27FC236}">
              <a16:creationId xmlns:a16="http://schemas.microsoft.com/office/drawing/2014/main" id="{B44A0A3B-E621-4E2F-AAC9-83C6F1468F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1" name="Text Box 125">
          <a:extLst>
            <a:ext uri="{FF2B5EF4-FFF2-40B4-BE49-F238E27FC236}">
              <a16:creationId xmlns:a16="http://schemas.microsoft.com/office/drawing/2014/main" id="{502F72F5-B98C-467D-B5E1-FA71DE201AF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2" name="Text Box 126">
          <a:extLst>
            <a:ext uri="{FF2B5EF4-FFF2-40B4-BE49-F238E27FC236}">
              <a16:creationId xmlns:a16="http://schemas.microsoft.com/office/drawing/2014/main" id="{92906F5A-9DA0-46D1-B0CB-DE0F1AB4C25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3" name="Text Box 127">
          <a:extLst>
            <a:ext uri="{FF2B5EF4-FFF2-40B4-BE49-F238E27FC236}">
              <a16:creationId xmlns:a16="http://schemas.microsoft.com/office/drawing/2014/main" id="{5406DA98-0343-4B8D-BBFF-E8E3F2117C3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4" name="Text Box 128">
          <a:extLst>
            <a:ext uri="{FF2B5EF4-FFF2-40B4-BE49-F238E27FC236}">
              <a16:creationId xmlns:a16="http://schemas.microsoft.com/office/drawing/2014/main" id="{2C641529-0C50-4763-9B51-13863F9342D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5" name="Text Box 129">
          <a:extLst>
            <a:ext uri="{FF2B5EF4-FFF2-40B4-BE49-F238E27FC236}">
              <a16:creationId xmlns:a16="http://schemas.microsoft.com/office/drawing/2014/main" id="{42C64A8C-4FC8-4891-B4BA-758C3033171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6" name="Text Box 130">
          <a:extLst>
            <a:ext uri="{FF2B5EF4-FFF2-40B4-BE49-F238E27FC236}">
              <a16:creationId xmlns:a16="http://schemas.microsoft.com/office/drawing/2014/main" id="{1EAAECE9-D3CB-4731-A9E9-EC2FCCE5C6B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7" name="Text Box 131">
          <a:extLst>
            <a:ext uri="{FF2B5EF4-FFF2-40B4-BE49-F238E27FC236}">
              <a16:creationId xmlns:a16="http://schemas.microsoft.com/office/drawing/2014/main" id="{278B0646-51E6-444C-B826-A7CD9D2B6FB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8" name="Text Box 132">
          <a:extLst>
            <a:ext uri="{FF2B5EF4-FFF2-40B4-BE49-F238E27FC236}">
              <a16:creationId xmlns:a16="http://schemas.microsoft.com/office/drawing/2014/main" id="{8DB25020-0AFE-4DA2-B9CD-8DA0D30F45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39" name="Text Box 133">
          <a:extLst>
            <a:ext uri="{FF2B5EF4-FFF2-40B4-BE49-F238E27FC236}">
              <a16:creationId xmlns:a16="http://schemas.microsoft.com/office/drawing/2014/main" id="{8ED27C50-8A03-4900-864A-D2A5BE41418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0" name="Text Box 137">
          <a:extLst>
            <a:ext uri="{FF2B5EF4-FFF2-40B4-BE49-F238E27FC236}">
              <a16:creationId xmlns:a16="http://schemas.microsoft.com/office/drawing/2014/main" id="{3A2BDA63-0814-45A6-A745-4446447FDE0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1" name="Text Box 138">
          <a:extLst>
            <a:ext uri="{FF2B5EF4-FFF2-40B4-BE49-F238E27FC236}">
              <a16:creationId xmlns:a16="http://schemas.microsoft.com/office/drawing/2014/main" id="{215B277C-8C2D-4152-9315-542FD121BA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2" name="Text Box 139">
          <a:extLst>
            <a:ext uri="{FF2B5EF4-FFF2-40B4-BE49-F238E27FC236}">
              <a16:creationId xmlns:a16="http://schemas.microsoft.com/office/drawing/2014/main" id="{41E42D9C-21AB-433F-9C15-44E82DD4E00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3" name="Text Box 140">
          <a:extLst>
            <a:ext uri="{FF2B5EF4-FFF2-40B4-BE49-F238E27FC236}">
              <a16:creationId xmlns:a16="http://schemas.microsoft.com/office/drawing/2014/main" id="{28CB4363-BCC1-4030-AC1F-FFBC715AB3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4" name="Text Box 141">
          <a:extLst>
            <a:ext uri="{FF2B5EF4-FFF2-40B4-BE49-F238E27FC236}">
              <a16:creationId xmlns:a16="http://schemas.microsoft.com/office/drawing/2014/main" id="{E51483C5-8093-4990-8D3E-C03CE4E2F2A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5" name="Text Box 142">
          <a:extLst>
            <a:ext uri="{FF2B5EF4-FFF2-40B4-BE49-F238E27FC236}">
              <a16:creationId xmlns:a16="http://schemas.microsoft.com/office/drawing/2014/main" id="{7AD10CAF-AEFD-4083-9CF5-9F935449B99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6" name="Text Box 143">
          <a:extLst>
            <a:ext uri="{FF2B5EF4-FFF2-40B4-BE49-F238E27FC236}">
              <a16:creationId xmlns:a16="http://schemas.microsoft.com/office/drawing/2014/main" id="{6F0253F3-9B9C-4358-A2A8-9AEE5F4B0A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7" name="Text Box 144">
          <a:extLst>
            <a:ext uri="{FF2B5EF4-FFF2-40B4-BE49-F238E27FC236}">
              <a16:creationId xmlns:a16="http://schemas.microsoft.com/office/drawing/2014/main" id="{8C808762-9E2B-4488-B6AA-33E80A1CF3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8" name="Text Box 145">
          <a:extLst>
            <a:ext uri="{FF2B5EF4-FFF2-40B4-BE49-F238E27FC236}">
              <a16:creationId xmlns:a16="http://schemas.microsoft.com/office/drawing/2014/main" id="{A00D9550-0CD2-465F-9DE2-723D25E8DF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49" name="Text Box 149">
          <a:extLst>
            <a:ext uri="{FF2B5EF4-FFF2-40B4-BE49-F238E27FC236}">
              <a16:creationId xmlns:a16="http://schemas.microsoft.com/office/drawing/2014/main" id="{463DB0EB-97BD-4770-898F-5D9CBD95F5A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0" name="Text Box 150">
          <a:extLst>
            <a:ext uri="{FF2B5EF4-FFF2-40B4-BE49-F238E27FC236}">
              <a16:creationId xmlns:a16="http://schemas.microsoft.com/office/drawing/2014/main" id="{5A3DA824-BE97-4086-A40E-72F4693CB6D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1" name="Text Box 151">
          <a:extLst>
            <a:ext uri="{FF2B5EF4-FFF2-40B4-BE49-F238E27FC236}">
              <a16:creationId xmlns:a16="http://schemas.microsoft.com/office/drawing/2014/main" id="{0909B53C-1B61-46C1-B127-BA0FF616211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2" name="Text Box 152">
          <a:extLst>
            <a:ext uri="{FF2B5EF4-FFF2-40B4-BE49-F238E27FC236}">
              <a16:creationId xmlns:a16="http://schemas.microsoft.com/office/drawing/2014/main" id="{5A9A8719-0E14-45BB-8748-8E6924F7079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3" name="Text Box 153">
          <a:extLst>
            <a:ext uri="{FF2B5EF4-FFF2-40B4-BE49-F238E27FC236}">
              <a16:creationId xmlns:a16="http://schemas.microsoft.com/office/drawing/2014/main" id="{397D3439-887F-4744-9145-C959AD6A099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4" name="Text Box 154">
          <a:extLst>
            <a:ext uri="{FF2B5EF4-FFF2-40B4-BE49-F238E27FC236}">
              <a16:creationId xmlns:a16="http://schemas.microsoft.com/office/drawing/2014/main" id="{A4DDAC70-FB55-4AB3-AE98-3FF3A845192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5" name="Text Box 155">
          <a:extLst>
            <a:ext uri="{FF2B5EF4-FFF2-40B4-BE49-F238E27FC236}">
              <a16:creationId xmlns:a16="http://schemas.microsoft.com/office/drawing/2014/main" id="{951F9447-FB9E-4782-8ADB-4A6FDD87D60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6" name="Text Box 156">
          <a:extLst>
            <a:ext uri="{FF2B5EF4-FFF2-40B4-BE49-F238E27FC236}">
              <a16:creationId xmlns:a16="http://schemas.microsoft.com/office/drawing/2014/main" id="{D8C31248-5A2F-49E6-8499-DAF0725B7C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7" name="Text Box 157">
          <a:extLst>
            <a:ext uri="{FF2B5EF4-FFF2-40B4-BE49-F238E27FC236}">
              <a16:creationId xmlns:a16="http://schemas.microsoft.com/office/drawing/2014/main" id="{557EC277-7070-429A-86B1-CB1285EB1C6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8" name="Text Box 161">
          <a:extLst>
            <a:ext uri="{FF2B5EF4-FFF2-40B4-BE49-F238E27FC236}">
              <a16:creationId xmlns:a16="http://schemas.microsoft.com/office/drawing/2014/main" id="{0243F19B-A5E1-4B3F-ABDA-945ED1FDE3D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59" name="Text Box 162">
          <a:extLst>
            <a:ext uri="{FF2B5EF4-FFF2-40B4-BE49-F238E27FC236}">
              <a16:creationId xmlns:a16="http://schemas.microsoft.com/office/drawing/2014/main" id="{0655E8CB-37B2-4295-A6FA-5437F2A3042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0" name="Text Box 163">
          <a:extLst>
            <a:ext uri="{FF2B5EF4-FFF2-40B4-BE49-F238E27FC236}">
              <a16:creationId xmlns:a16="http://schemas.microsoft.com/office/drawing/2014/main" id="{6945B63F-9383-43C1-B555-C16589743C6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1" name="Text Box 164">
          <a:extLst>
            <a:ext uri="{FF2B5EF4-FFF2-40B4-BE49-F238E27FC236}">
              <a16:creationId xmlns:a16="http://schemas.microsoft.com/office/drawing/2014/main" id="{06E553A2-1587-42BE-AA43-6AFF1F0873B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2" name="Text Box 165">
          <a:extLst>
            <a:ext uri="{FF2B5EF4-FFF2-40B4-BE49-F238E27FC236}">
              <a16:creationId xmlns:a16="http://schemas.microsoft.com/office/drawing/2014/main" id="{FFE17C6B-76E7-4434-9A3B-6BC90A6727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3" name="Text Box 166">
          <a:extLst>
            <a:ext uri="{FF2B5EF4-FFF2-40B4-BE49-F238E27FC236}">
              <a16:creationId xmlns:a16="http://schemas.microsoft.com/office/drawing/2014/main" id="{7B66F75C-2893-40C5-BE64-C8EBC216A5C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4" name="Text Box 167">
          <a:extLst>
            <a:ext uri="{FF2B5EF4-FFF2-40B4-BE49-F238E27FC236}">
              <a16:creationId xmlns:a16="http://schemas.microsoft.com/office/drawing/2014/main" id="{0AA712A8-FC2C-44D6-9849-37646536244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5" name="Text Box 168">
          <a:extLst>
            <a:ext uri="{FF2B5EF4-FFF2-40B4-BE49-F238E27FC236}">
              <a16:creationId xmlns:a16="http://schemas.microsoft.com/office/drawing/2014/main" id="{D1B2F545-A369-4833-84FA-C816FC14867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6" name="Text Box 169">
          <a:extLst>
            <a:ext uri="{FF2B5EF4-FFF2-40B4-BE49-F238E27FC236}">
              <a16:creationId xmlns:a16="http://schemas.microsoft.com/office/drawing/2014/main" id="{D3E2634E-E46A-4B9B-9AFB-9A349B4CA45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7" name="Text Box 170">
          <a:extLst>
            <a:ext uri="{FF2B5EF4-FFF2-40B4-BE49-F238E27FC236}">
              <a16:creationId xmlns:a16="http://schemas.microsoft.com/office/drawing/2014/main" id="{C530F1A8-7A55-4EE2-BB6F-2BCA2661F7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8" name="Text Box 171">
          <a:extLst>
            <a:ext uri="{FF2B5EF4-FFF2-40B4-BE49-F238E27FC236}">
              <a16:creationId xmlns:a16="http://schemas.microsoft.com/office/drawing/2014/main" id="{B031A437-0F41-4F5C-BE21-28F660D16D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69" name="Text Box 172">
          <a:extLst>
            <a:ext uri="{FF2B5EF4-FFF2-40B4-BE49-F238E27FC236}">
              <a16:creationId xmlns:a16="http://schemas.microsoft.com/office/drawing/2014/main" id="{5FA71A4D-0706-411B-8512-6D735603D59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0" name="Text Box 173">
          <a:extLst>
            <a:ext uri="{FF2B5EF4-FFF2-40B4-BE49-F238E27FC236}">
              <a16:creationId xmlns:a16="http://schemas.microsoft.com/office/drawing/2014/main" id="{508518A5-DE49-4C26-96DD-7FF5823D6D7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1" name="Text Box 174">
          <a:extLst>
            <a:ext uri="{FF2B5EF4-FFF2-40B4-BE49-F238E27FC236}">
              <a16:creationId xmlns:a16="http://schemas.microsoft.com/office/drawing/2014/main" id="{887D1FC9-5B45-43F9-BBD0-6C13A49F77F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2" name="Text Box 176">
          <a:extLst>
            <a:ext uri="{FF2B5EF4-FFF2-40B4-BE49-F238E27FC236}">
              <a16:creationId xmlns:a16="http://schemas.microsoft.com/office/drawing/2014/main" id="{C0516C80-7D53-4259-8B91-50B7B62A206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3" name="Text Box 178">
          <a:extLst>
            <a:ext uri="{FF2B5EF4-FFF2-40B4-BE49-F238E27FC236}">
              <a16:creationId xmlns:a16="http://schemas.microsoft.com/office/drawing/2014/main" id="{B42B8456-51C4-4BEC-8CE0-443C824E172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4" name="Text Box 179">
          <a:extLst>
            <a:ext uri="{FF2B5EF4-FFF2-40B4-BE49-F238E27FC236}">
              <a16:creationId xmlns:a16="http://schemas.microsoft.com/office/drawing/2014/main" id="{8429CB6E-9BB4-45A6-9578-4595209F728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5" name="Text Box 180">
          <a:extLst>
            <a:ext uri="{FF2B5EF4-FFF2-40B4-BE49-F238E27FC236}">
              <a16:creationId xmlns:a16="http://schemas.microsoft.com/office/drawing/2014/main" id="{C7C6DB0A-0834-4150-BF09-AB3BE958C45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6" name="Text Box 181">
          <a:extLst>
            <a:ext uri="{FF2B5EF4-FFF2-40B4-BE49-F238E27FC236}">
              <a16:creationId xmlns:a16="http://schemas.microsoft.com/office/drawing/2014/main" id="{8E962629-52CA-4169-ABAA-AA8320CBC9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7" name="Text Box 182">
          <a:extLst>
            <a:ext uri="{FF2B5EF4-FFF2-40B4-BE49-F238E27FC236}">
              <a16:creationId xmlns:a16="http://schemas.microsoft.com/office/drawing/2014/main" id="{7FB7392C-D961-4A4C-8B70-C5E7D6B944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8" name="Text Box 183">
          <a:extLst>
            <a:ext uri="{FF2B5EF4-FFF2-40B4-BE49-F238E27FC236}">
              <a16:creationId xmlns:a16="http://schemas.microsoft.com/office/drawing/2014/main" id="{4378B9A0-D9BA-4872-8D11-CFDF9041F67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79" name="Text Box 184">
          <a:extLst>
            <a:ext uri="{FF2B5EF4-FFF2-40B4-BE49-F238E27FC236}">
              <a16:creationId xmlns:a16="http://schemas.microsoft.com/office/drawing/2014/main" id="{54C79B3D-BBCC-4E10-87F8-FB7EF1145B2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0" name="Text Box 185">
          <a:extLst>
            <a:ext uri="{FF2B5EF4-FFF2-40B4-BE49-F238E27FC236}">
              <a16:creationId xmlns:a16="http://schemas.microsoft.com/office/drawing/2014/main" id="{B7BF5B97-BCB5-4D08-928B-99639409030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1" name="Text Box 186">
          <a:extLst>
            <a:ext uri="{FF2B5EF4-FFF2-40B4-BE49-F238E27FC236}">
              <a16:creationId xmlns:a16="http://schemas.microsoft.com/office/drawing/2014/main" id="{B01EDF76-054E-44DB-8737-354AE83B19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2" name="Text Box 187">
          <a:extLst>
            <a:ext uri="{FF2B5EF4-FFF2-40B4-BE49-F238E27FC236}">
              <a16:creationId xmlns:a16="http://schemas.microsoft.com/office/drawing/2014/main" id="{7B042532-34B6-451C-BDF1-BD85F66B626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3" name="Text Box 188">
          <a:extLst>
            <a:ext uri="{FF2B5EF4-FFF2-40B4-BE49-F238E27FC236}">
              <a16:creationId xmlns:a16="http://schemas.microsoft.com/office/drawing/2014/main" id="{F714ED75-4E32-40DB-B7A4-EB0A09FD17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4" name="Text Box 189">
          <a:extLst>
            <a:ext uri="{FF2B5EF4-FFF2-40B4-BE49-F238E27FC236}">
              <a16:creationId xmlns:a16="http://schemas.microsoft.com/office/drawing/2014/main" id="{FFFA014F-2D54-464C-AF52-0E7F8D20660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5" name="Text Box 190">
          <a:extLst>
            <a:ext uri="{FF2B5EF4-FFF2-40B4-BE49-F238E27FC236}">
              <a16:creationId xmlns:a16="http://schemas.microsoft.com/office/drawing/2014/main" id="{BC6A0C27-1265-4CE0-AC91-DBD37DC374D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6" name="Text Box 191">
          <a:extLst>
            <a:ext uri="{FF2B5EF4-FFF2-40B4-BE49-F238E27FC236}">
              <a16:creationId xmlns:a16="http://schemas.microsoft.com/office/drawing/2014/main" id="{6B96C650-F629-4EF0-88E8-20DBF8D9AD3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7" name="Text Box 192">
          <a:extLst>
            <a:ext uri="{FF2B5EF4-FFF2-40B4-BE49-F238E27FC236}">
              <a16:creationId xmlns:a16="http://schemas.microsoft.com/office/drawing/2014/main" id="{A63924FE-1C22-44A4-90EC-B5653FDC12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8" name="Text Box 193">
          <a:extLst>
            <a:ext uri="{FF2B5EF4-FFF2-40B4-BE49-F238E27FC236}">
              <a16:creationId xmlns:a16="http://schemas.microsoft.com/office/drawing/2014/main" id="{DBFC6295-6DD7-492B-8E63-2AF937613DB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89" name="Text Box 194">
          <a:extLst>
            <a:ext uri="{FF2B5EF4-FFF2-40B4-BE49-F238E27FC236}">
              <a16:creationId xmlns:a16="http://schemas.microsoft.com/office/drawing/2014/main" id="{E435CAA4-7309-45D6-976D-B2A2BD78EC8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0" name="Text Box 195">
          <a:extLst>
            <a:ext uri="{FF2B5EF4-FFF2-40B4-BE49-F238E27FC236}">
              <a16:creationId xmlns:a16="http://schemas.microsoft.com/office/drawing/2014/main" id="{691D9EE8-6093-4353-83A5-86B7544A8EB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1" name="Text Box 196">
          <a:extLst>
            <a:ext uri="{FF2B5EF4-FFF2-40B4-BE49-F238E27FC236}">
              <a16:creationId xmlns:a16="http://schemas.microsoft.com/office/drawing/2014/main" id="{4721CBC3-6C4D-4DA2-94C6-16B1693ED2B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2" name="Text Box 197">
          <a:extLst>
            <a:ext uri="{FF2B5EF4-FFF2-40B4-BE49-F238E27FC236}">
              <a16:creationId xmlns:a16="http://schemas.microsoft.com/office/drawing/2014/main" id="{F3008EFC-5003-4267-908B-B3CD635CCCF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3" name="Text Box 198">
          <a:extLst>
            <a:ext uri="{FF2B5EF4-FFF2-40B4-BE49-F238E27FC236}">
              <a16:creationId xmlns:a16="http://schemas.microsoft.com/office/drawing/2014/main" id="{6FA38C2A-2A8A-4DAD-AF7E-BA54BA1612A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4" name="Text Box 199">
          <a:extLst>
            <a:ext uri="{FF2B5EF4-FFF2-40B4-BE49-F238E27FC236}">
              <a16:creationId xmlns:a16="http://schemas.microsoft.com/office/drawing/2014/main" id="{49E4B968-B865-47A8-A65A-4A25E32410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5" name="Text Box 200">
          <a:extLst>
            <a:ext uri="{FF2B5EF4-FFF2-40B4-BE49-F238E27FC236}">
              <a16:creationId xmlns:a16="http://schemas.microsoft.com/office/drawing/2014/main" id="{4A3B3CFA-CFD3-4514-9C78-2AD2E1908C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6" name="Text Box 201">
          <a:extLst>
            <a:ext uri="{FF2B5EF4-FFF2-40B4-BE49-F238E27FC236}">
              <a16:creationId xmlns:a16="http://schemas.microsoft.com/office/drawing/2014/main" id="{30B506EE-6B67-463C-B1C5-D2B33CFE9D7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7" name="Text Box 202">
          <a:extLst>
            <a:ext uri="{FF2B5EF4-FFF2-40B4-BE49-F238E27FC236}">
              <a16:creationId xmlns:a16="http://schemas.microsoft.com/office/drawing/2014/main" id="{A5018130-3314-4206-9656-50BAC7A58F5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8" name="Text Box 203">
          <a:extLst>
            <a:ext uri="{FF2B5EF4-FFF2-40B4-BE49-F238E27FC236}">
              <a16:creationId xmlns:a16="http://schemas.microsoft.com/office/drawing/2014/main" id="{6BB05844-33B4-4788-AA1E-1410C9FF08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599" name="Text Box 204">
          <a:extLst>
            <a:ext uri="{FF2B5EF4-FFF2-40B4-BE49-F238E27FC236}">
              <a16:creationId xmlns:a16="http://schemas.microsoft.com/office/drawing/2014/main" id="{0D6EB02E-8EE2-4CB5-817E-527E54A796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0" name="Text Box 206">
          <a:extLst>
            <a:ext uri="{FF2B5EF4-FFF2-40B4-BE49-F238E27FC236}">
              <a16:creationId xmlns:a16="http://schemas.microsoft.com/office/drawing/2014/main" id="{C91DFE0B-B18E-4BC7-A28C-A510998DAA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1" name="Text Box 207">
          <a:extLst>
            <a:ext uri="{FF2B5EF4-FFF2-40B4-BE49-F238E27FC236}">
              <a16:creationId xmlns:a16="http://schemas.microsoft.com/office/drawing/2014/main" id="{2E4965EA-F227-4926-9E94-7EEDD41E87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2" name="Text Box 208">
          <a:extLst>
            <a:ext uri="{FF2B5EF4-FFF2-40B4-BE49-F238E27FC236}">
              <a16:creationId xmlns:a16="http://schemas.microsoft.com/office/drawing/2014/main" id="{C1D0D682-AAF1-4B23-A1DF-56E53C63EAE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3" name="Text Box 209">
          <a:extLst>
            <a:ext uri="{FF2B5EF4-FFF2-40B4-BE49-F238E27FC236}">
              <a16:creationId xmlns:a16="http://schemas.microsoft.com/office/drawing/2014/main" id="{8E5C56AD-C55F-4F97-872E-928D6BC589B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4" name="Text Box 210">
          <a:extLst>
            <a:ext uri="{FF2B5EF4-FFF2-40B4-BE49-F238E27FC236}">
              <a16:creationId xmlns:a16="http://schemas.microsoft.com/office/drawing/2014/main" id="{8BC79B67-F114-4694-BF01-4A7BEFAF189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5" name="Text Box 211">
          <a:extLst>
            <a:ext uri="{FF2B5EF4-FFF2-40B4-BE49-F238E27FC236}">
              <a16:creationId xmlns:a16="http://schemas.microsoft.com/office/drawing/2014/main" id="{577EC0D7-C864-4F8C-A03F-228E83362AE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6" name="Text Box 212">
          <a:extLst>
            <a:ext uri="{FF2B5EF4-FFF2-40B4-BE49-F238E27FC236}">
              <a16:creationId xmlns:a16="http://schemas.microsoft.com/office/drawing/2014/main" id="{12DE3CBC-3000-4C6E-8890-6B6C06129F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7" name="Text Box 213">
          <a:extLst>
            <a:ext uri="{FF2B5EF4-FFF2-40B4-BE49-F238E27FC236}">
              <a16:creationId xmlns:a16="http://schemas.microsoft.com/office/drawing/2014/main" id="{A89405D2-AF46-4158-AF81-5FBEC787179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08" name="Text Box 214">
          <a:extLst>
            <a:ext uri="{FF2B5EF4-FFF2-40B4-BE49-F238E27FC236}">
              <a16:creationId xmlns:a16="http://schemas.microsoft.com/office/drawing/2014/main" id="{70B78F16-576F-4354-88B8-B77A4BEAAEA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3</xdr:col>
      <xdr:colOff>417120</xdr:colOff>
      <xdr:row>49</xdr:row>
      <xdr:rowOff>51084</xdr:rowOff>
    </xdr:to>
    <xdr:sp macro="" textlink="">
      <xdr:nvSpPr>
        <xdr:cNvPr id="609" name="Text Box 246">
          <a:extLst>
            <a:ext uri="{FF2B5EF4-FFF2-40B4-BE49-F238E27FC236}">
              <a16:creationId xmlns:a16="http://schemas.microsoft.com/office/drawing/2014/main" id="{AB68D209-6FBB-422E-9ACE-40898755DB68}"/>
            </a:ext>
          </a:extLst>
        </xdr:cNvPr>
        <xdr:cNvSpPr txBox="1">
          <a:spLocks noChangeArrowheads="1"/>
        </xdr:cNvSpPr>
      </xdr:nvSpPr>
      <xdr:spPr bwMode="auto">
        <a:xfrm>
          <a:off x="4184877" y="8534400"/>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51084</xdr:rowOff>
    </xdr:to>
    <xdr:sp macro="" textlink="">
      <xdr:nvSpPr>
        <xdr:cNvPr id="610" name="Text Box 71">
          <a:extLst>
            <a:ext uri="{FF2B5EF4-FFF2-40B4-BE49-F238E27FC236}">
              <a16:creationId xmlns:a16="http://schemas.microsoft.com/office/drawing/2014/main" id="{5A5492E3-9630-4C55-81FD-C7F56210D17C}"/>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48</xdr:row>
      <xdr:rowOff>0</xdr:rowOff>
    </xdr:from>
    <xdr:to>
      <xdr:col>4</xdr:col>
      <xdr:colOff>90488</xdr:colOff>
      <xdr:row>49</xdr:row>
      <xdr:rowOff>51084</xdr:rowOff>
    </xdr:to>
    <xdr:sp macro="" textlink="">
      <xdr:nvSpPr>
        <xdr:cNvPr id="611" name="Text Box 175">
          <a:extLst>
            <a:ext uri="{FF2B5EF4-FFF2-40B4-BE49-F238E27FC236}">
              <a16:creationId xmlns:a16="http://schemas.microsoft.com/office/drawing/2014/main" id="{CF4D65B7-7405-4675-8C81-0B2274648028}"/>
            </a:ext>
          </a:extLst>
        </xdr:cNvPr>
        <xdr:cNvSpPr txBox="1">
          <a:spLocks noChangeArrowheads="1"/>
        </xdr:cNvSpPr>
      </xdr:nvSpPr>
      <xdr:spPr bwMode="auto">
        <a:xfrm>
          <a:off x="4260396" y="8534400"/>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2" name="Text Box 1">
          <a:extLst>
            <a:ext uri="{FF2B5EF4-FFF2-40B4-BE49-F238E27FC236}">
              <a16:creationId xmlns:a16="http://schemas.microsoft.com/office/drawing/2014/main" id="{A8D1FC75-F451-4913-8074-ACBC244BDEA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3" name="Text Box 23">
          <a:extLst>
            <a:ext uri="{FF2B5EF4-FFF2-40B4-BE49-F238E27FC236}">
              <a16:creationId xmlns:a16="http://schemas.microsoft.com/office/drawing/2014/main" id="{2DAF6D05-EFE2-4EF3-9151-B617F274B18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4" name="Text Box 24">
          <a:extLst>
            <a:ext uri="{FF2B5EF4-FFF2-40B4-BE49-F238E27FC236}">
              <a16:creationId xmlns:a16="http://schemas.microsoft.com/office/drawing/2014/main" id="{FDD6E8E1-6399-4739-9ACD-9D5B14E38E0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5" name="Text Box 25">
          <a:extLst>
            <a:ext uri="{FF2B5EF4-FFF2-40B4-BE49-F238E27FC236}">
              <a16:creationId xmlns:a16="http://schemas.microsoft.com/office/drawing/2014/main" id="{842C3442-4C6F-44CA-A5D5-8A93EE62A39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6" name="Text Box 26">
          <a:extLst>
            <a:ext uri="{FF2B5EF4-FFF2-40B4-BE49-F238E27FC236}">
              <a16:creationId xmlns:a16="http://schemas.microsoft.com/office/drawing/2014/main" id="{C71AA8F5-108C-456D-8869-6252692B79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7" name="Text Box 27">
          <a:extLst>
            <a:ext uri="{FF2B5EF4-FFF2-40B4-BE49-F238E27FC236}">
              <a16:creationId xmlns:a16="http://schemas.microsoft.com/office/drawing/2014/main" id="{2CFE5DA0-C564-45EF-820E-DB3EEE31364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8" name="Text Box 28">
          <a:extLst>
            <a:ext uri="{FF2B5EF4-FFF2-40B4-BE49-F238E27FC236}">
              <a16:creationId xmlns:a16="http://schemas.microsoft.com/office/drawing/2014/main" id="{41E4C268-5C00-44ED-8C1B-7FCAA27087E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19" name="Text Box 29">
          <a:extLst>
            <a:ext uri="{FF2B5EF4-FFF2-40B4-BE49-F238E27FC236}">
              <a16:creationId xmlns:a16="http://schemas.microsoft.com/office/drawing/2014/main" id="{7D7AF65F-A898-4613-ACEF-27F08C3BDC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0" name="Text Box 30">
          <a:extLst>
            <a:ext uri="{FF2B5EF4-FFF2-40B4-BE49-F238E27FC236}">
              <a16:creationId xmlns:a16="http://schemas.microsoft.com/office/drawing/2014/main" id="{50358784-EEDF-4F10-B912-6D649176447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1" name="Text Box 31">
          <a:extLst>
            <a:ext uri="{FF2B5EF4-FFF2-40B4-BE49-F238E27FC236}">
              <a16:creationId xmlns:a16="http://schemas.microsoft.com/office/drawing/2014/main" id="{7421E1A7-509A-469E-9E9E-778D93945F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2" name="Text Box 32">
          <a:extLst>
            <a:ext uri="{FF2B5EF4-FFF2-40B4-BE49-F238E27FC236}">
              <a16:creationId xmlns:a16="http://schemas.microsoft.com/office/drawing/2014/main" id="{FB2929A8-37FA-42DD-9085-342B49E9C95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3" name="Text Box 33">
          <a:extLst>
            <a:ext uri="{FF2B5EF4-FFF2-40B4-BE49-F238E27FC236}">
              <a16:creationId xmlns:a16="http://schemas.microsoft.com/office/drawing/2014/main" id="{5997C6EB-DD9D-4CC6-B377-86FAA72CD7C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4" name="Text Box 34">
          <a:extLst>
            <a:ext uri="{FF2B5EF4-FFF2-40B4-BE49-F238E27FC236}">
              <a16:creationId xmlns:a16="http://schemas.microsoft.com/office/drawing/2014/main" id="{ADFA0922-0C20-4CE2-AC3A-5BED4964302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5" name="Text Box 35">
          <a:extLst>
            <a:ext uri="{FF2B5EF4-FFF2-40B4-BE49-F238E27FC236}">
              <a16:creationId xmlns:a16="http://schemas.microsoft.com/office/drawing/2014/main" id="{08AA453C-8890-4A88-993F-4BDC79F82F7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6" name="Text Box 36">
          <a:extLst>
            <a:ext uri="{FF2B5EF4-FFF2-40B4-BE49-F238E27FC236}">
              <a16:creationId xmlns:a16="http://schemas.microsoft.com/office/drawing/2014/main" id="{777168B2-66A1-4DB1-9AC2-BF6EFA6F6AB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7" name="Text Box 37">
          <a:extLst>
            <a:ext uri="{FF2B5EF4-FFF2-40B4-BE49-F238E27FC236}">
              <a16:creationId xmlns:a16="http://schemas.microsoft.com/office/drawing/2014/main" id="{D7A6CCE5-63D2-4980-87BA-9E01072533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8" name="Text Box 38">
          <a:extLst>
            <a:ext uri="{FF2B5EF4-FFF2-40B4-BE49-F238E27FC236}">
              <a16:creationId xmlns:a16="http://schemas.microsoft.com/office/drawing/2014/main" id="{CB7F7C2A-36F2-4012-A700-7C5C11613FD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29" name="Text Box 39">
          <a:extLst>
            <a:ext uri="{FF2B5EF4-FFF2-40B4-BE49-F238E27FC236}">
              <a16:creationId xmlns:a16="http://schemas.microsoft.com/office/drawing/2014/main" id="{AC4DC722-620F-4018-8140-AB6338EBC9D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0" name="Text Box 40">
          <a:extLst>
            <a:ext uri="{FF2B5EF4-FFF2-40B4-BE49-F238E27FC236}">
              <a16:creationId xmlns:a16="http://schemas.microsoft.com/office/drawing/2014/main" id="{EE788B3B-E080-4977-A500-1B0B412AAAD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1" name="Text Box 41">
          <a:extLst>
            <a:ext uri="{FF2B5EF4-FFF2-40B4-BE49-F238E27FC236}">
              <a16:creationId xmlns:a16="http://schemas.microsoft.com/office/drawing/2014/main" id="{2413160D-20A2-467B-AD23-A653730CED5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2" name="Text Box 42">
          <a:extLst>
            <a:ext uri="{FF2B5EF4-FFF2-40B4-BE49-F238E27FC236}">
              <a16:creationId xmlns:a16="http://schemas.microsoft.com/office/drawing/2014/main" id="{F15F21F1-6287-45AB-B024-6DD4B53F54B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3" name="Text Box 43">
          <a:extLst>
            <a:ext uri="{FF2B5EF4-FFF2-40B4-BE49-F238E27FC236}">
              <a16:creationId xmlns:a16="http://schemas.microsoft.com/office/drawing/2014/main" id="{25314F31-2187-4439-AB6D-0AD59EBBB94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4" name="Text Box 44">
          <a:extLst>
            <a:ext uri="{FF2B5EF4-FFF2-40B4-BE49-F238E27FC236}">
              <a16:creationId xmlns:a16="http://schemas.microsoft.com/office/drawing/2014/main" id="{2C8FDD04-73A1-4695-A7DE-6139A7BF71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5" name="Text Box 45">
          <a:extLst>
            <a:ext uri="{FF2B5EF4-FFF2-40B4-BE49-F238E27FC236}">
              <a16:creationId xmlns:a16="http://schemas.microsoft.com/office/drawing/2014/main" id="{B639A736-2038-42BD-875A-EC3D42E573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6" name="Text Box 46">
          <a:extLst>
            <a:ext uri="{FF2B5EF4-FFF2-40B4-BE49-F238E27FC236}">
              <a16:creationId xmlns:a16="http://schemas.microsoft.com/office/drawing/2014/main" id="{419E33E7-2A9F-4284-B016-6FC1829293C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7" name="Text Box 47">
          <a:extLst>
            <a:ext uri="{FF2B5EF4-FFF2-40B4-BE49-F238E27FC236}">
              <a16:creationId xmlns:a16="http://schemas.microsoft.com/office/drawing/2014/main" id="{7B1A1227-C898-4916-BE9D-DBE5963745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8" name="Text Box 48">
          <a:extLst>
            <a:ext uri="{FF2B5EF4-FFF2-40B4-BE49-F238E27FC236}">
              <a16:creationId xmlns:a16="http://schemas.microsoft.com/office/drawing/2014/main" id="{A71F3294-F5FA-48F1-8F19-DD99673249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39" name="Text Box 49">
          <a:extLst>
            <a:ext uri="{FF2B5EF4-FFF2-40B4-BE49-F238E27FC236}">
              <a16:creationId xmlns:a16="http://schemas.microsoft.com/office/drawing/2014/main" id="{3851CBF2-8774-4D62-9D5D-FA4F6A97002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0" name="Text Box 50">
          <a:extLst>
            <a:ext uri="{FF2B5EF4-FFF2-40B4-BE49-F238E27FC236}">
              <a16:creationId xmlns:a16="http://schemas.microsoft.com/office/drawing/2014/main" id="{97B71231-E328-4057-B5C1-A03A1F51A40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1" name="Text Box 51">
          <a:extLst>
            <a:ext uri="{FF2B5EF4-FFF2-40B4-BE49-F238E27FC236}">
              <a16:creationId xmlns:a16="http://schemas.microsoft.com/office/drawing/2014/main" id="{D210BB03-0DDB-4DB5-8748-6E06AE79602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2" name="Text Box 52">
          <a:extLst>
            <a:ext uri="{FF2B5EF4-FFF2-40B4-BE49-F238E27FC236}">
              <a16:creationId xmlns:a16="http://schemas.microsoft.com/office/drawing/2014/main" id="{4287F5BC-D2A7-4525-B050-7E4EEB2FB7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3" name="Text Box 53">
          <a:extLst>
            <a:ext uri="{FF2B5EF4-FFF2-40B4-BE49-F238E27FC236}">
              <a16:creationId xmlns:a16="http://schemas.microsoft.com/office/drawing/2014/main" id="{0AD185CA-E1A9-4ADA-B995-1305776703E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4" name="Text Box 54">
          <a:extLst>
            <a:ext uri="{FF2B5EF4-FFF2-40B4-BE49-F238E27FC236}">
              <a16:creationId xmlns:a16="http://schemas.microsoft.com/office/drawing/2014/main" id="{CF670013-7A3C-4E65-9CF3-5FBBB46A9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5" name="Text Box 55">
          <a:extLst>
            <a:ext uri="{FF2B5EF4-FFF2-40B4-BE49-F238E27FC236}">
              <a16:creationId xmlns:a16="http://schemas.microsoft.com/office/drawing/2014/main" id="{C988D8A1-842E-4A06-A26E-54709234FE4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6" name="Text Box 56">
          <a:extLst>
            <a:ext uri="{FF2B5EF4-FFF2-40B4-BE49-F238E27FC236}">
              <a16:creationId xmlns:a16="http://schemas.microsoft.com/office/drawing/2014/main" id="{36AC839E-21D6-4E3A-853A-7028782B7A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7" name="Text Box 57">
          <a:extLst>
            <a:ext uri="{FF2B5EF4-FFF2-40B4-BE49-F238E27FC236}">
              <a16:creationId xmlns:a16="http://schemas.microsoft.com/office/drawing/2014/main" id="{74BF73A0-6174-47E4-8310-F226D4D4DCA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8" name="Text Box 58">
          <a:extLst>
            <a:ext uri="{FF2B5EF4-FFF2-40B4-BE49-F238E27FC236}">
              <a16:creationId xmlns:a16="http://schemas.microsoft.com/office/drawing/2014/main" id="{B910573C-3EDE-4697-96E3-C443A3BCE5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49" name="Text Box 59">
          <a:extLst>
            <a:ext uri="{FF2B5EF4-FFF2-40B4-BE49-F238E27FC236}">
              <a16:creationId xmlns:a16="http://schemas.microsoft.com/office/drawing/2014/main" id="{42C177F6-07E9-48FE-8AA7-E7F7F28CD31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0" name="Text Box 60">
          <a:extLst>
            <a:ext uri="{FF2B5EF4-FFF2-40B4-BE49-F238E27FC236}">
              <a16:creationId xmlns:a16="http://schemas.microsoft.com/office/drawing/2014/main" id="{9C3452AD-48F8-4338-BE9A-8B96B7A14A1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1" name="Text Box 61">
          <a:extLst>
            <a:ext uri="{FF2B5EF4-FFF2-40B4-BE49-F238E27FC236}">
              <a16:creationId xmlns:a16="http://schemas.microsoft.com/office/drawing/2014/main" id="{AD183D72-7AA6-432C-970E-8DF3E078B3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2" name="Text Box 62">
          <a:extLst>
            <a:ext uri="{FF2B5EF4-FFF2-40B4-BE49-F238E27FC236}">
              <a16:creationId xmlns:a16="http://schemas.microsoft.com/office/drawing/2014/main" id="{24C5FA56-BFCF-40CF-A22A-BBCD523E43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3" name="Text Box 63">
          <a:extLst>
            <a:ext uri="{FF2B5EF4-FFF2-40B4-BE49-F238E27FC236}">
              <a16:creationId xmlns:a16="http://schemas.microsoft.com/office/drawing/2014/main" id="{9AE802CE-0F90-4172-ACA6-E77A73E668C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4" name="Text Box 64">
          <a:extLst>
            <a:ext uri="{FF2B5EF4-FFF2-40B4-BE49-F238E27FC236}">
              <a16:creationId xmlns:a16="http://schemas.microsoft.com/office/drawing/2014/main" id="{6F1B934F-1DF7-4FE4-A417-53799887D3B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5" name="Text Box 65">
          <a:extLst>
            <a:ext uri="{FF2B5EF4-FFF2-40B4-BE49-F238E27FC236}">
              <a16:creationId xmlns:a16="http://schemas.microsoft.com/office/drawing/2014/main" id="{D9F6571E-AA78-47EC-8E95-C74E386E092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6" name="Text Box 66">
          <a:extLst>
            <a:ext uri="{FF2B5EF4-FFF2-40B4-BE49-F238E27FC236}">
              <a16:creationId xmlns:a16="http://schemas.microsoft.com/office/drawing/2014/main" id="{7E93374C-97AB-4612-842F-94A14B4EA77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7" name="Text Box 67">
          <a:extLst>
            <a:ext uri="{FF2B5EF4-FFF2-40B4-BE49-F238E27FC236}">
              <a16:creationId xmlns:a16="http://schemas.microsoft.com/office/drawing/2014/main" id="{CB4C8DD3-185F-4474-96BA-C5E65036753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8" name="Text Box 68">
          <a:extLst>
            <a:ext uri="{FF2B5EF4-FFF2-40B4-BE49-F238E27FC236}">
              <a16:creationId xmlns:a16="http://schemas.microsoft.com/office/drawing/2014/main" id="{477E436D-96A3-4713-855F-4461191440D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59" name="Text Box 69">
          <a:extLst>
            <a:ext uri="{FF2B5EF4-FFF2-40B4-BE49-F238E27FC236}">
              <a16:creationId xmlns:a16="http://schemas.microsoft.com/office/drawing/2014/main" id="{6E5E0A5D-130D-40D3-A597-BCDA6A59362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0" name="Text Box 70">
          <a:extLst>
            <a:ext uri="{FF2B5EF4-FFF2-40B4-BE49-F238E27FC236}">
              <a16:creationId xmlns:a16="http://schemas.microsoft.com/office/drawing/2014/main" id="{FA4B626A-1873-4381-B688-5116ABA7A0D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1" name="Text Box 72">
          <a:extLst>
            <a:ext uri="{FF2B5EF4-FFF2-40B4-BE49-F238E27FC236}">
              <a16:creationId xmlns:a16="http://schemas.microsoft.com/office/drawing/2014/main" id="{4280D5B6-1F74-45B2-B356-3EB13C07C80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2" name="Text Box 73">
          <a:extLst>
            <a:ext uri="{FF2B5EF4-FFF2-40B4-BE49-F238E27FC236}">
              <a16:creationId xmlns:a16="http://schemas.microsoft.com/office/drawing/2014/main" id="{3BF27FEA-D72B-4092-AD40-94098661746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3" name="Text Box 77">
          <a:extLst>
            <a:ext uri="{FF2B5EF4-FFF2-40B4-BE49-F238E27FC236}">
              <a16:creationId xmlns:a16="http://schemas.microsoft.com/office/drawing/2014/main" id="{BAC5B8A1-1B3D-4E11-92E5-898BC7BCAC5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4" name="Text Box 78">
          <a:extLst>
            <a:ext uri="{FF2B5EF4-FFF2-40B4-BE49-F238E27FC236}">
              <a16:creationId xmlns:a16="http://schemas.microsoft.com/office/drawing/2014/main" id="{3CD8DA0D-E64D-47D3-B9FC-EF632619C12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5" name="Text Box 79">
          <a:extLst>
            <a:ext uri="{FF2B5EF4-FFF2-40B4-BE49-F238E27FC236}">
              <a16:creationId xmlns:a16="http://schemas.microsoft.com/office/drawing/2014/main" id="{83426ADC-FDD9-4DAA-B9F2-508FCD990C0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6" name="Text Box 80">
          <a:extLst>
            <a:ext uri="{FF2B5EF4-FFF2-40B4-BE49-F238E27FC236}">
              <a16:creationId xmlns:a16="http://schemas.microsoft.com/office/drawing/2014/main" id="{F43559D3-9012-44DC-88E3-6B37971E927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7" name="Text Box 81">
          <a:extLst>
            <a:ext uri="{FF2B5EF4-FFF2-40B4-BE49-F238E27FC236}">
              <a16:creationId xmlns:a16="http://schemas.microsoft.com/office/drawing/2014/main" id="{B0788893-F306-4AD0-876E-C87619A7C4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8" name="Text Box 82">
          <a:extLst>
            <a:ext uri="{FF2B5EF4-FFF2-40B4-BE49-F238E27FC236}">
              <a16:creationId xmlns:a16="http://schemas.microsoft.com/office/drawing/2014/main" id="{0B39D0B8-C277-4F8F-8172-FE3178AEA52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69" name="Text Box 84">
          <a:extLst>
            <a:ext uri="{FF2B5EF4-FFF2-40B4-BE49-F238E27FC236}">
              <a16:creationId xmlns:a16="http://schemas.microsoft.com/office/drawing/2014/main" id="{D5F5F683-DD30-4C23-ABD5-9198700191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0" name="Text Box 85">
          <a:extLst>
            <a:ext uri="{FF2B5EF4-FFF2-40B4-BE49-F238E27FC236}">
              <a16:creationId xmlns:a16="http://schemas.microsoft.com/office/drawing/2014/main" id="{6A4E9DF4-F64D-484D-AE8D-95DBFFE114C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1" name="Text Box 89">
          <a:extLst>
            <a:ext uri="{FF2B5EF4-FFF2-40B4-BE49-F238E27FC236}">
              <a16:creationId xmlns:a16="http://schemas.microsoft.com/office/drawing/2014/main" id="{65952C44-9DEA-4393-8911-6E2BD287829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2" name="Text Box 90">
          <a:extLst>
            <a:ext uri="{FF2B5EF4-FFF2-40B4-BE49-F238E27FC236}">
              <a16:creationId xmlns:a16="http://schemas.microsoft.com/office/drawing/2014/main" id="{EA229A8B-B4E5-49FD-83F8-00F0EF45560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3" name="Text Box 91">
          <a:extLst>
            <a:ext uri="{FF2B5EF4-FFF2-40B4-BE49-F238E27FC236}">
              <a16:creationId xmlns:a16="http://schemas.microsoft.com/office/drawing/2014/main" id="{DAAFDC7A-F555-44AD-8934-D21253530ED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4" name="Text Box 92">
          <a:extLst>
            <a:ext uri="{FF2B5EF4-FFF2-40B4-BE49-F238E27FC236}">
              <a16:creationId xmlns:a16="http://schemas.microsoft.com/office/drawing/2014/main" id="{65437CFE-F691-403E-B2E4-178D564DBF3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5" name="Text Box 93">
          <a:extLst>
            <a:ext uri="{FF2B5EF4-FFF2-40B4-BE49-F238E27FC236}">
              <a16:creationId xmlns:a16="http://schemas.microsoft.com/office/drawing/2014/main" id="{8C6D5E3F-85FA-4747-B94C-17B8A35887B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6" name="Text Box 94">
          <a:extLst>
            <a:ext uri="{FF2B5EF4-FFF2-40B4-BE49-F238E27FC236}">
              <a16:creationId xmlns:a16="http://schemas.microsoft.com/office/drawing/2014/main" id="{1A8CA3E2-C054-4877-8D8C-53D17573D14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7" name="Text Box 95">
          <a:extLst>
            <a:ext uri="{FF2B5EF4-FFF2-40B4-BE49-F238E27FC236}">
              <a16:creationId xmlns:a16="http://schemas.microsoft.com/office/drawing/2014/main" id="{02401F62-88F9-4002-B20C-BD327115ED4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8" name="Text Box 96">
          <a:extLst>
            <a:ext uri="{FF2B5EF4-FFF2-40B4-BE49-F238E27FC236}">
              <a16:creationId xmlns:a16="http://schemas.microsoft.com/office/drawing/2014/main" id="{24EA84DF-8B1F-4E92-BE38-B1818182D0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79" name="Text Box 97">
          <a:extLst>
            <a:ext uri="{FF2B5EF4-FFF2-40B4-BE49-F238E27FC236}">
              <a16:creationId xmlns:a16="http://schemas.microsoft.com/office/drawing/2014/main" id="{62935AA6-C624-42C2-8846-56078125CFE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0" name="Text Box 101">
          <a:extLst>
            <a:ext uri="{FF2B5EF4-FFF2-40B4-BE49-F238E27FC236}">
              <a16:creationId xmlns:a16="http://schemas.microsoft.com/office/drawing/2014/main" id="{A9B84C5F-A7F6-437F-8F08-1755A6A0AA0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1" name="Text Box 102">
          <a:extLst>
            <a:ext uri="{FF2B5EF4-FFF2-40B4-BE49-F238E27FC236}">
              <a16:creationId xmlns:a16="http://schemas.microsoft.com/office/drawing/2014/main" id="{64E29F22-F09E-4496-AA35-F9551D916D4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2" name="Text Box 103">
          <a:extLst>
            <a:ext uri="{FF2B5EF4-FFF2-40B4-BE49-F238E27FC236}">
              <a16:creationId xmlns:a16="http://schemas.microsoft.com/office/drawing/2014/main" id="{6B8108BB-1F35-4C50-B66C-92C260C4996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3" name="Text Box 104">
          <a:extLst>
            <a:ext uri="{FF2B5EF4-FFF2-40B4-BE49-F238E27FC236}">
              <a16:creationId xmlns:a16="http://schemas.microsoft.com/office/drawing/2014/main" id="{1A0A445B-93EA-423A-B79C-DD72DA3427B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4" name="Text Box 105">
          <a:extLst>
            <a:ext uri="{FF2B5EF4-FFF2-40B4-BE49-F238E27FC236}">
              <a16:creationId xmlns:a16="http://schemas.microsoft.com/office/drawing/2014/main" id="{2E942404-E9C0-4278-92A0-FB7AB8FF4D7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5" name="Text Box 106">
          <a:extLst>
            <a:ext uri="{FF2B5EF4-FFF2-40B4-BE49-F238E27FC236}">
              <a16:creationId xmlns:a16="http://schemas.microsoft.com/office/drawing/2014/main" id="{80423DD2-265C-4618-848C-66490DD426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6" name="Text Box 107">
          <a:extLst>
            <a:ext uri="{FF2B5EF4-FFF2-40B4-BE49-F238E27FC236}">
              <a16:creationId xmlns:a16="http://schemas.microsoft.com/office/drawing/2014/main" id="{D481D0AB-A96D-4E64-85B3-8984BDA1E26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7" name="Text Box 108">
          <a:extLst>
            <a:ext uri="{FF2B5EF4-FFF2-40B4-BE49-F238E27FC236}">
              <a16:creationId xmlns:a16="http://schemas.microsoft.com/office/drawing/2014/main" id="{776EAFB5-F288-442C-B765-BF5C1A9381B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8" name="Text Box 109">
          <a:extLst>
            <a:ext uri="{FF2B5EF4-FFF2-40B4-BE49-F238E27FC236}">
              <a16:creationId xmlns:a16="http://schemas.microsoft.com/office/drawing/2014/main" id="{2EC95B5E-9D46-477A-9DD4-E3DE4AC9019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89" name="Text Box 113">
          <a:extLst>
            <a:ext uri="{FF2B5EF4-FFF2-40B4-BE49-F238E27FC236}">
              <a16:creationId xmlns:a16="http://schemas.microsoft.com/office/drawing/2014/main" id="{85B9F289-BA74-4A4F-8DA3-AED03628A26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0" name="Text Box 114">
          <a:extLst>
            <a:ext uri="{FF2B5EF4-FFF2-40B4-BE49-F238E27FC236}">
              <a16:creationId xmlns:a16="http://schemas.microsoft.com/office/drawing/2014/main" id="{EB7963E4-356E-4385-B0C2-248CE59BCCF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1" name="Text Box 115">
          <a:extLst>
            <a:ext uri="{FF2B5EF4-FFF2-40B4-BE49-F238E27FC236}">
              <a16:creationId xmlns:a16="http://schemas.microsoft.com/office/drawing/2014/main" id="{5F62AB43-2048-4B55-B00D-C7569F819E9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2" name="Text Box 116">
          <a:extLst>
            <a:ext uri="{FF2B5EF4-FFF2-40B4-BE49-F238E27FC236}">
              <a16:creationId xmlns:a16="http://schemas.microsoft.com/office/drawing/2014/main" id="{4F61442F-8BC6-446B-9128-23C1F3B9482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3" name="Text Box 117">
          <a:extLst>
            <a:ext uri="{FF2B5EF4-FFF2-40B4-BE49-F238E27FC236}">
              <a16:creationId xmlns:a16="http://schemas.microsoft.com/office/drawing/2014/main" id="{09BE7543-856E-47F5-B648-6720F8A6931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4" name="Text Box 118">
          <a:extLst>
            <a:ext uri="{FF2B5EF4-FFF2-40B4-BE49-F238E27FC236}">
              <a16:creationId xmlns:a16="http://schemas.microsoft.com/office/drawing/2014/main" id="{6CEE096B-7635-4746-8F00-BF57DE03106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5" name="Text Box 119">
          <a:extLst>
            <a:ext uri="{FF2B5EF4-FFF2-40B4-BE49-F238E27FC236}">
              <a16:creationId xmlns:a16="http://schemas.microsoft.com/office/drawing/2014/main" id="{F97B23CD-732D-49E8-A4D4-7947F972B1F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6" name="Text Box 120">
          <a:extLst>
            <a:ext uri="{FF2B5EF4-FFF2-40B4-BE49-F238E27FC236}">
              <a16:creationId xmlns:a16="http://schemas.microsoft.com/office/drawing/2014/main" id="{A2ECA9C5-51A8-4619-A106-3D75956D40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7" name="Text Box 121">
          <a:extLst>
            <a:ext uri="{FF2B5EF4-FFF2-40B4-BE49-F238E27FC236}">
              <a16:creationId xmlns:a16="http://schemas.microsoft.com/office/drawing/2014/main" id="{00EB0A75-D68B-4D55-8F0D-8754801CD3D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8" name="Text Box 125">
          <a:extLst>
            <a:ext uri="{FF2B5EF4-FFF2-40B4-BE49-F238E27FC236}">
              <a16:creationId xmlns:a16="http://schemas.microsoft.com/office/drawing/2014/main" id="{ED5A9727-C97F-471D-BDD1-D09B1ACDA3F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699" name="Text Box 126">
          <a:extLst>
            <a:ext uri="{FF2B5EF4-FFF2-40B4-BE49-F238E27FC236}">
              <a16:creationId xmlns:a16="http://schemas.microsoft.com/office/drawing/2014/main" id="{305A7631-1769-4329-9080-04F27A9BAA5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0" name="Text Box 127">
          <a:extLst>
            <a:ext uri="{FF2B5EF4-FFF2-40B4-BE49-F238E27FC236}">
              <a16:creationId xmlns:a16="http://schemas.microsoft.com/office/drawing/2014/main" id="{B5502032-27E6-409E-ABC5-38929447F9C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1" name="Text Box 128">
          <a:extLst>
            <a:ext uri="{FF2B5EF4-FFF2-40B4-BE49-F238E27FC236}">
              <a16:creationId xmlns:a16="http://schemas.microsoft.com/office/drawing/2014/main" id="{CAB4F9A9-368B-4E74-9CC9-44CB9EECF57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2" name="Text Box 129">
          <a:extLst>
            <a:ext uri="{FF2B5EF4-FFF2-40B4-BE49-F238E27FC236}">
              <a16:creationId xmlns:a16="http://schemas.microsoft.com/office/drawing/2014/main" id="{D0B91791-DFA7-40FE-8855-FD8057721D0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3" name="Text Box 130">
          <a:extLst>
            <a:ext uri="{FF2B5EF4-FFF2-40B4-BE49-F238E27FC236}">
              <a16:creationId xmlns:a16="http://schemas.microsoft.com/office/drawing/2014/main" id="{1A173545-F1C1-4784-9015-F129C704399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4" name="Text Box 131">
          <a:extLst>
            <a:ext uri="{FF2B5EF4-FFF2-40B4-BE49-F238E27FC236}">
              <a16:creationId xmlns:a16="http://schemas.microsoft.com/office/drawing/2014/main" id="{6B6E6623-FB75-4B42-A95C-8AD9F6CC71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5" name="Text Box 132">
          <a:extLst>
            <a:ext uri="{FF2B5EF4-FFF2-40B4-BE49-F238E27FC236}">
              <a16:creationId xmlns:a16="http://schemas.microsoft.com/office/drawing/2014/main" id="{87B5CC23-9A7D-4608-93BD-7A1F62360AC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6" name="Text Box 133">
          <a:extLst>
            <a:ext uri="{FF2B5EF4-FFF2-40B4-BE49-F238E27FC236}">
              <a16:creationId xmlns:a16="http://schemas.microsoft.com/office/drawing/2014/main" id="{6D0EAD6F-0A4E-49FF-B71A-FACE60D3004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7" name="Text Box 137">
          <a:extLst>
            <a:ext uri="{FF2B5EF4-FFF2-40B4-BE49-F238E27FC236}">
              <a16:creationId xmlns:a16="http://schemas.microsoft.com/office/drawing/2014/main" id="{8E6FCDA4-13A4-4BE7-B777-70E17150B09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8" name="Text Box 138">
          <a:extLst>
            <a:ext uri="{FF2B5EF4-FFF2-40B4-BE49-F238E27FC236}">
              <a16:creationId xmlns:a16="http://schemas.microsoft.com/office/drawing/2014/main" id="{E9D7AE39-E9C0-4258-AD8D-052244FD409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09" name="Text Box 139">
          <a:extLst>
            <a:ext uri="{FF2B5EF4-FFF2-40B4-BE49-F238E27FC236}">
              <a16:creationId xmlns:a16="http://schemas.microsoft.com/office/drawing/2014/main" id="{B6332E13-16E0-4C29-A9D4-2DB28D9C257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0" name="Text Box 140">
          <a:extLst>
            <a:ext uri="{FF2B5EF4-FFF2-40B4-BE49-F238E27FC236}">
              <a16:creationId xmlns:a16="http://schemas.microsoft.com/office/drawing/2014/main" id="{3FB6A27F-F5DB-405D-A4D6-C411FA21337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1" name="Text Box 141">
          <a:extLst>
            <a:ext uri="{FF2B5EF4-FFF2-40B4-BE49-F238E27FC236}">
              <a16:creationId xmlns:a16="http://schemas.microsoft.com/office/drawing/2014/main" id="{C416265B-A3A6-491D-AAAC-8DD4068E6C1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2" name="Text Box 142">
          <a:extLst>
            <a:ext uri="{FF2B5EF4-FFF2-40B4-BE49-F238E27FC236}">
              <a16:creationId xmlns:a16="http://schemas.microsoft.com/office/drawing/2014/main" id="{C70B8B26-786E-46EA-A808-1FD8BE3DC9A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3" name="Text Box 143">
          <a:extLst>
            <a:ext uri="{FF2B5EF4-FFF2-40B4-BE49-F238E27FC236}">
              <a16:creationId xmlns:a16="http://schemas.microsoft.com/office/drawing/2014/main" id="{A2FE9577-F34F-493F-A4A9-8051CCC14B5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4" name="Text Box 144">
          <a:extLst>
            <a:ext uri="{FF2B5EF4-FFF2-40B4-BE49-F238E27FC236}">
              <a16:creationId xmlns:a16="http://schemas.microsoft.com/office/drawing/2014/main" id="{948D851C-020E-4E6F-8DDA-BF76E4F4AA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5" name="Text Box 145">
          <a:extLst>
            <a:ext uri="{FF2B5EF4-FFF2-40B4-BE49-F238E27FC236}">
              <a16:creationId xmlns:a16="http://schemas.microsoft.com/office/drawing/2014/main" id="{29C3B68C-9872-43C9-B5D3-BC4C5451AB4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6" name="Text Box 149">
          <a:extLst>
            <a:ext uri="{FF2B5EF4-FFF2-40B4-BE49-F238E27FC236}">
              <a16:creationId xmlns:a16="http://schemas.microsoft.com/office/drawing/2014/main" id="{C5AC5221-7D0C-4D9B-9993-51BA94DE546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7" name="Text Box 150">
          <a:extLst>
            <a:ext uri="{FF2B5EF4-FFF2-40B4-BE49-F238E27FC236}">
              <a16:creationId xmlns:a16="http://schemas.microsoft.com/office/drawing/2014/main" id="{3D0AA59D-2968-4D68-93C2-DA03198C825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8" name="Text Box 151">
          <a:extLst>
            <a:ext uri="{FF2B5EF4-FFF2-40B4-BE49-F238E27FC236}">
              <a16:creationId xmlns:a16="http://schemas.microsoft.com/office/drawing/2014/main" id="{B7D25188-8B04-462B-B669-F4FA7A37C4A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19" name="Text Box 152">
          <a:extLst>
            <a:ext uri="{FF2B5EF4-FFF2-40B4-BE49-F238E27FC236}">
              <a16:creationId xmlns:a16="http://schemas.microsoft.com/office/drawing/2014/main" id="{C2890039-FD67-4768-853E-80F62DECDD8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0" name="Text Box 153">
          <a:extLst>
            <a:ext uri="{FF2B5EF4-FFF2-40B4-BE49-F238E27FC236}">
              <a16:creationId xmlns:a16="http://schemas.microsoft.com/office/drawing/2014/main" id="{8B8386FC-C53D-4B98-832E-41CEEDB3D57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1" name="Text Box 154">
          <a:extLst>
            <a:ext uri="{FF2B5EF4-FFF2-40B4-BE49-F238E27FC236}">
              <a16:creationId xmlns:a16="http://schemas.microsoft.com/office/drawing/2014/main" id="{89ED4E92-A2E3-4773-9864-0FDD5DED18C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2" name="Text Box 155">
          <a:extLst>
            <a:ext uri="{FF2B5EF4-FFF2-40B4-BE49-F238E27FC236}">
              <a16:creationId xmlns:a16="http://schemas.microsoft.com/office/drawing/2014/main" id="{F0752DBE-483E-4900-8E43-C8B8A197D01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3" name="Text Box 156">
          <a:extLst>
            <a:ext uri="{FF2B5EF4-FFF2-40B4-BE49-F238E27FC236}">
              <a16:creationId xmlns:a16="http://schemas.microsoft.com/office/drawing/2014/main" id="{DAE65795-F1E0-49E3-8EE9-5C4B210B0D4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4" name="Text Box 157">
          <a:extLst>
            <a:ext uri="{FF2B5EF4-FFF2-40B4-BE49-F238E27FC236}">
              <a16:creationId xmlns:a16="http://schemas.microsoft.com/office/drawing/2014/main" id="{63EF869E-7B06-4861-9AB7-9D02FF48083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5" name="Text Box 161">
          <a:extLst>
            <a:ext uri="{FF2B5EF4-FFF2-40B4-BE49-F238E27FC236}">
              <a16:creationId xmlns:a16="http://schemas.microsoft.com/office/drawing/2014/main" id="{87733DC1-729E-4076-B5AA-6FA5A496075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6" name="Text Box 162">
          <a:extLst>
            <a:ext uri="{FF2B5EF4-FFF2-40B4-BE49-F238E27FC236}">
              <a16:creationId xmlns:a16="http://schemas.microsoft.com/office/drawing/2014/main" id="{A463B734-5A29-4259-A10B-D048457F99A8}"/>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7" name="Text Box 163">
          <a:extLst>
            <a:ext uri="{FF2B5EF4-FFF2-40B4-BE49-F238E27FC236}">
              <a16:creationId xmlns:a16="http://schemas.microsoft.com/office/drawing/2014/main" id="{41131605-6F75-4B06-8967-AF8996BA1B9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8" name="Text Box 164">
          <a:extLst>
            <a:ext uri="{FF2B5EF4-FFF2-40B4-BE49-F238E27FC236}">
              <a16:creationId xmlns:a16="http://schemas.microsoft.com/office/drawing/2014/main" id="{0228E442-B1DC-42AB-BEA3-A3F897BE25C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29" name="Text Box 165">
          <a:extLst>
            <a:ext uri="{FF2B5EF4-FFF2-40B4-BE49-F238E27FC236}">
              <a16:creationId xmlns:a16="http://schemas.microsoft.com/office/drawing/2014/main" id="{C15AC7F0-4367-4BD5-9C62-EA550D9DCE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0" name="Text Box 166">
          <a:extLst>
            <a:ext uri="{FF2B5EF4-FFF2-40B4-BE49-F238E27FC236}">
              <a16:creationId xmlns:a16="http://schemas.microsoft.com/office/drawing/2014/main" id="{2C89A2AB-A0B7-47CD-9D73-F4E3EE36BABC}"/>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1" name="Text Box 167">
          <a:extLst>
            <a:ext uri="{FF2B5EF4-FFF2-40B4-BE49-F238E27FC236}">
              <a16:creationId xmlns:a16="http://schemas.microsoft.com/office/drawing/2014/main" id="{B82470BF-26BF-4EA5-9288-8135C58ED18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2" name="Text Box 168">
          <a:extLst>
            <a:ext uri="{FF2B5EF4-FFF2-40B4-BE49-F238E27FC236}">
              <a16:creationId xmlns:a16="http://schemas.microsoft.com/office/drawing/2014/main" id="{A22F005F-0CEF-4D17-AEEA-1EF2932D48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3" name="Text Box 169">
          <a:extLst>
            <a:ext uri="{FF2B5EF4-FFF2-40B4-BE49-F238E27FC236}">
              <a16:creationId xmlns:a16="http://schemas.microsoft.com/office/drawing/2014/main" id="{6D46CFCE-6350-4977-9152-ED3C51699C7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4" name="Text Box 170">
          <a:extLst>
            <a:ext uri="{FF2B5EF4-FFF2-40B4-BE49-F238E27FC236}">
              <a16:creationId xmlns:a16="http://schemas.microsoft.com/office/drawing/2014/main" id="{36A0203F-F2BC-4DF8-8951-BE3FE81F2620}"/>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5" name="Text Box 171">
          <a:extLst>
            <a:ext uri="{FF2B5EF4-FFF2-40B4-BE49-F238E27FC236}">
              <a16:creationId xmlns:a16="http://schemas.microsoft.com/office/drawing/2014/main" id="{CAE1EE6B-EBDD-454E-AACC-B960F999E4E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6" name="Text Box 172">
          <a:extLst>
            <a:ext uri="{FF2B5EF4-FFF2-40B4-BE49-F238E27FC236}">
              <a16:creationId xmlns:a16="http://schemas.microsoft.com/office/drawing/2014/main" id="{138BA5DC-B6FB-41CC-8A21-469C600C78C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7" name="Text Box 173">
          <a:extLst>
            <a:ext uri="{FF2B5EF4-FFF2-40B4-BE49-F238E27FC236}">
              <a16:creationId xmlns:a16="http://schemas.microsoft.com/office/drawing/2014/main" id="{74571800-D273-467F-956F-044CB43237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8" name="Text Box 174">
          <a:extLst>
            <a:ext uri="{FF2B5EF4-FFF2-40B4-BE49-F238E27FC236}">
              <a16:creationId xmlns:a16="http://schemas.microsoft.com/office/drawing/2014/main" id="{98482734-077E-451A-A399-671B84503B6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39" name="Text Box 176">
          <a:extLst>
            <a:ext uri="{FF2B5EF4-FFF2-40B4-BE49-F238E27FC236}">
              <a16:creationId xmlns:a16="http://schemas.microsoft.com/office/drawing/2014/main" id="{832718C9-DDC6-4AB6-8A55-A8F9C094B0F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0" name="Text Box 178">
          <a:extLst>
            <a:ext uri="{FF2B5EF4-FFF2-40B4-BE49-F238E27FC236}">
              <a16:creationId xmlns:a16="http://schemas.microsoft.com/office/drawing/2014/main" id="{5CA8CB54-5D93-4BB3-8F57-A8FD460839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1" name="Text Box 179">
          <a:extLst>
            <a:ext uri="{FF2B5EF4-FFF2-40B4-BE49-F238E27FC236}">
              <a16:creationId xmlns:a16="http://schemas.microsoft.com/office/drawing/2014/main" id="{8801DF36-80F8-4B17-BE47-C5DD5F20E3D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2" name="Text Box 180">
          <a:extLst>
            <a:ext uri="{FF2B5EF4-FFF2-40B4-BE49-F238E27FC236}">
              <a16:creationId xmlns:a16="http://schemas.microsoft.com/office/drawing/2014/main" id="{316DAEF6-D6FE-4EF7-B35A-C9332826FE1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3" name="Text Box 181">
          <a:extLst>
            <a:ext uri="{FF2B5EF4-FFF2-40B4-BE49-F238E27FC236}">
              <a16:creationId xmlns:a16="http://schemas.microsoft.com/office/drawing/2014/main" id="{30F76D03-DDDA-416C-8F61-73ACE1AF54F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4" name="Text Box 182">
          <a:extLst>
            <a:ext uri="{FF2B5EF4-FFF2-40B4-BE49-F238E27FC236}">
              <a16:creationId xmlns:a16="http://schemas.microsoft.com/office/drawing/2014/main" id="{28045F87-BBDF-4F9A-A08F-0D3CFC08AB9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5" name="Text Box 183">
          <a:extLst>
            <a:ext uri="{FF2B5EF4-FFF2-40B4-BE49-F238E27FC236}">
              <a16:creationId xmlns:a16="http://schemas.microsoft.com/office/drawing/2014/main" id="{A8910EE9-86E3-4B30-8137-6F67077B33E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6" name="Text Box 184">
          <a:extLst>
            <a:ext uri="{FF2B5EF4-FFF2-40B4-BE49-F238E27FC236}">
              <a16:creationId xmlns:a16="http://schemas.microsoft.com/office/drawing/2014/main" id="{DC6C7B3D-EEBC-4A70-90F9-591A6F8F74B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7" name="Text Box 185">
          <a:extLst>
            <a:ext uri="{FF2B5EF4-FFF2-40B4-BE49-F238E27FC236}">
              <a16:creationId xmlns:a16="http://schemas.microsoft.com/office/drawing/2014/main" id="{97FF8DDA-B6EF-481B-803C-EC2A3A6D4E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8" name="Text Box 186">
          <a:extLst>
            <a:ext uri="{FF2B5EF4-FFF2-40B4-BE49-F238E27FC236}">
              <a16:creationId xmlns:a16="http://schemas.microsoft.com/office/drawing/2014/main" id="{6BAADCD3-16A8-42CE-9B80-192D1002EA4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49" name="Text Box 187">
          <a:extLst>
            <a:ext uri="{FF2B5EF4-FFF2-40B4-BE49-F238E27FC236}">
              <a16:creationId xmlns:a16="http://schemas.microsoft.com/office/drawing/2014/main" id="{F0D7AE70-45B6-4511-8499-9AB995955EC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0" name="Text Box 188">
          <a:extLst>
            <a:ext uri="{FF2B5EF4-FFF2-40B4-BE49-F238E27FC236}">
              <a16:creationId xmlns:a16="http://schemas.microsoft.com/office/drawing/2014/main" id="{E7633411-664F-481A-852A-8B9A9686DAA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1" name="Text Box 189">
          <a:extLst>
            <a:ext uri="{FF2B5EF4-FFF2-40B4-BE49-F238E27FC236}">
              <a16:creationId xmlns:a16="http://schemas.microsoft.com/office/drawing/2014/main" id="{73C8200C-23A7-4977-8A3F-45EBF8D52EB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2" name="Text Box 190">
          <a:extLst>
            <a:ext uri="{FF2B5EF4-FFF2-40B4-BE49-F238E27FC236}">
              <a16:creationId xmlns:a16="http://schemas.microsoft.com/office/drawing/2014/main" id="{5EFACDF6-4C63-4375-91D4-7A34F2DAA7E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3" name="Text Box 191">
          <a:extLst>
            <a:ext uri="{FF2B5EF4-FFF2-40B4-BE49-F238E27FC236}">
              <a16:creationId xmlns:a16="http://schemas.microsoft.com/office/drawing/2014/main" id="{E538B976-288D-41FB-AC81-62CF1142167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4" name="Text Box 192">
          <a:extLst>
            <a:ext uri="{FF2B5EF4-FFF2-40B4-BE49-F238E27FC236}">
              <a16:creationId xmlns:a16="http://schemas.microsoft.com/office/drawing/2014/main" id="{F300BCDE-D96A-49E8-82C9-467090465F8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5" name="Text Box 193">
          <a:extLst>
            <a:ext uri="{FF2B5EF4-FFF2-40B4-BE49-F238E27FC236}">
              <a16:creationId xmlns:a16="http://schemas.microsoft.com/office/drawing/2014/main" id="{6AE813D4-B9F6-4A63-AA35-F0BD5A8B2BC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6" name="Text Box 194">
          <a:extLst>
            <a:ext uri="{FF2B5EF4-FFF2-40B4-BE49-F238E27FC236}">
              <a16:creationId xmlns:a16="http://schemas.microsoft.com/office/drawing/2014/main" id="{045A579C-1CB4-4870-AC1C-B248B69B14B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7" name="Text Box 195">
          <a:extLst>
            <a:ext uri="{FF2B5EF4-FFF2-40B4-BE49-F238E27FC236}">
              <a16:creationId xmlns:a16="http://schemas.microsoft.com/office/drawing/2014/main" id="{ECD658E2-5F74-4C64-A5E7-F9345F12ACD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8" name="Text Box 196">
          <a:extLst>
            <a:ext uri="{FF2B5EF4-FFF2-40B4-BE49-F238E27FC236}">
              <a16:creationId xmlns:a16="http://schemas.microsoft.com/office/drawing/2014/main" id="{EC868CE7-E158-47EB-B944-CDC3E7C31C8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59" name="Text Box 197">
          <a:extLst>
            <a:ext uri="{FF2B5EF4-FFF2-40B4-BE49-F238E27FC236}">
              <a16:creationId xmlns:a16="http://schemas.microsoft.com/office/drawing/2014/main" id="{3A850C92-38BA-461D-AD5A-8E6D95DE273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0" name="Text Box 198">
          <a:extLst>
            <a:ext uri="{FF2B5EF4-FFF2-40B4-BE49-F238E27FC236}">
              <a16:creationId xmlns:a16="http://schemas.microsoft.com/office/drawing/2014/main" id="{B687841E-0FD1-4F07-B715-B2C975502235}"/>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1" name="Text Box 199">
          <a:extLst>
            <a:ext uri="{FF2B5EF4-FFF2-40B4-BE49-F238E27FC236}">
              <a16:creationId xmlns:a16="http://schemas.microsoft.com/office/drawing/2014/main" id="{2B2D005E-AAFB-420F-B5AA-3997923E57BF}"/>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2" name="Text Box 200">
          <a:extLst>
            <a:ext uri="{FF2B5EF4-FFF2-40B4-BE49-F238E27FC236}">
              <a16:creationId xmlns:a16="http://schemas.microsoft.com/office/drawing/2014/main" id="{67494F1A-9EB5-499A-A431-5DF126FB9263}"/>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3" name="Text Box 201">
          <a:extLst>
            <a:ext uri="{FF2B5EF4-FFF2-40B4-BE49-F238E27FC236}">
              <a16:creationId xmlns:a16="http://schemas.microsoft.com/office/drawing/2014/main" id="{537A3A8D-6366-4FBF-89AA-7F8B6E24E7E7}"/>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4" name="Text Box 202">
          <a:extLst>
            <a:ext uri="{FF2B5EF4-FFF2-40B4-BE49-F238E27FC236}">
              <a16:creationId xmlns:a16="http://schemas.microsoft.com/office/drawing/2014/main" id="{E094CE78-135C-418A-9F96-5343F36AE6FE}"/>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5" name="Text Box 203">
          <a:extLst>
            <a:ext uri="{FF2B5EF4-FFF2-40B4-BE49-F238E27FC236}">
              <a16:creationId xmlns:a16="http://schemas.microsoft.com/office/drawing/2014/main" id="{2CFCC216-358E-472B-A508-E38EAF02AE3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6" name="Text Box 204">
          <a:extLst>
            <a:ext uri="{FF2B5EF4-FFF2-40B4-BE49-F238E27FC236}">
              <a16:creationId xmlns:a16="http://schemas.microsoft.com/office/drawing/2014/main" id="{8571F8DE-3A6D-4CC9-90A7-117AD528FE2A}"/>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7" name="Text Box 206">
          <a:extLst>
            <a:ext uri="{FF2B5EF4-FFF2-40B4-BE49-F238E27FC236}">
              <a16:creationId xmlns:a16="http://schemas.microsoft.com/office/drawing/2014/main" id="{72979184-6778-4732-8B5D-6AE18A98FA5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8" name="Text Box 207">
          <a:extLst>
            <a:ext uri="{FF2B5EF4-FFF2-40B4-BE49-F238E27FC236}">
              <a16:creationId xmlns:a16="http://schemas.microsoft.com/office/drawing/2014/main" id="{19258928-99CD-4E7D-BF45-297BFC36F736}"/>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69" name="Text Box 208">
          <a:extLst>
            <a:ext uri="{FF2B5EF4-FFF2-40B4-BE49-F238E27FC236}">
              <a16:creationId xmlns:a16="http://schemas.microsoft.com/office/drawing/2014/main" id="{4B103543-A5A8-4255-91E0-55F3F72D36A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0" name="Text Box 209">
          <a:extLst>
            <a:ext uri="{FF2B5EF4-FFF2-40B4-BE49-F238E27FC236}">
              <a16:creationId xmlns:a16="http://schemas.microsoft.com/office/drawing/2014/main" id="{3035B315-C8D0-493F-B9F6-B445A1C728C1}"/>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1" name="Text Box 210">
          <a:extLst>
            <a:ext uri="{FF2B5EF4-FFF2-40B4-BE49-F238E27FC236}">
              <a16:creationId xmlns:a16="http://schemas.microsoft.com/office/drawing/2014/main" id="{7575F6BA-05AC-4337-8359-7698C19FA55D}"/>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2" name="Text Box 211">
          <a:extLst>
            <a:ext uri="{FF2B5EF4-FFF2-40B4-BE49-F238E27FC236}">
              <a16:creationId xmlns:a16="http://schemas.microsoft.com/office/drawing/2014/main" id="{E0102DD2-4C4F-4E6C-9A7D-5D0C4F4E0F99}"/>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3" name="Text Box 212">
          <a:extLst>
            <a:ext uri="{FF2B5EF4-FFF2-40B4-BE49-F238E27FC236}">
              <a16:creationId xmlns:a16="http://schemas.microsoft.com/office/drawing/2014/main" id="{124196B5-E970-4501-8705-92A9B24059F2}"/>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4" name="Text Box 213">
          <a:extLst>
            <a:ext uri="{FF2B5EF4-FFF2-40B4-BE49-F238E27FC236}">
              <a16:creationId xmlns:a16="http://schemas.microsoft.com/office/drawing/2014/main" id="{EC600F9E-A02F-4779-8AF6-0A0BB402C244}"/>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48</xdr:row>
      <xdr:rowOff>0</xdr:rowOff>
    </xdr:from>
    <xdr:to>
      <xdr:col>3</xdr:col>
      <xdr:colOff>413657</xdr:colOff>
      <xdr:row>49</xdr:row>
      <xdr:rowOff>51084</xdr:rowOff>
    </xdr:to>
    <xdr:sp macro="" textlink="">
      <xdr:nvSpPr>
        <xdr:cNvPr id="775" name="Text Box 214">
          <a:extLst>
            <a:ext uri="{FF2B5EF4-FFF2-40B4-BE49-F238E27FC236}">
              <a16:creationId xmlns:a16="http://schemas.microsoft.com/office/drawing/2014/main" id="{F86009DB-DA4B-4CED-B968-CA1DFF4F319B}"/>
            </a:ext>
          </a:extLst>
        </xdr:cNvPr>
        <xdr:cNvSpPr txBox="1">
          <a:spLocks noChangeArrowheads="1"/>
        </xdr:cNvSpPr>
      </xdr:nvSpPr>
      <xdr:spPr bwMode="auto">
        <a:xfrm>
          <a:off x="4165827" y="8534400"/>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48</xdr:row>
      <xdr:rowOff>0</xdr:rowOff>
    </xdr:from>
    <xdr:to>
      <xdr:col>3</xdr:col>
      <xdr:colOff>417120</xdr:colOff>
      <xdr:row>49</xdr:row>
      <xdr:rowOff>51084</xdr:rowOff>
    </xdr:to>
    <xdr:sp macro="" textlink="">
      <xdr:nvSpPr>
        <xdr:cNvPr id="776" name="Text Box 246">
          <a:extLst>
            <a:ext uri="{FF2B5EF4-FFF2-40B4-BE49-F238E27FC236}">
              <a16:creationId xmlns:a16="http://schemas.microsoft.com/office/drawing/2014/main" id="{C71ADF07-4F74-4288-BF47-463BE5246416}"/>
            </a:ext>
          </a:extLst>
        </xdr:cNvPr>
        <xdr:cNvSpPr txBox="1">
          <a:spLocks noChangeArrowheads="1"/>
        </xdr:cNvSpPr>
      </xdr:nvSpPr>
      <xdr:spPr bwMode="auto">
        <a:xfrm>
          <a:off x="4184877" y="8534400"/>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71438</xdr:colOff>
      <xdr:row>13</xdr:row>
      <xdr:rowOff>0</xdr:rowOff>
    </xdr:to>
    <xdr:sp macro="" textlink="">
      <xdr:nvSpPr>
        <xdr:cNvPr id="2" name="Text Box 242">
          <a:extLst>
            <a:ext uri="{FF2B5EF4-FFF2-40B4-BE49-F238E27FC236}">
              <a16:creationId xmlns:a16="http://schemas.microsoft.com/office/drawing/2014/main" id="{ADC348D5-6A82-4D2D-B3D4-58BA25E27F6B}"/>
            </a:ext>
          </a:extLst>
        </xdr:cNvPr>
        <xdr:cNvSpPr txBox="1">
          <a:spLocks noChangeArrowheads="1"/>
        </xdr:cNvSpPr>
      </xdr:nvSpPr>
      <xdr:spPr bwMode="auto">
        <a:xfrm>
          <a:off x="4865914" y="1643743"/>
          <a:ext cx="71438" cy="821871"/>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9525</xdr:colOff>
      <xdr:row>46</xdr:row>
      <xdr:rowOff>0</xdr:rowOff>
    </xdr:from>
    <xdr:to>
      <xdr:col>4</xdr:col>
      <xdr:colOff>90488</xdr:colOff>
      <xdr:row>47</xdr:row>
      <xdr:rowOff>45739</xdr:rowOff>
    </xdr:to>
    <xdr:sp macro="" textlink="">
      <xdr:nvSpPr>
        <xdr:cNvPr id="3" name="Text Box 71">
          <a:extLst>
            <a:ext uri="{FF2B5EF4-FFF2-40B4-BE49-F238E27FC236}">
              <a16:creationId xmlns:a16="http://schemas.microsoft.com/office/drawing/2014/main" id="{0E0B9450-CEA5-4FEA-954F-3EA6656CAD78}"/>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45739</xdr:rowOff>
    </xdr:to>
    <xdr:sp macro="" textlink="">
      <xdr:nvSpPr>
        <xdr:cNvPr id="4" name="Text Box 175">
          <a:extLst>
            <a:ext uri="{FF2B5EF4-FFF2-40B4-BE49-F238E27FC236}">
              <a16:creationId xmlns:a16="http://schemas.microsoft.com/office/drawing/2014/main" id="{8ADDA4D3-923F-4C0B-909D-530078917656}"/>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 name="Text Box 1">
          <a:extLst>
            <a:ext uri="{FF2B5EF4-FFF2-40B4-BE49-F238E27FC236}">
              <a16:creationId xmlns:a16="http://schemas.microsoft.com/office/drawing/2014/main" id="{882F7D6F-A756-4592-8DD3-809CCDE961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 name="Text Box 23">
          <a:extLst>
            <a:ext uri="{FF2B5EF4-FFF2-40B4-BE49-F238E27FC236}">
              <a16:creationId xmlns:a16="http://schemas.microsoft.com/office/drawing/2014/main" id="{B7912BE5-CF6E-48D1-8FB0-4E1001BDC61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 name="Text Box 24">
          <a:extLst>
            <a:ext uri="{FF2B5EF4-FFF2-40B4-BE49-F238E27FC236}">
              <a16:creationId xmlns:a16="http://schemas.microsoft.com/office/drawing/2014/main" id="{098FAEBC-849F-4D62-9412-8E0EAD5345E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 name="Text Box 25">
          <a:extLst>
            <a:ext uri="{FF2B5EF4-FFF2-40B4-BE49-F238E27FC236}">
              <a16:creationId xmlns:a16="http://schemas.microsoft.com/office/drawing/2014/main" id="{BE8AF72D-7920-4506-AAD7-ED7AC11EFBC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 name="Text Box 26">
          <a:extLst>
            <a:ext uri="{FF2B5EF4-FFF2-40B4-BE49-F238E27FC236}">
              <a16:creationId xmlns:a16="http://schemas.microsoft.com/office/drawing/2014/main" id="{BED60EAF-2DDD-4BDD-BFB7-35FE4580332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 name="Text Box 27">
          <a:extLst>
            <a:ext uri="{FF2B5EF4-FFF2-40B4-BE49-F238E27FC236}">
              <a16:creationId xmlns:a16="http://schemas.microsoft.com/office/drawing/2014/main" id="{0F5652F8-3E83-4AF2-87D5-DD3FC5D508F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 name="Text Box 28">
          <a:extLst>
            <a:ext uri="{FF2B5EF4-FFF2-40B4-BE49-F238E27FC236}">
              <a16:creationId xmlns:a16="http://schemas.microsoft.com/office/drawing/2014/main" id="{2705FE5B-8605-42C1-86E1-11822FBA59F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 name="Text Box 29">
          <a:extLst>
            <a:ext uri="{FF2B5EF4-FFF2-40B4-BE49-F238E27FC236}">
              <a16:creationId xmlns:a16="http://schemas.microsoft.com/office/drawing/2014/main" id="{3E6914FF-13F6-4F85-BABF-9A4DD87CE14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 name="Text Box 30">
          <a:extLst>
            <a:ext uri="{FF2B5EF4-FFF2-40B4-BE49-F238E27FC236}">
              <a16:creationId xmlns:a16="http://schemas.microsoft.com/office/drawing/2014/main" id="{499C5970-C5FA-4D7B-9CF7-8AC0F051B7C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 name="Text Box 31">
          <a:extLst>
            <a:ext uri="{FF2B5EF4-FFF2-40B4-BE49-F238E27FC236}">
              <a16:creationId xmlns:a16="http://schemas.microsoft.com/office/drawing/2014/main" id="{50688A28-08A3-4C3B-9CF5-F87807C165A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 name="Text Box 32">
          <a:extLst>
            <a:ext uri="{FF2B5EF4-FFF2-40B4-BE49-F238E27FC236}">
              <a16:creationId xmlns:a16="http://schemas.microsoft.com/office/drawing/2014/main" id="{34572207-7E69-42E7-94E4-D2769379054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 name="Text Box 33">
          <a:extLst>
            <a:ext uri="{FF2B5EF4-FFF2-40B4-BE49-F238E27FC236}">
              <a16:creationId xmlns:a16="http://schemas.microsoft.com/office/drawing/2014/main" id="{D7812944-2F94-4709-AA8B-72740B82027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7" name="Text Box 34">
          <a:extLst>
            <a:ext uri="{FF2B5EF4-FFF2-40B4-BE49-F238E27FC236}">
              <a16:creationId xmlns:a16="http://schemas.microsoft.com/office/drawing/2014/main" id="{26BE1160-2B41-4385-AF91-4606A3A069B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8" name="Text Box 35">
          <a:extLst>
            <a:ext uri="{FF2B5EF4-FFF2-40B4-BE49-F238E27FC236}">
              <a16:creationId xmlns:a16="http://schemas.microsoft.com/office/drawing/2014/main" id="{AE151DEB-F47F-4097-A1EB-D545C0AD063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9" name="Text Box 36">
          <a:extLst>
            <a:ext uri="{FF2B5EF4-FFF2-40B4-BE49-F238E27FC236}">
              <a16:creationId xmlns:a16="http://schemas.microsoft.com/office/drawing/2014/main" id="{64B51AD0-D298-456D-8058-59BFCDF73D3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0" name="Text Box 37">
          <a:extLst>
            <a:ext uri="{FF2B5EF4-FFF2-40B4-BE49-F238E27FC236}">
              <a16:creationId xmlns:a16="http://schemas.microsoft.com/office/drawing/2014/main" id="{F38EFDB5-A1C6-4841-94D4-5F7C714A757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1" name="Text Box 38">
          <a:extLst>
            <a:ext uri="{FF2B5EF4-FFF2-40B4-BE49-F238E27FC236}">
              <a16:creationId xmlns:a16="http://schemas.microsoft.com/office/drawing/2014/main" id="{68FBA295-71C4-4360-BD21-295215A7954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 name="Text Box 39">
          <a:extLst>
            <a:ext uri="{FF2B5EF4-FFF2-40B4-BE49-F238E27FC236}">
              <a16:creationId xmlns:a16="http://schemas.microsoft.com/office/drawing/2014/main" id="{04AA729A-2BDE-48A1-9F19-A95B936707D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 name="Text Box 40">
          <a:extLst>
            <a:ext uri="{FF2B5EF4-FFF2-40B4-BE49-F238E27FC236}">
              <a16:creationId xmlns:a16="http://schemas.microsoft.com/office/drawing/2014/main" id="{18A5E3D5-F41B-46CC-A22F-DED8B9A469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 name="Text Box 41">
          <a:extLst>
            <a:ext uri="{FF2B5EF4-FFF2-40B4-BE49-F238E27FC236}">
              <a16:creationId xmlns:a16="http://schemas.microsoft.com/office/drawing/2014/main" id="{5CFCB3DC-CFAB-4E57-BEBA-990865699A4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 name="Text Box 42">
          <a:extLst>
            <a:ext uri="{FF2B5EF4-FFF2-40B4-BE49-F238E27FC236}">
              <a16:creationId xmlns:a16="http://schemas.microsoft.com/office/drawing/2014/main" id="{EE098163-41AB-4A3E-B748-CE22721D3F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 name="Text Box 43">
          <a:extLst>
            <a:ext uri="{FF2B5EF4-FFF2-40B4-BE49-F238E27FC236}">
              <a16:creationId xmlns:a16="http://schemas.microsoft.com/office/drawing/2014/main" id="{66E56C2B-0E19-4935-8D15-0CC85924D26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 name="Text Box 44">
          <a:extLst>
            <a:ext uri="{FF2B5EF4-FFF2-40B4-BE49-F238E27FC236}">
              <a16:creationId xmlns:a16="http://schemas.microsoft.com/office/drawing/2014/main" id="{8281DBE2-31A6-4B75-A664-C70572D42B9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 name="Text Box 45">
          <a:extLst>
            <a:ext uri="{FF2B5EF4-FFF2-40B4-BE49-F238E27FC236}">
              <a16:creationId xmlns:a16="http://schemas.microsoft.com/office/drawing/2014/main" id="{C560FD21-B236-4A91-A027-9257056EA19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 name="Text Box 46">
          <a:extLst>
            <a:ext uri="{FF2B5EF4-FFF2-40B4-BE49-F238E27FC236}">
              <a16:creationId xmlns:a16="http://schemas.microsoft.com/office/drawing/2014/main" id="{10C0232F-E30B-43EB-B29D-7240605FA5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 name="Text Box 47">
          <a:extLst>
            <a:ext uri="{FF2B5EF4-FFF2-40B4-BE49-F238E27FC236}">
              <a16:creationId xmlns:a16="http://schemas.microsoft.com/office/drawing/2014/main" id="{74761188-2FE4-4028-AF3F-C4C9F5BF57A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 name="Text Box 48">
          <a:extLst>
            <a:ext uri="{FF2B5EF4-FFF2-40B4-BE49-F238E27FC236}">
              <a16:creationId xmlns:a16="http://schemas.microsoft.com/office/drawing/2014/main" id="{A4B926F4-8492-4B04-8159-05D395DC22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 name="Text Box 49">
          <a:extLst>
            <a:ext uri="{FF2B5EF4-FFF2-40B4-BE49-F238E27FC236}">
              <a16:creationId xmlns:a16="http://schemas.microsoft.com/office/drawing/2014/main" id="{53FF0E4D-1BD0-460C-B514-7A288B8CC24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 name="Text Box 50">
          <a:extLst>
            <a:ext uri="{FF2B5EF4-FFF2-40B4-BE49-F238E27FC236}">
              <a16:creationId xmlns:a16="http://schemas.microsoft.com/office/drawing/2014/main" id="{1533CF4F-59AA-412A-BF2C-9E49D8CFE2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 name="Text Box 51">
          <a:extLst>
            <a:ext uri="{FF2B5EF4-FFF2-40B4-BE49-F238E27FC236}">
              <a16:creationId xmlns:a16="http://schemas.microsoft.com/office/drawing/2014/main" id="{59A046CA-E0F1-4460-B5C7-849C71E7849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 name="Text Box 52">
          <a:extLst>
            <a:ext uri="{FF2B5EF4-FFF2-40B4-BE49-F238E27FC236}">
              <a16:creationId xmlns:a16="http://schemas.microsoft.com/office/drawing/2014/main" id="{C52D3B3C-AB1F-4CF7-8BA5-DF1B8F1870F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 name="Text Box 53">
          <a:extLst>
            <a:ext uri="{FF2B5EF4-FFF2-40B4-BE49-F238E27FC236}">
              <a16:creationId xmlns:a16="http://schemas.microsoft.com/office/drawing/2014/main" id="{1B79835F-2CCC-4592-8343-ECD2CC8D2FB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 name="Text Box 54">
          <a:extLst>
            <a:ext uri="{FF2B5EF4-FFF2-40B4-BE49-F238E27FC236}">
              <a16:creationId xmlns:a16="http://schemas.microsoft.com/office/drawing/2014/main" id="{03FEC3B9-037F-4EDB-9EC4-F2D218CE693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 name="Text Box 55">
          <a:extLst>
            <a:ext uri="{FF2B5EF4-FFF2-40B4-BE49-F238E27FC236}">
              <a16:creationId xmlns:a16="http://schemas.microsoft.com/office/drawing/2014/main" id="{F99FF586-6909-4C92-A974-B774D9454A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9" name="Text Box 56">
          <a:extLst>
            <a:ext uri="{FF2B5EF4-FFF2-40B4-BE49-F238E27FC236}">
              <a16:creationId xmlns:a16="http://schemas.microsoft.com/office/drawing/2014/main" id="{B3663539-FCC4-4E18-98B0-9EF9E77CD01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0" name="Text Box 57">
          <a:extLst>
            <a:ext uri="{FF2B5EF4-FFF2-40B4-BE49-F238E27FC236}">
              <a16:creationId xmlns:a16="http://schemas.microsoft.com/office/drawing/2014/main" id="{67B42ADD-46C5-4556-B173-AD57B4E1665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1" name="Text Box 58">
          <a:extLst>
            <a:ext uri="{FF2B5EF4-FFF2-40B4-BE49-F238E27FC236}">
              <a16:creationId xmlns:a16="http://schemas.microsoft.com/office/drawing/2014/main" id="{9E5BC232-C15E-4619-A92C-A03E7ABB8F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2" name="Text Box 59">
          <a:extLst>
            <a:ext uri="{FF2B5EF4-FFF2-40B4-BE49-F238E27FC236}">
              <a16:creationId xmlns:a16="http://schemas.microsoft.com/office/drawing/2014/main" id="{812DE1FE-8FD4-401B-AD1D-C0E1DC4F880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3" name="Text Box 60">
          <a:extLst>
            <a:ext uri="{FF2B5EF4-FFF2-40B4-BE49-F238E27FC236}">
              <a16:creationId xmlns:a16="http://schemas.microsoft.com/office/drawing/2014/main" id="{57ED8FAD-701A-4F9F-8C43-5B5E48CD55E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4" name="Text Box 61">
          <a:extLst>
            <a:ext uri="{FF2B5EF4-FFF2-40B4-BE49-F238E27FC236}">
              <a16:creationId xmlns:a16="http://schemas.microsoft.com/office/drawing/2014/main" id="{CD7EA437-AA6D-4E3C-9C76-6B5457789C1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5" name="Text Box 62">
          <a:extLst>
            <a:ext uri="{FF2B5EF4-FFF2-40B4-BE49-F238E27FC236}">
              <a16:creationId xmlns:a16="http://schemas.microsoft.com/office/drawing/2014/main" id="{C36A68A5-32BD-41AE-A3BF-E60A3940825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6" name="Text Box 63">
          <a:extLst>
            <a:ext uri="{FF2B5EF4-FFF2-40B4-BE49-F238E27FC236}">
              <a16:creationId xmlns:a16="http://schemas.microsoft.com/office/drawing/2014/main" id="{32A834A0-064B-49DA-8BAB-B8809E39035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7" name="Text Box 64">
          <a:extLst>
            <a:ext uri="{FF2B5EF4-FFF2-40B4-BE49-F238E27FC236}">
              <a16:creationId xmlns:a16="http://schemas.microsoft.com/office/drawing/2014/main" id="{23AE634C-45B0-4210-980B-50F201C2792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8" name="Text Box 65">
          <a:extLst>
            <a:ext uri="{FF2B5EF4-FFF2-40B4-BE49-F238E27FC236}">
              <a16:creationId xmlns:a16="http://schemas.microsoft.com/office/drawing/2014/main" id="{4441F4E4-1BA0-4580-B7ED-190BED4ED3B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49" name="Text Box 66">
          <a:extLst>
            <a:ext uri="{FF2B5EF4-FFF2-40B4-BE49-F238E27FC236}">
              <a16:creationId xmlns:a16="http://schemas.microsoft.com/office/drawing/2014/main" id="{A2ABD034-9854-4B73-9496-2A1A48066A7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0" name="Text Box 67">
          <a:extLst>
            <a:ext uri="{FF2B5EF4-FFF2-40B4-BE49-F238E27FC236}">
              <a16:creationId xmlns:a16="http://schemas.microsoft.com/office/drawing/2014/main" id="{419EB9BA-D666-4FCA-AE2D-9435A608958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1" name="Text Box 68">
          <a:extLst>
            <a:ext uri="{FF2B5EF4-FFF2-40B4-BE49-F238E27FC236}">
              <a16:creationId xmlns:a16="http://schemas.microsoft.com/office/drawing/2014/main" id="{E486D187-0F68-4AD7-8E84-20B0926A3C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2" name="Text Box 69">
          <a:extLst>
            <a:ext uri="{FF2B5EF4-FFF2-40B4-BE49-F238E27FC236}">
              <a16:creationId xmlns:a16="http://schemas.microsoft.com/office/drawing/2014/main" id="{15431129-4702-4F8A-AB72-71AAF04D19F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3" name="Text Box 70">
          <a:extLst>
            <a:ext uri="{FF2B5EF4-FFF2-40B4-BE49-F238E27FC236}">
              <a16:creationId xmlns:a16="http://schemas.microsoft.com/office/drawing/2014/main" id="{42CA9AC9-AD74-48D7-8C23-F065FB49C62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4" name="Text Box 72">
          <a:extLst>
            <a:ext uri="{FF2B5EF4-FFF2-40B4-BE49-F238E27FC236}">
              <a16:creationId xmlns:a16="http://schemas.microsoft.com/office/drawing/2014/main" id="{5D3FF9FD-D038-4BB9-98F7-C9AC3022B17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5" name="Text Box 73">
          <a:extLst>
            <a:ext uri="{FF2B5EF4-FFF2-40B4-BE49-F238E27FC236}">
              <a16:creationId xmlns:a16="http://schemas.microsoft.com/office/drawing/2014/main" id="{E268AC98-418E-48FE-8943-88C76BA2837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6" name="Text Box 77">
          <a:extLst>
            <a:ext uri="{FF2B5EF4-FFF2-40B4-BE49-F238E27FC236}">
              <a16:creationId xmlns:a16="http://schemas.microsoft.com/office/drawing/2014/main" id="{0D4673BC-0EA1-4029-A221-B44465904C8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7" name="Text Box 78">
          <a:extLst>
            <a:ext uri="{FF2B5EF4-FFF2-40B4-BE49-F238E27FC236}">
              <a16:creationId xmlns:a16="http://schemas.microsoft.com/office/drawing/2014/main" id="{CDB05AF1-FBF7-4026-9AEB-90F152E8796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8" name="Text Box 79">
          <a:extLst>
            <a:ext uri="{FF2B5EF4-FFF2-40B4-BE49-F238E27FC236}">
              <a16:creationId xmlns:a16="http://schemas.microsoft.com/office/drawing/2014/main" id="{EBCEE832-185D-4944-8157-8FD0139709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59" name="Text Box 80">
          <a:extLst>
            <a:ext uri="{FF2B5EF4-FFF2-40B4-BE49-F238E27FC236}">
              <a16:creationId xmlns:a16="http://schemas.microsoft.com/office/drawing/2014/main" id="{B617D437-A587-46C2-B91B-12F681A89A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0" name="Text Box 81">
          <a:extLst>
            <a:ext uri="{FF2B5EF4-FFF2-40B4-BE49-F238E27FC236}">
              <a16:creationId xmlns:a16="http://schemas.microsoft.com/office/drawing/2014/main" id="{5FC58A2A-BAA0-4A60-BE71-D310C7B8CEC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1" name="Text Box 82">
          <a:extLst>
            <a:ext uri="{FF2B5EF4-FFF2-40B4-BE49-F238E27FC236}">
              <a16:creationId xmlns:a16="http://schemas.microsoft.com/office/drawing/2014/main" id="{0CC8E06B-A24D-402F-8B77-FC2E5EA3EDE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2" name="Text Box 84">
          <a:extLst>
            <a:ext uri="{FF2B5EF4-FFF2-40B4-BE49-F238E27FC236}">
              <a16:creationId xmlns:a16="http://schemas.microsoft.com/office/drawing/2014/main" id="{55C0AFBA-3EE9-47CE-A979-FF0CCC8E757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3" name="Text Box 85">
          <a:extLst>
            <a:ext uri="{FF2B5EF4-FFF2-40B4-BE49-F238E27FC236}">
              <a16:creationId xmlns:a16="http://schemas.microsoft.com/office/drawing/2014/main" id="{69691F2C-E553-4C01-A8FC-3247472FC00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4" name="Text Box 89">
          <a:extLst>
            <a:ext uri="{FF2B5EF4-FFF2-40B4-BE49-F238E27FC236}">
              <a16:creationId xmlns:a16="http://schemas.microsoft.com/office/drawing/2014/main" id="{72AFF25D-730D-49AA-AD17-8C998114824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5" name="Text Box 90">
          <a:extLst>
            <a:ext uri="{FF2B5EF4-FFF2-40B4-BE49-F238E27FC236}">
              <a16:creationId xmlns:a16="http://schemas.microsoft.com/office/drawing/2014/main" id="{A4104C48-2C28-4B49-8A3D-A68D2D17AE2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6" name="Text Box 91">
          <a:extLst>
            <a:ext uri="{FF2B5EF4-FFF2-40B4-BE49-F238E27FC236}">
              <a16:creationId xmlns:a16="http://schemas.microsoft.com/office/drawing/2014/main" id="{D90DF44A-CB16-4C0D-912A-018D8EA3888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7" name="Text Box 92">
          <a:extLst>
            <a:ext uri="{FF2B5EF4-FFF2-40B4-BE49-F238E27FC236}">
              <a16:creationId xmlns:a16="http://schemas.microsoft.com/office/drawing/2014/main" id="{A7535DEC-CBA4-4E25-9429-DFA90F207FB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8" name="Text Box 93">
          <a:extLst>
            <a:ext uri="{FF2B5EF4-FFF2-40B4-BE49-F238E27FC236}">
              <a16:creationId xmlns:a16="http://schemas.microsoft.com/office/drawing/2014/main" id="{E378AE63-BB78-43F6-A146-8B37AE8D18C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69" name="Text Box 94">
          <a:extLst>
            <a:ext uri="{FF2B5EF4-FFF2-40B4-BE49-F238E27FC236}">
              <a16:creationId xmlns:a16="http://schemas.microsoft.com/office/drawing/2014/main" id="{8D19BC1C-C620-4FAB-A502-4FD6E0C988B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0" name="Text Box 95">
          <a:extLst>
            <a:ext uri="{FF2B5EF4-FFF2-40B4-BE49-F238E27FC236}">
              <a16:creationId xmlns:a16="http://schemas.microsoft.com/office/drawing/2014/main" id="{13B06886-A0FF-4485-8142-6BCEDBDC1CD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1" name="Text Box 96">
          <a:extLst>
            <a:ext uri="{FF2B5EF4-FFF2-40B4-BE49-F238E27FC236}">
              <a16:creationId xmlns:a16="http://schemas.microsoft.com/office/drawing/2014/main" id="{EFB230E8-B91B-4A44-A55D-DE0EC14951B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2" name="Text Box 97">
          <a:extLst>
            <a:ext uri="{FF2B5EF4-FFF2-40B4-BE49-F238E27FC236}">
              <a16:creationId xmlns:a16="http://schemas.microsoft.com/office/drawing/2014/main" id="{02891BA6-B51E-46B5-ACBC-C6F34872D1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3" name="Text Box 101">
          <a:extLst>
            <a:ext uri="{FF2B5EF4-FFF2-40B4-BE49-F238E27FC236}">
              <a16:creationId xmlns:a16="http://schemas.microsoft.com/office/drawing/2014/main" id="{358D297F-B512-45C0-88AE-50837E08AC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4" name="Text Box 102">
          <a:extLst>
            <a:ext uri="{FF2B5EF4-FFF2-40B4-BE49-F238E27FC236}">
              <a16:creationId xmlns:a16="http://schemas.microsoft.com/office/drawing/2014/main" id="{20FE4DC5-B6E6-42B0-9AC7-637C0A43985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5" name="Text Box 103">
          <a:extLst>
            <a:ext uri="{FF2B5EF4-FFF2-40B4-BE49-F238E27FC236}">
              <a16:creationId xmlns:a16="http://schemas.microsoft.com/office/drawing/2014/main" id="{53D9069D-5955-46FA-8B1D-B7E77B35B23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6" name="Text Box 104">
          <a:extLst>
            <a:ext uri="{FF2B5EF4-FFF2-40B4-BE49-F238E27FC236}">
              <a16:creationId xmlns:a16="http://schemas.microsoft.com/office/drawing/2014/main" id="{E81F6A93-7849-47C5-A0CF-CF41322DE9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7" name="Text Box 105">
          <a:extLst>
            <a:ext uri="{FF2B5EF4-FFF2-40B4-BE49-F238E27FC236}">
              <a16:creationId xmlns:a16="http://schemas.microsoft.com/office/drawing/2014/main" id="{C2895261-4CA5-4B78-A4F7-6F09C76E311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8" name="Text Box 106">
          <a:extLst>
            <a:ext uri="{FF2B5EF4-FFF2-40B4-BE49-F238E27FC236}">
              <a16:creationId xmlns:a16="http://schemas.microsoft.com/office/drawing/2014/main" id="{4E10E608-5F3F-4304-BA0D-3DCAD343655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79" name="Text Box 107">
          <a:extLst>
            <a:ext uri="{FF2B5EF4-FFF2-40B4-BE49-F238E27FC236}">
              <a16:creationId xmlns:a16="http://schemas.microsoft.com/office/drawing/2014/main" id="{9E4C2259-9AFE-48D7-A2A6-15FFDD54184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0" name="Text Box 108">
          <a:extLst>
            <a:ext uri="{FF2B5EF4-FFF2-40B4-BE49-F238E27FC236}">
              <a16:creationId xmlns:a16="http://schemas.microsoft.com/office/drawing/2014/main" id="{28FFAC53-ECEE-4559-87F0-7B484DC24E6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1" name="Text Box 109">
          <a:extLst>
            <a:ext uri="{FF2B5EF4-FFF2-40B4-BE49-F238E27FC236}">
              <a16:creationId xmlns:a16="http://schemas.microsoft.com/office/drawing/2014/main" id="{0F4CC49F-C132-4C28-B585-EEEE5AE3366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2" name="Text Box 113">
          <a:extLst>
            <a:ext uri="{FF2B5EF4-FFF2-40B4-BE49-F238E27FC236}">
              <a16:creationId xmlns:a16="http://schemas.microsoft.com/office/drawing/2014/main" id="{DE521A21-C171-4986-A1D4-8D748351F8E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3" name="Text Box 114">
          <a:extLst>
            <a:ext uri="{FF2B5EF4-FFF2-40B4-BE49-F238E27FC236}">
              <a16:creationId xmlns:a16="http://schemas.microsoft.com/office/drawing/2014/main" id="{E40E58A0-3936-41B5-9A0A-5BE42BE7B8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4" name="Text Box 115">
          <a:extLst>
            <a:ext uri="{FF2B5EF4-FFF2-40B4-BE49-F238E27FC236}">
              <a16:creationId xmlns:a16="http://schemas.microsoft.com/office/drawing/2014/main" id="{9487732F-1FEC-4775-9CFC-74C3283EB8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5" name="Text Box 116">
          <a:extLst>
            <a:ext uri="{FF2B5EF4-FFF2-40B4-BE49-F238E27FC236}">
              <a16:creationId xmlns:a16="http://schemas.microsoft.com/office/drawing/2014/main" id="{D71FECA2-893A-4A58-AFC2-43E72EF77BE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6" name="Text Box 117">
          <a:extLst>
            <a:ext uri="{FF2B5EF4-FFF2-40B4-BE49-F238E27FC236}">
              <a16:creationId xmlns:a16="http://schemas.microsoft.com/office/drawing/2014/main" id="{8138307E-8535-4A8A-8912-E556E9E76F9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7" name="Text Box 118">
          <a:extLst>
            <a:ext uri="{FF2B5EF4-FFF2-40B4-BE49-F238E27FC236}">
              <a16:creationId xmlns:a16="http://schemas.microsoft.com/office/drawing/2014/main" id="{AC3AE278-94AD-4C83-B074-78A49987D95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8" name="Text Box 119">
          <a:extLst>
            <a:ext uri="{FF2B5EF4-FFF2-40B4-BE49-F238E27FC236}">
              <a16:creationId xmlns:a16="http://schemas.microsoft.com/office/drawing/2014/main" id="{F0651479-9D73-408C-B663-02952224D01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89" name="Text Box 120">
          <a:extLst>
            <a:ext uri="{FF2B5EF4-FFF2-40B4-BE49-F238E27FC236}">
              <a16:creationId xmlns:a16="http://schemas.microsoft.com/office/drawing/2014/main" id="{0E0F6CD2-31BC-401D-8E45-13CB95B9BE6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0" name="Text Box 121">
          <a:extLst>
            <a:ext uri="{FF2B5EF4-FFF2-40B4-BE49-F238E27FC236}">
              <a16:creationId xmlns:a16="http://schemas.microsoft.com/office/drawing/2014/main" id="{87DA6878-4282-4EFE-BBE0-410860E9B8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1" name="Text Box 125">
          <a:extLst>
            <a:ext uri="{FF2B5EF4-FFF2-40B4-BE49-F238E27FC236}">
              <a16:creationId xmlns:a16="http://schemas.microsoft.com/office/drawing/2014/main" id="{533972CF-20EF-4F6D-A8C6-0DF8EDEB52C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2" name="Text Box 126">
          <a:extLst>
            <a:ext uri="{FF2B5EF4-FFF2-40B4-BE49-F238E27FC236}">
              <a16:creationId xmlns:a16="http://schemas.microsoft.com/office/drawing/2014/main" id="{8DF47B38-3407-4353-96FA-12049B7A784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3" name="Text Box 127">
          <a:extLst>
            <a:ext uri="{FF2B5EF4-FFF2-40B4-BE49-F238E27FC236}">
              <a16:creationId xmlns:a16="http://schemas.microsoft.com/office/drawing/2014/main" id="{545F1D3A-D718-4A8C-824A-9A5B5CADB11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4" name="Text Box 128">
          <a:extLst>
            <a:ext uri="{FF2B5EF4-FFF2-40B4-BE49-F238E27FC236}">
              <a16:creationId xmlns:a16="http://schemas.microsoft.com/office/drawing/2014/main" id="{17618F0D-CAA9-4728-8253-B95F06F8F3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5" name="Text Box 129">
          <a:extLst>
            <a:ext uri="{FF2B5EF4-FFF2-40B4-BE49-F238E27FC236}">
              <a16:creationId xmlns:a16="http://schemas.microsoft.com/office/drawing/2014/main" id="{4F3DA800-7C36-4AE4-A9AF-68AE1CB8C6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6" name="Text Box 130">
          <a:extLst>
            <a:ext uri="{FF2B5EF4-FFF2-40B4-BE49-F238E27FC236}">
              <a16:creationId xmlns:a16="http://schemas.microsoft.com/office/drawing/2014/main" id="{EA20109B-5836-4164-8FB1-727086965DA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7" name="Text Box 131">
          <a:extLst>
            <a:ext uri="{FF2B5EF4-FFF2-40B4-BE49-F238E27FC236}">
              <a16:creationId xmlns:a16="http://schemas.microsoft.com/office/drawing/2014/main" id="{4840B08D-FD04-4620-B404-B677115A4A6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8" name="Text Box 132">
          <a:extLst>
            <a:ext uri="{FF2B5EF4-FFF2-40B4-BE49-F238E27FC236}">
              <a16:creationId xmlns:a16="http://schemas.microsoft.com/office/drawing/2014/main" id="{E9DF4784-831A-49FF-A1E3-5CCC5CFDD4A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99" name="Text Box 133">
          <a:extLst>
            <a:ext uri="{FF2B5EF4-FFF2-40B4-BE49-F238E27FC236}">
              <a16:creationId xmlns:a16="http://schemas.microsoft.com/office/drawing/2014/main" id="{663DAE05-BA42-4A86-B902-70689562C63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0" name="Text Box 137">
          <a:extLst>
            <a:ext uri="{FF2B5EF4-FFF2-40B4-BE49-F238E27FC236}">
              <a16:creationId xmlns:a16="http://schemas.microsoft.com/office/drawing/2014/main" id="{06B288A9-2925-4D64-9C70-38046978DC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1" name="Text Box 138">
          <a:extLst>
            <a:ext uri="{FF2B5EF4-FFF2-40B4-BE49-F238E27FC236}">
              <a16:creationId xmlns:a16="http://schemas.microsoft.com/office/drawing/2014/main" id="{22DB0566-5AD4-4C2E-A2CF-5E21362CF0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2" name="Text Box 139">
          <a:extLst>
            <a:ext uri="{FF2B5EF4-FFF2-40B4-BE49-F238E27FC236}">
              <a16:creationId xmlns:a16="http://schemas.microsoft.com/office/drawing/2014/main" id="{DC63F20F-C130-4B62-81AF-C93C06FF7E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3" name="Text Box 140">
          <a:extLst>
            <a:ext uri="{FF2B5EF4-FFF2-40B4-BE49-F238E27FC236}">
              <a16:creationId xmlns:a16="http://schemas.microsoft.com/office/drawing/2014/main" id="{4E783C36-4181-41C6-A63C-090B32C8EB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4" name="Text Box 141">
          <a:extLst>
            <a:ext uri="{FF2B5EF4-FFF2-40B4-BE49-F238E27FC236}">
              <a16:creationId xmlns:a16="http://schemas.microsoft.com/office/drawing/2014/main" id="{17C00ED6-7A67-4947-AD47-FFAD9CAB3A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5" name="Text Box 142">
          <a:extLst>
            <a:ext uri="{FF2B5EF4-FFF2-40B4-BE49-F238E27FC236}">
              <a16:creationId xmlns:a16="http://schemas.microsoft.com/office/drawing/2014/main" id="{607B415D-A72B-416B-B3CB-F7E04480C71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6" name="Text Box 143">
          <a:extLst>
            <a:ext uri="{FF2B5EF4-FFF2-40B4-BE49-F238E27FC236}">
              <a16:creationId xmlns:a16="http://schemas.microsoft.com/office/drawing/2014/main" id="{2C4730F6-9705-4A64-9569-D8867CEB2B4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7" name="Text Box 144">
          <a:extLst>
            <a:ext uri="{FF2B5EF4-FFF2-40B4-BE49-F238E27FC236}">
              <a16:creationId xmlns:a16="http://schemas.microsoft.com/office/drawing/2014/main" id="{B82296A5-30A6-45D1-AF47-58A033A6CB8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8" name="Text Box 145">
          <a:extLst>
            <a:ext uri="{FF2B5EF4-FFF2-40B4-BE49-F238E27FC236}">
              <a16:creationId xmlns:a16="http://schemas.microsoft.com/office/drawing/2014/main" id="{443457D5-F65F-4C35-B0B1-B866B8C779C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09" name="Text Box 149">
          <a:extLst>
            <a:ext uri="{FF2B5EF4-FFF2-40B4-BE49-F238E27FC236}">
              <a16:creationId xmlns:a16="http://schemas.microsoft.com/office/drawing/2014/main" id="{3D8CCA9A-95BA-4CBA-8BBB-517A857761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0" name="Text Box 150">
          <a:extLst>
            <a:ext uri="{FF2B5EF4-FFF2-40B4-BE49-F238E27FC236}">
              <a16:creationId xmlns:a16="http://schemas.microsoft.com/office/drawing/2014/main" id="{A08DD9C5-CE83-4760-9370-82C65B8CC69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1" name="Text Box 151">
          <a:extLst>
            <a:ext uri="{FF2B5EF4-FFF2-40B4-BE49-F238E27FC236}">
              <a16:creationId xmlns:a16="http://schemas.microsoft.com/office/drawing/2014/main" id="{5EA3413E-AFE3-4961-BDAD-3CE1B2B798B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2" name="Text Box 152">
          <a:extLst>
            <a:ext uri="{FF2B5EF4-FFF2-40B4-BE49-F238E27FC236}">
              <a16:creationId xmlns:a16="http://schemas.microsoft.com/office/drawing/2014/main" id="{7F854F6A-1993-4249-98BA-47C6E8F4BB7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3" name="Text Box 153">
          <a:extLst>
            <a:ext uri="{FF2B5EF4-FFF2-40B4-BE49-F238E27FC236}">
              <a16:creationId xmlns:a16="http://schemas.microsoft.com/office/drawing/2014/main" id="{8169F60B-039D-4BCD-8CEA-C40340DBD76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4" name="Text Box 154">
          <a:extLst>
            <a:ext uri="{FF2B5EF4-FFF2-40B4-BE49-F238E27FC236}">
              <a16:creationId xmlns:a16="http://schemas.microsoft.com/office/drawing/2014/main" id="{0C6B8EFA-EB45-425D-A962-C559C27F0AB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5" name="Text Box 155">
          <a:extLst>
            <a:ext uri="{FF2B5EF4-FFF2-40B4-BE49-F238E27FC236}">
              <a16:creationId xmlns:a16="http://schemas.microsoft.com/office/drawing/2014/main" id="{0C701238-6E8D-4603-92D9-F577B3A2CAD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6" name="Text Box 156">
          <a:extLst>
            <a:ext uri="{FF2B5EF4-FFF2-40B4-BE49-F238E27FC236}">
              <a16:creationId xmlns:a16="http://schemas.microsoft.com/office/drawing/2014/main" id="{CC70E402-0C0B-4376-B18D-0EC070DF2DC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7" name="Text Box 157">
          <a:extLst>
            <a:ext uri="{FF2B5EF4-FFF2-40B4-BE49-F238E27FC236}">
              <a16:creationId xmlns:a16="http://schemas.microsoft.com/office/drawing/2014/main" id="{3BEFC3F7-D642-4544-9DA2-C2E5C90901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8" name="Text Box 161">
          <a:extLst>
            <a:ext uri="{FF2B5EF4-FFF2-40B4-BE49-F238E27FC236}">
              <a16:creationId xmlns:a16="http://schemas.microsoft.com/office/drawing/2014/main" id="{5D8D107D-2BEE-46BF-8F84-5321A21AED7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19" name="Text Box 162">
          <a:extLst>
            <a:ext uri="{FF2B5EF4-FFF2-40B4-BE49-F238E27FC236}">
              <a16:creationId xmlns:a16="http://schemas.microsoft.com/office/drawing/2014/main" id="{BF03F3ED-E8DF-4BDC-8BFA-5F654296822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0" name="Text Box 163">
          <a:extLst>
            <a:ext uri="{FF2B5EF4-FFF2-40B4-BE49-F238E27FC236}">
              <a16:creationId xmlns:a16="http://schemas.microsoft.com/office/drawing/2014/main" id="{96CA53B5-1538-4BB3-B5B5-0C2E1C02BA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1" name="Text Box 164">
          <a:extLst>
            <a:ext uri="{FF2B5EF4-FFF2-40B4-BE49-F238E27FC236}">
              <a16:creationId xmlns:a16="http://schemas.microsoft.com/office/drawing/2014/main" id="{98BE2D67-6871-4802-B32F-5F835ED0004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2" name="Text Box 165">
          <a:extLst>
            <a:ext uri="{FF2B5EF4-FFF2-40B4-BE49-F238E27FC236}">
              <a16:creationId xmlns:a16="http://schemas.microsoft.com/office/drawing/2014/main" id="{AF3DEFD7-49D2-4EBB-AE4A-3819DABB015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3" name="Text Box 166">
          <a:extLst>
            <a:ext uri="{FF2B5EF4-FFF2-40B4-BE49-F238E27FC236}">
              <a16:creationId xmlns:a16="http://schemas.microsoft.com/office/drawing/2014/main" id="{D5951A18-4BB0-4BE0-B97F-1D2E4894C65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4" name="Text Box 167">
          <a:extLst>
            <a:ext uri="{FF2B5EF4-FFF2-40B4-BE49-F238E27FC236}">
              <a16:creationId xmlns:a16="http://schemas.microsoft.com/office/drawing/2014/main" id="{738E5A6D-362D-47C2-8884-BF99D5741BF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5" name="Text Box 168">
          <a:extLst>
            <a:ext uri="{FF2B5EF4-FFF2-40B4-BE49-F238E27FC236}">
              <a16:creationId xmlns:a16="http://schemas.microsoft.com/office/drawing/2014/main" id="{9EB8A25E-2728-410C-ADBA-30879942413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6" name="Text Box 169">
          <a:extLst>
            <a:ext uri="{FF2B5EF4-FFF2-40B4-BE49-F238E27FC236}">
              <a16:creationId xmlns:a16="http://schemas.microsoft.com/office/drawing/2014/main" id="{D58E9034-9AA9-43C9-8353-99878DFF625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7" name="Text Box 170">
          <a:extLst>
            <a:ext uri="{FF2B5EF4-FFF2-40B4-BE49-F238E27FC236}">
              <a16:creationId xmlns:a16="http://schemas.microsoft.com/office/drawing/2014/main" id="{1B28005F-10A2-4EB6-92D2-536B5F6754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8" name="Text Box 171">
          <a:extLst>
            <a:ext uri="{FF2B5EF4-FFF2-40B4-BE49-F238E27FC236}">
              <a16:creationId xmlns:a16="http://schemas.microsoft.com/office/drawing/2014/main" id="{CB0AEE6E-1598-43F4-AB09-668763EC8FF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29" name="Text Box 172">
          <a:extLst>
            <a:ext uri="{FF2B5EF4-FFF2-40B4-BE49-F238E27FC236}">
              <a16:creationId xmlns:a16="http://schemas.microsoft.com/office/drawing/2014/main" id="{82D6F5B7-43F1-42A6-8931-976ECC458A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0" name="Text Box 173">
          <a:extLst>
            <a:ext uri="{FF2B5EF4-FFF2-40B4-BE49-F238E27FC236}">
              <a16:creationId xmlns:a16="http://schemas.microsoft.com/office/drawing/2014/main" id="{8354F7E6-86E1-48BC-95FF-4C6CD41CCD8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1" name="Text Box 174">
          <a:extLst>
            <a:ext uri="{FF2B5EF4-FFF2-40B4-BE49-F238E27FC236}">
              <a16:creationId xmlns:a16="http://schemas.microsoft.com/office/drawing/2014/main" id="{908CBCA5-A6A7-4CF5-AC48-9689A111AE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2" name="Text Box 176">
          <a:extLst>
            <a:ext uri="{FF2B5EF4-FFF2-40B4-BE49-F238E27FC236}">
              <a16:creationId xmlns:a16="http://schemas.microsoft.com/office/drawing/2014/main" id="{4E2EC8EF-FA47-48C4-BBD8-27BB3C6D9D9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3" name="Text Box 178">
          <a:extLst>
            <a:ext uri="{FF2B5EF4-FFF2-40B4-BE49-F238E27FC236}">
              <a16:creationId xmlns:a16="http://schemas.microsoft.com/office/drawing/2014/main" id="{FB0D0021-8B5D-41BB-A307-1F9C4F56C5A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4" name="Text Box 179">
          <a:extLst>
            <a:ext uri="{FF2B5EF4-FFF2-40B4-BE49-F238E27FC236}">
              <a16:creationId xmlns:a16="http://schemas.microsoft.com/office/drawing/2014/main" id="{AF262640-EDA7-45D5-AC0E-3DC1C2BF11B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5" name="Text Box 180">
          <a:extLst>
            <a:ext uri="{FF2B5EF4-FFF2-40B4-BE49-F238E27FC236}">
              <a16:creationId xmlns:a16="http://schemas.microsoft.com/office/drawing/2014/main" id="{C47C05C1-C9B0-4645-ACB6-E2C876084F0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6" name="Text Box 181">
          <a:extLst>
            <a:ext uri="{FF2B5EF4-FFF2-40B4-BE49-F238E27FC236}">
              <a16:creationId xmlns:a16="http://schemas.microsoft.com/office/drawing/2014/main" id="{AD31D0B2-59FF-4854-816B-DD3C0249EC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7" name="Text Box 182">
          <a:extLst>
            <a:ext uri="{FF2B5EF4-FFF2-40B4-BE49-F238E27FC236}">
              <a16:creationId xmlns:a16="http://schemas.microsoft.com/office/drawing/2014/main" id="{F46E29A9-2219-43A6-80D3-A03ADC10BD3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8" name="Text Box 183">
          <a:extLst>
            <a:ext uri="{FF2B5EF4-FFF2-40B4-BE49-F238E27FC236}">
              <a16:creationId xmlns:a16="http://schemas.microsoft.com/office/drawing/2014/main" id="{3F1F40C8-F8DE-4190-980B-5F8BD171CCB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39" name="Text Box 184">
          <a:extLst>
            <a:ext uri="{FF2B5EF4-FFF2-40B4-BE49-F238E27FC236}">
              <a16:creationId xmlns:a16="http://schemas.microsoft.com/office/drawing/2014/main" id="{31DD4E4D-8B1F-4CD6-8DA9-DF22316069F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0" name="Text Box 185">
          <a:extLst>
            <a:ext uri="{FF2B5EF4-FFF2-40B4-BE49-F238E27FC236}">
              <a16:creationId xmlns:a16="http://schemas.microsoft.com/office/drawing/2014/main" id="{3D0F210F-9561-4EE8-B497-981FE39B1D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1" name="Text Box 186">
          <a:extLst>
            <a:ext uri="{FF2B5EF4-FFF2-40B4-BE49-F238E27FC236}">
              <a16:creationId xmlns:a16="http://schemas.microsoft.com/office/drawing/2014/main" id="{5F47575F-D265-48F7-BE3D-71B19943D2C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2" name="Text Box 187">
          <a:extLst>
            <a:ext uri="{FF2B5EF4-FFF2-40B4-BE49-F238E27FC236}">
              <a16:creationId xmlns:a16="http://schemas.microsoft.com/office/drawing/2014/main" id="{D7C574BB-9A80-4CD9-A707-62EAABFAE9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3" name="Text Box 188">
          <a:extLst>
            <a:ext uri="{FF2B5EF4-FFF2-40B4-BE49-F238E27FC236}">
              <a16:creationId xmlns:a16="http://schemas.microsoft.com/office/drawing/2014/main" id="{F6967E75-EC73-4A12-9E7C-A10CD8978B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4" name="Text Box 189">
          <a:extLst>
            <a:ext uri="{FF2B5EF4-FFF2-40B4-BE49-F238E27FC236}">
              <a16:creationId xmlns:a16="http://schemas.microsoft.com/office/drawing/2014/main" id="{5101912E-6CF7-4A02-A3EC-ED82EAB4CEC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5" name="Text Box 190">
          <a:extLst>
            <a:ext uri="{FF2B5EF4-FFF2-40B4-BE49-F238E27FC236}">
              <a16:creationId xmlns:a16="http://schemas.microsoft.com/office/drawing/2014/main" id="{54B40C54-CD8C-4536-BA4B-D3492AC20D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6" name="Text Box 191">
          <a:extLst>
            <a:ext uri="{FF2B5EF4-FFF2-40B4-BE49-F238E27FC236}">
              <a16:creationId xmlns:a16="http://schemas.microsoft.com/office/drawing/2014/main" id="{91800381-4737-49E4-9E6E-358EC7D4CCA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7" name="Text Box 192">
          <a:extLst>
            <a:ext uri="{FF2B5EF4-FFF2-40B4-BE49-F238E27FC236}">
              <a16:creationId xmlns:a16="http://schemas.microsoft.com/office/drawing/2014/main" id="{902DBE3C-A858-4777-AF7C-9298E5413A5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8" name="Text Box 193">
          <a:extLst>
            <a:ext uri="{FF2B5EF4-FFF2-40B4-BE49-F238E27FC236}">
              <a16:creationId xmlns:a16="http://schemas.microsoft.com/office/drawing/2014/main" id="{3870ED9A-ADC4-48F4-BF8E-912188172EF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49" name="Text Box 194">
          <a:extLst>
            <a:ext uri="{FF2B5EF4-FFF2-40B4-BE49-F238E27FC236}">
              <a16:creationId xmlns:a16="http://schemas.microsoft.com/office/drawing/2014/main" id="{1C1111F7-A6FE-4076-89FD-7689936736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0" name="Text Box 195">
          <a:extLst>
            <a:ext uri="{FF2B5EF4-FFF2-40B4-BE49-F238E27FC236}">
              <a16:creationId xmlns:a16="http://schemas.microsoft.com/office/drawing/2014/main" id="{4413E85D-72E1-4747-9AEB-A4F48CC8F23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1" name="Text Box 196">
          <a:extLst>
            <a:ext uri="{FF2B5EF4-FFF2-40B4-BE49-F238E27FC236}">
              <a16:creationId xmlns:a16="http://schemas.microsoft.com/office/drawing/2014/main" id="{649E7C2D-9B04-4723-8254-491AF1FB64B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2" name="Text Box 197">
          <a:extLst>
            <a:ext uri="{FF2B5EF4-FFF2-40B4-BE49-F238E27FC236}">
              <a16:creationId xmlns:a16="http://schemas.microsoft.com/office/drawing/2014/main" id="{BE687896-F788-4E81-B554-19A29093D55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3" name="Text Box 198">
          <a:extLst>
            <a:ext uri="{FF2B5EF4-FFF2-40B4-BE49-F238E27FC236}">
              <a16:creationId xmlns:a16="http://schemas.microsoft.com/office/drawing/2014/main" id="{1507A27E-4383-4E03-9BA5-1C7848DE341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4" name="Text Box 199">
          <a:extLst>
            <a:ext uri="{FF2B5EF4-FFF2-40B4-BE49-F238E27FC236}">
              <a16:creationId xmlns:a16="http://schemas.microsoft.com/office/drawing/2014/main" id="{B58A62B6-DD51-4AC9-9CC8-C7C6916CB8D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5" name="Text Box 200">
          <a:extLst>
            <a:ext uri="{FF2B5EF4-FFF2-40B4-BE49-F238E27FC236}">
              <a16:creationId xmlns:a16="http://schemas.microsoft.com/office/drawing/2014/main" id="{E38F2E6B-3BED-41A6-9E7A-F8A125849B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6" name="Text Box 201">
          <a:extLst>
            <a:ext uri="{FF2B5EF4-FFF2-40B4-BE49-F238E27FC236}">
              <a16:creationId xmlns:a16="http://schemas.microsoft.com/office/drawing/2014/main" id="{469B4CC5-3C67-469B-B56A-5768E8CB9C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7" name="Text Box 202">
          <a:extLst>
            <a:ext uri="{FF2B5EF4-FFF2-40B4-BE49-F238E27FC236}">
              <a16:creationId xmlns:a16="http://schemas.microsoft.com/office/drawing/2014/main" id="{F990777A-3B86-4DB3-AD23-2B5413A2A81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8" name="Text Box 203">
          <a:extLst>
            <a:ext uri="{FF2B5EF4-FFF2-40B4-BE49-F238E27FC236}">
              <a16:creationId xmlns:a16="http://schemas.microsoft.com/office/drawing/2014/main" id="{DFE6AB95-147D-474D-AE8C-9E8A4646BFD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59" name="Text Box 204">
          <a:extLst>
            <a:ext uri="{FF2B5EF4-FFF2-40B4-BE49-F238E27FC236}">
              <a16:creationId xmlns:a16="http://schemas.microsoft.com/office/drawing/2014/main" id="{6FC6FE87-F7D2-4C45-ABAD-33FD0C0A75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0" name="Text Box 206">
          <a:extLst>
            <a:ext uri="{FF2B5EF4-FFF2-40B4-BE49-F238E27FC236}">
              <a16:creationId xmlns:a16="http://schemas.microsoft.com/office/drawing/2014/main" id="{ACB41579-0D14-4BE8-BB1D-34F8485B0A3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1" name="Text Box 207">
          <a:extLst>
            <a:ext uri="{FF2B5EF4-FFF2-40B4-BE49-F238E27FC236}">
              <a16:creationId xmlns:a16="http://schemas.microsoft.com/office/drawing/2014/main" id="{EA775447-649D-4002-9A40-E919BE3113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2" name="Text Box 208">
          <a:extLst>
            <a:ext uri="{FF2B5EF4-FFF2-40B4-BE49-F238E27FC236}">
              <a16:creationId xmlns:a16="http://schemas.microsoft.com/office/drawing/2014/main" id="{5340AA88-255E-4E26-84AB-066724A7DB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3" name="Text Box 209">
          <a:extLst>
            <a:ext uri="{FF2B5EF4-FFF2-40B4-BE49-F238E27FC236}">
              <a16:creationId xmlns:a16="http://schemas.microsoft.com/office/drawing/2014/main" id="{4C7EB43A-1204-4B9C-B606-2655259932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4" name="Text Box 210">
          <a:extLst>
            <a:ext uri="{FF2B5EF4-FFF2-40B4-BE49-F238E27FC236}">
              <a16:creationId xmlns:a16="http://schemas.microsoft.com/office/drawing/2014/main" id="{719C59CA-722D-4745-94B3-BF6BEE43A7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5" name="Text Box 211">
          <a:extLst>
            <a:ext uri="{FF2B5EF4-FFF2-40B4-BE49-F238E27FC236}">
              <a16:creationId xmlns:a16="http://schemas.microsoft.com/office/drawing/2014/main" id="{B99C2DC1-2907-43BB-8F4A-1CB25A68DA8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6" name="Text Box 212">
          <a:extLst>
            <a:ext uri="{FF2B5EF4-FFF2-40B4-BE49-F238E27FC236}">
              <a16:creationId xmlns:a16="http://schemas.microsoft.com/office/drawing/2014/main" id="{36E02D8D-BC62-4664-9EF2-3E779418918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7" name="Text Box 213">
          <a:extLst>
            <a:ext uri="{FF2B5EF4-FFF2-40B4-BE49-F238E27FC236}">
              <a16:creationId xmlns:a16="http://schemas.microsoft.com/office/drawing/2014/main" id="{4E225B39-7083-405B-AEC1-FE61BFFD3F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168" name="Text Box 214">
          <a:extLst>
            <a:ext uri="{FF2B5EF4-FFF2-40B4-BE49-F238E27FC236}">
              <a16:creationId xmlns:a16="http://schemas.microsoft.com/office/drawing/2014/main" id="{2265D654-A68E-4695-B1F9-8227C7D721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69" name="Text Box 216">
          <a:extLst>
            <a:ext uri="{FF2B5EF4-FFF2-40B4-BE49-F238E27FC236}">
              <a16:creationId xmlns:a16="http://schemas.microsoft.com/office/drawing/2014/main" id="{BD120E04-F71B-429C-99D9-AAA839082C0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0" name="Text Box 217">
          <a:extLst>
            <a:ext uri="{FF2B5EF4-FFF2-40B4-BE49-F238E27FC236}">
              <a16:creationId xmlns:a16="http://schemas.microsoft.com/office/drawing/2014/main" id="{07E06C1D-8ED3-408D-80E7-0DE743A064E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1" name="Text Box 218">
          <a:extLst>
            <a:ext uri="{FF2B5EF4-FFF2-40B4-BE49-F238E27FC236}">
              <a16:creationId xmlns:a16="http://schemas.microsoft.com/office/drawing/2014/main" id="{8BA6E635-6DB9-4FD9-9BB0-700C829DD1D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2" name="Text Box 219">
          <a:extLst>
            <a:ext uri="{FF2B5EF4-FFF2-40B4-BE49-F238E27FC236}">
              <a16:creationId xmlns:a16="http://schemas.microsoft.com/office/drawing/2014/main" id="{49DBC617-0401-45FF-A5C9-E6248B526A1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3" name="Text Box 220">
          <a:extLst>
            <a:ext uri="{FF2B5EF4-FFF2-40B4-BE49-F238E27FC236}">
              <a16:creationId xmlns:a16="http://schemas.microsoft.com/office/drawing/2014/main" id="{919AA926-1143-4F46-A4CA-32136B23D6B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4" name="Text Box 221">
          <a:extLst>
            <a:ext uri="{FF2B5EF4-FFF2-40B4-BE49-F238E27FC236}">
              <a16:creationId xmlns:a16="http://schemas.microsoft.com/office/drawing/2014/main" id="{BC6DB2F8-18E4-42E4-B43C-EB3259671E0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5" name="Text Box 222">
          <a:extLst>
            <a:ext uri="{FF2B5EF4-FFF2-40B4-BE49-F238E27FC236}">
              <a16:creationId xmlns:a16="http://schemas.microsoft.com/office/drawing/2014/main" id="{CC6E4E5D-926F-4291-9D0E-6C7A44217FE6}"/>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6" name="Text Box 223">
          <a:extLst>
            <a:ext uri="{FF2B5EF4-FFF2-40B4-BE49-F238E27FC236}">
              <a16:creationId xmlns:a16="http://schemas.microsoft.com/office/drawing/2014/main" id="{3315CC69-B09D-41FA-9869-0AD07D29A04A}"/>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7" name="Text Box 224">
          <a:extLst>
            <a:ext uri="{FF2B5EF4-FFF2-40B4-BE49-F238E27FC236}">
              <a16:creationId xmlns:a16="http://schemas.microsoft.com/office/drawing/2014/main" id="{E01CF1F8-DA5C-4DCC-B482-9A1477D1645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8" name="Text Box 225">
          <a:extLst>
            <a:ext uri="{FF2B5EF4-FFF2-40B4-BE49-F238E27FC236}">
              <a16:creationId xmlns:a16="http://schemas.microsoft.com/office/drawing/2014/main" id="{1863A59F-5BE6-47B8-B016-C9E942269FD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79" name="Text Box 226">
          <a:extLst>
            <a:ext uri="{FF2B5EF4-FFF2-40B4-BE49-F238E27FC236}">
              <a16:creationId xmlns:a16="http://schemas.microsoft.com/office/drawing/2014/main" id="{D99CA926-9671-4598-9C78-7E9F50FAC1B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0" name="Text Box 227">
          <a:extLst>
            <a:ext uri="{FF2B5EF4-FFF2-40B4-BE49-F238E27FC236}">
              <a16:creationId xmlns:a16="http://schemas.microsoft.com/office/drawing/2014/main" id="{983FAC7F-981B-46D3-9776-3F164A71A90A}"/>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1" name="Text Box 228">
          <a:extLst>
            <a:ext uri="{FF2B5EF4-FFF2-40B4-BE49-F238E27FC236}">
              <a16:creationId xmlns:a16="http://schemas.microsoft.com/office/drawing/2014/main" id="{351DD8E3-B13A-4561-8BE7-933CC5C226D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2" name="Text Box 229">
          <a:extLst>
            <a:ext uri="{FF2B5EF4-FFF2-40B4-BE49-F238E27FC236}">
              <a16:creationId xmlns:a16="http://schemas.microsoft.com/office/drawing/2014/main" id="{7D080DDB-6BB3-4B86-BC55-F6BBC9F41430}"/>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3" name="Text Box 230">
          <a:extLst>
            <a:ext uri="{FF2B5EF4-FFF2-40B4-BE49-F238E27FC236}">
              <a16:creationId xmlns:a16="http://schemas.microsoft.com/office/drawing/2014/main" id="{E253819B-FFC9-4D67-9560-B8D4A430A6D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4" name="Text Box 231">
          <a:extLst>
            <a:ext uri="{FF2B5EF4-FFF2-40B4-BE49-F238E27FC236}">
              <a16:creationId xmlns:a16="http://schemas.microsoft.com/office/drawing/2014/main" id="{58E529E1-C407-46CD-B98B-CECFCCF4999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5" name="Text Box 232">
          <a:extLst>
            <a:ext uri="{FF2B5EF4-FFF2-40B4-BE49-F238E27FC236}">
              <a16:creationId xmlns:a16="http://schemas.microsoft.com/office/drawing/2014/main" id="{7DC17B72-E096-4725-867E-7D91B1157E1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6" name="Text Box 233">
          <a:extLst>
            <a:ext uri="{FF2B5EF4-FFF2-40B4-BE49-F238E27FC236}">
              <a16:creationId xmlns:a16="http://schemas.microsoft.com/office/drawing/2014/main" id="{A46DA918-6E38-437D-B922-758ECB8E638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7" name="Text Box 234">
          <a:extLst>
            <a:ext uri="{FF2B5EF4-FFF2-40B4-BE49-F238E27FC236}">
              <a16:creationId xmlns:a16="http://schemas.microsoft.com/office/drawing/2014/main" id="{FB91B780-541B-45DC-92DA-95E2A6A14E95}"/>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8" name="Text Box 235">
          <a:extLst>
            <a:ext uri="{FF2B5EF4-FFF2-40B4-BE49-F238E27FC236}">
              <a16:creationId xmlns:a16="http://schemas.microsoft.com/office/drawing/2014/main" id="{642894D1-8D1D-49DC-B1B3-0AFB93E7868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89" name="Text Box 237">
          <a:extLst>
            <a:ext uri="{FF2B5EF4-FFF2-40B4-BE49-F238E27FC236}">
              <a16:creationId xmlns:a16="http://schemas.microsoft.com/office/drawing/2014/main" id="{550EE4A5-2EC3-434E-A0AD-60F68ADE82F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90" name="Text Box 238">
          <a:extLst>
            <a:ext uri="{FF2B5EF4-FFF2-40B4-BE49-F238E27FC236}">
              <a16:creationId xmlns:a16="http://schemas.microsoft.com/office/drawing/2014/main" id="{29C26513-8E3F-4328-997E-3AE46B24DF6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91" name="Text Box 239">
          <a:extLst>
            <a:ext uri="{FF2B5EF4-FFF2-40B4-BE49-F238E27FC236}">
              <a16:creationId xmlns:a16="http://schemas.microsoft.com/office/drawing/2014/main" id="{F8C4AAD7-57F6-47A4-91D7-94DF7C39C853}"/>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92" name="Text Box 240">
          <a:extLst>
            <a:ext uri="{FF2B5EF4-FFF2-40B4-BE49-F238E27FC236}">
              <a16:creationId xmlns:a16="http://schemas.microsoft.com/office/drawing/2014/main" id="{AA3806CD-BA88-4692-A671-4019C10C0C7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193" name="Text Box 241">
          <a:extLst>
            <a:ext uri="{FF2B5EF4-FFF2-40B4-BE49-F238E27FC236}">
              <a16:creationId xmlns:a16="http://schemas.microsoft.com/office/drawing/2014/main" id="{4C412DD6-210F-4FBA-803A-AC625CC9368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3</xdr:col>
      <xdr:colOff>417120</xdr:colOff>
      <xdr:row>47</xdr:row>
      <xdr:rowOff>45739</xdr:rowOff>
    </xdr:to>
    <xdr:sp macro="" textlink="">
      <xdr:nvSpPr>
        <xdr:cNvPr id="194" name="Text Box 246">
          <a:extLst>
            <a:ext uri="{FF2B5EF4-FFF2-40B4-BE49-F238E27FC236}">
              <a16:creationId xmlns:a16="http://schemas.microsoft.com/office/drawing/2014/main" id="{7639BF1D-C790-4078-899E-14D6BED64F89}"/>
            </a:ext>
          </a:extLst>
        </xdr:cNvPr>
        <xdr:cNvSpPr txBox="1">
          <a:spLocks noChangeArrowheads="1"/>
        </xdr:cNvSpPr>
      </xdr:nvSpPr>
      <xdr:spPr bwMode="auto">
        <a:xfrm>
          <a:off x="4184877" y="7603671"/>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195" name="Text Box 187">
          <a:extLst>
            <a:ext uri="{FF2B5EF4-FFF2-40B4-BE49-F238E27FC236}">
              <a16:creationId xmlns:a16="http://schemas.microsoft.com/office/drawing/2014/main" id="{46808411-0D12-4A22-8F1A-36A0775C499C}"/>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7135</xdr:rowOff>
    </xdr:to>
    <xdr:sp macro="" textlink="">
      <xdr:nvSpPr>
        <xdr:cNvPr id="196" name="Text Box 188">
          <a:extLst>
            <a:ext uri="{FF2B5EF4-FFF2-40B4-BE49-F238E27FC236}">
              <a16:creationId xmlns:a16="http://schemas.microsoft.com/office/drawing/2014/main" id="{A8205F69-2E1C-4401-9B23-8C9B4288D554}"/>
            </a:ext>
          </a:extLst>
        </xdr:cNvPr>
        <xdr:cNvSpPr txBox="1">
          <a:spLocks noChangeArrowheads="1"/>
        </xdr:cNvSpPr>
      </xdr:nvSpPr>
      <xdr:spPr bwMode="auto">
        <a:xfrm>
          <a:off x="4175352" y="7603671"/>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197" name="Text Box 189">
          <a:extLst>
            <a:ext uri="{FF2B5EF4-FFF2-40B4-BE49-F238E27FC236}">
              <a16:creationId xmlns:a16="http://schemas.microsoft.com/office/drawing/2014/main" id="{2126D8CF-0026-42B0-ACA4-91587D9FCE4A}"/>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198" name="Text Box 190">
          <a:extLst>
            <a:ext uri="{FF2B5EF4-FFF2-40B4-BE49-F238E27FC236}">
              <a16:creationId xmlns:a16="http://schemas.microsoft.com/office/drawing/2014/main" id="{D6BC64B7-F653-488B-8B2F-D5E6EE9729D4}"/>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199" name="Text Box 191">
          <a:extLst>
            <a:ext uri="{FF2B5EF4-FFF2-40B4-BE49-F238E27FC236}">
              <a16:creationId xmlns:a16="http://schemas.microsoft.com/office/drawing/2014/main" id="{C33AB79F-83A5-411D-8A00-035AD420E044}"/>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200" name="Text Box 192">
          <a:extLst>
            <a:ext uri="{FF2B5EF4-FFF2-40B4-BE49-F238E27FC236}">
              <a16:creationId xmlns:a16="http://schemas.microsoft.com/office/drawing/2014/main" id="{C796B801-53A8-4920-9DD6-7C487CC4B01D}"/>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01" name="Text Box 193">
          <a:extLst>
            <a:ext uri="{FF2B5EF4-FFF2-40B4-BE49-F238E27FC236}">
              <a16:creationId xmlns:a16="http://schemas.microsoft.com/office/drawing/2014/main" id="{F2CA5D2C-7A32-425E-A887-08F98DEF289F}"/>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02" name="Text Box 194">
          <a:extLst>
            <a:ext uri="{FF2B5EF4-FFF2-40B4-BE49-F238E27FC236}">
              <a16:creationId xmlns:a16="http://schemas.microsoft.com/office/drawing/2014/main" id="{4D70DA36-4F4D-481B-B969-AC1F01BA075E}"/>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03" name="Text Box 195">
          <a:extLst>
            <a:ext uri="{FF2B5EF4-FFF2-40B4-BE49-F238E27FC236}">
              <a16:creationId xmlns:a16="http://schemas.microsoft.com/office/drawing/2014/main" id="{A56F5ADB-BC61-451D-8C7E-E544C2657D3C}"/>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204" name="Text Box 193">
          <a:extLst>
            <a:ext uri="{FF2B5EF4-FFF2-40B4-BE49-F238E27FC236}">
              <a16:creationId xmlns:a16="http://schemas.microsoft.com/office/drawing/2014/main" id="{CE65EC06-4F6C-45EC-A20F-F3755C78C93A}"/>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205" name="Text Box 194">
          <a:extLst>
            <a:ext uri="{FF2B5EF4-FFF2-40B4-BE49-F238E27FC236}">
              <a16:creationId xmlns:a16="http://schemas.microsoft.com/office/drawing/2014/main" id="{50A34540-085B-4E9F-9200-FD54D857024E}"/>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206" name="Text Box 195">
          <a:extLst>
            <a:ext uri="{FF2B5EF4-FFF2-40B4-BE49-F238E27FC236}">
              <a16:creationId xmlns:a16="http://schemas.microsoft.com/office/drawing/2014/main" id="{37E446BC-A159-4D79-9D18-D84C9E740173}"/>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207" name="Text Box 193">
          <a:extLst>
            <a:ext uri="{FF2B5EF4-FFF2-40B4-BE49-F238E27FC236}">
              <a16:creationId xmlns:a16="http://schemas.microsoft.com/office/drawing/2014/main" id="{99304E6B-81A7-45A2-9F3E-855932BD1C2B}"/>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208" name="Text Box 194">
          <a:extLst>
            <a:ext uri="{FF2B5EF4-FFF2-40B4-BE49-F238E27FC236}">
              <a16:creationId xmlns:a16="http://schemas.microsoft.com/office/drawing/2014/main" id="{FB6F11D8-29C6-4CD2-A279-20BB27809618}"/>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209" name="Text Box 195">
          <a:extLst>
            <a:ext uri="{FF2B5EF4-FFF2-40B4-BE49-F238E27FC236}">
              <a16:creationId xmlns:a16="http://schemas.microsoft.com/office/drawing/2014/main" id="{13D7E41E-8261-4988-BF23-3720D38098AF}"/>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10" name="Text Box 193">
          <a:extLst>
            <a:ext uri="{FF2B5EF4-FFF2-40B4-BE49-F238E27FC236}">
              <a16:creationId xmlns:a16="http://schemas.microsoft.com/office/drawing/2014/main" id="{CBBBA56F-A9DF-4635-8B72-892D4466DCA3}"/>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11" name="Text Box 194">
          <a:extLst>
            <a:ext uri="{FF2B5EF4-FFF2-40B4-BE49-F238E27FC236}">
              <a16:creationId xmlns:a16="http://schemas.microsoft.com/office/drawing/2014/main" id="{3E87A0E0-FFEF-4F30-9278-FD77389992C6}"/>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212" name="Text Box 195">
          <a:extLst>
            <a:ext uri="{FF2B5EF4-FFF2-40B4-BE49-F238E27FC236}">
              <a16:creationId xmlns:a16="http://schemas.microsoft.com/office/drawing/2014/main" id="{9177FBC8-38BE-4D67-B912-681F86FBA8F2}"/>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213" name="Text Box 193">
          <a:extLst>
            <a:ext uri="{FF2B5EF4-FFF2-40B4-BE49-F238E27FC236}">
              <a16:creationId xmlns:a16="http://schemas.microsoft.com/office/drawing/2014/main" id="{8BD48D2A-102D-43E2-8BBD-A6EC1414B668}"/>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214" name="Text Box 194">
          <a:extLst>
            <a:ext uri="{FF2B5EF4-FFF2-40B4-BE49-F238E27FC236}">
              <a16:creationId xmlns:a16="http://schemas.microsoft.com/office/drawing/2014/main" id="{B56F4B27-71B5-4EC0-8F85-5183BF107D11}"/>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215" name="Text Box 195">
          <a:extLst>
            <a:ext uri="{FF2B5EF4-FFF2-40B4-BE49-F238E27FC236}">
              <a16:creationId xmlns:a16="http://schemas.microsoft.com/office/drawing/2014/main" id="{3B6E563B-DA99-4811-A36E-D80BA9CA4526}"/>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216" name="Text Box 187">
          <a:extLst>
            <a:ext uri="{FF2B5EF4-FFF2-40B4-BE49-F238E27FC236}">
              <a16:creationId xmlns:a16="http://schemas.microsoft.com/office/drawing/2014/main" id="{AA07F9F3-A7CE-4CD0-94D2-6CE72EDF7956}"/>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217" name="Text Box 193">
          <a:extLst>
            <a:ext uri="{FF2B5EF4-FFF2-40B4-BE49-F238E27FC236}">
              <a16:creationId xmlns:a16="http://schemas.microsoft.com/office/drawing/2014/main" id="{E797F416-A79E-45F6-A5E0-1D4D63BB3661}"/>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218" name="Text Box 194">
          <a:extLst>
            <a:ext uri="{FF2B5EF4-FFF2-40B4-BE49-F238E27FC236}">
              <a16:creationId xmlns:a16="http://schemas.microsoft.com/office/drawing/2014/main" id="{EBAB6F9F-BBB8-4C02-A91F-F39FF80C2712}"/>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219" name="Text Box 195">
          <a:extLst>
            <a:ext uri="{FF2B5EF4-FFF2-40B4-BE49-F238E27FC236}">
              <a16:creationId xmlns:a16="http://schemas.microsoft.com/office/drawing/2014/main" id="{79A4E625-459D-484B-AED3-4659CD32A73C}"/>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220" name="Text Box 193">
          <a:extLst>
            <a:ext uri="{FF2B5EF4-FFF2-40B4-BE49-F238E27FC236}">
              <a16:creationId xmlns:a16="http://schemas.microsoft.com/office/drawing/2014/main" id="{244DD884-0E79-44A2-872D-4840621CA157}"/>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221" name="Text Box 194">
          <a:extLst>
            <a:ext uri="{FF2B5EF4-FFF2-40B4-BE49-F238E27FC236}">
              <a16:creationId xmlns:a16="http://schemas.microsoft.com/office/drawing/2014/main" id="{C8B6C94E-0C1F-4244-B3B2-D0FA9DD13E93}"/>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222" name="Text Box 195">
          <a:extLst>
            <a:ext uri="{FF2B5EF4-FFF2-40B4-BE49-F238E27FC236}">
              <a16:creationId xmlns:a16="http://schemas.microsoft.com/office/drawing/2014/main" id="{94F2226A-6338-4605-8E32-4EF43BBCD3B7}"/>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45739</xdr:rowOff>
    </xdr:to>
    <xdr:sp macro="" textlink="">
      <xdr:nvSpPr>
        <xdr:cNvPr id="223" name="Text Box 71">
          <a:extLst>
            <a:ext uri="{FF2B5EF4-FFF2-40B4-BE49-F238E27FC236}">
              <a16:creationId xmlns:a16="http://schemas.microsoft.com/office/drawing/2014/main" id="{7D1E028F-6BC9-4D9E-AF79-E498B91D0A27}"/>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45739</xdr:rowOff>
    </xdr:to>
    <xdr:sp macro="" textlink="">
      <xdr:nvSpPr>
        <xdr:cNvPr id="224" name="Text Box 175">
          <a:extLst>
            <a:ext uri="{FF2B5EF4-FFF2-40B4-BE49-F238E27FC236}">
              <a16:creationId xmlns:a16="http://schemas.microsoft.com/office/drawing/2014/main" id="{788CE399-E0EE-418E-AA56-3B9DEC0FDECA}"/>
            </a:ext>
          </a:extLst>
        </xdr:cNvPr>
        <xdr:cNvSpPr txBox="1">
          <a:spLocks noChangeArrowheads="1"/>
        </xdr:cNvSpPr>
      </xdr:nvSpPr>
      <xdr:spPr bwMode="auto">
        <a:xfrm>
          <a:off x="4260396" y="7603671"/>
          <a:ext cx="80963"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5" name="Text Box 1">
          <a:extLst>
            <a:ext uri="{FF2B5EF4-FFF2-40B4-BE49-F238E27FC236}">
              <a16:creationId xmlns:a16="http://schemas.microsoft.com/office/drawing/2014/main" id="{91497E43-52DF-44F2-B353-72ECC566B22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6" name="Text Box 23">
          <a:extLst>
            <a:ext uri="{FF2B5EF4-FFF2-40B4-BE49-F238E27FC236}">
              <a16:creationId xmlns:a16="http://schemas.microsoft.com/office/drawing/2014/main" id="{5802FB48-C73C-4392-A456-BB5FA196511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7" name="Text Box 24">
          <a:extLst>
            <a:ext uri="{FF2B5EF4-FFF2-40B4-BE49-F238E27FC236}">
              <a16:creationId xmlns:a16="http://schemas.microsoft.com/office/drawing/2014/main" id="{1F13132C-432E-46BF-8002-4F28222FA3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8" name="Text Box 25">
          <a:extLst>
            <a:ext uri="{FF2B5EF4-FFF2-40B4-BE49-F238E27FC236}">
              <a16:creationId xmlns:a16="http://schemas.microsoft.com/office/drawing/2014/main" id="{A271C77B-A261-4681-A758-62FCD489C14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29" name="Text Box 26">
          <a:extLst>
            <a:ext uri="{FF2B5EF4-FFF2-40B4-BE49-F238E27FC236}">
              <a16:creationId xmlns:a16="http://schemas.microsoft.com/office/drawing/2014/main" id="{BF2A1F34-7277-4607-94C0-C3320AE75AC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0" name="Text Box 27">
          <a:extLst>
            <a:ext uri="{FF2B5EF4-FFF2-40B4-BE49-F238E27FC236}">
              <a16:creationId xmlns:a16="http://schemas.microsoft.com/office/drawing/2014/main" id="{6A129FF5-A393-4BC6-8B39-BD07CC1FEBB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1" name="Text Box 28">
          <a:extLst>
            <a:ext uri="{FF2B5EF4-FFF2-40B4-BE49-F238E27FC236}">
              <a16:creationId xmlns:a16="http://schemas.microsoft.com/office/drawing/2014/main" id="{9A2D4B83-B48D-45B0-B28F-32C71F9D53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2" name="Text Box 29">
          <a:extLst>
            <a:ext uri="{FF2B5EF4-FFF2-40B4-BE49-F238E27FC236}">
              <a16:creationId xmlns:a16="http://schemas.microsoft.com/office/drawing/2014/main" id="{94773DE2-0D50-406C-B151-38CB0356BD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3" name="Text Box 30">
          <a:extLst>
            <a:ext uri="{FF2B5EF4-FFF2-40B4-BE49-F238E27FC236}">
              <a16:creationId xmlns:a16="http://schemas.microsoft.com/office/drawing/2014/main" id="{420C1D64-6B93-4027-95DF-5A247C6216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4" name="Text Box 31">
          <a:extLst>
            <a:ext uri="{FF2B5EF4-FFF2-40B4-BE49-F238E27FC236}">
              <a16:creationId xmlns:a16="http://schemas.microsoft.com/office/drawing/2014/main" id="{6256FF19-6899-4A08-87EC-2C298D8E73A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5" name="Text Box 32">
          <a:extLst>
            <a:ext uri="{FF2B5EF4-FFF2-40B4-BE49-F238E27FC236}">
              <a16:creationId xmlns:a16="http://schemas.microsoft.com/office/drawing/2014/main" id="{1476CAE5-0131-41DD-B510-DDE514EBDDF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6" name="Text Box 33">
          <a:extLst>
            <a:ext uri="{FF2B5EF4-FFF2-40B4-BE49-F238E27FC236}">
              <a16:creationId xmlns:a16="http://schemas.microsoft.com/office/drawing/2014/main" id="{8A3E9461-831D-4175-B6E4-82D44098F1E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7" name="Text Box 34">
          <a:extLst>
            <a:ext uri="{FF2B5EF4-FFF2-40B4-BE49-F238E27FC236}">
              <a16:creationId xmlns:a16="http://schemas.microsoft.com/office/drawing/2014/main" id="{EF11B102-25E0-453B-B846-3B64F50B90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8" name="Text Box 35">
          <a:extLst>
            <a:ext uri="{FF2B5EF4-FFF2-40B4-BE49-F238E27FC236}">
              <a16:creationId xmlns:a16="http://schemas.microsoft.com/office/drawing/2014/main" id="{4715FD2B-D37F-4352-8324-2D10CB6C9AA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39" name="Text Box 36">
          <a:extLst>
            <a:ext uri="{FF2B5EF4-FFF2-40B4-BE49-F238E27FC236}">
              <a16:creationId xmlns:a16="http://schemas.microsoft.com/office/drawing/2014/main" id="{4FE6810D-C8DA-49C6-B263-6C058B5E32D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0" name="Text Box 37">
          <a:extLst>
            <a:ext uri="{FF2B5EF4-FFF2-40B4-BE49-F238E27FC236}">
              <a16:creationId xmlns:a16="http://schemas.microsoft.com/office/drawing/2014/main" id="{E251FB02-68D5-4A2B-A339-D5E0D9A685A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1" name="Text Box 38">
          <a:extLst>
            <a:ext uri="{FF2B5EF4-FFF2-40B4-BE49-F238E27FC236}">
              <a16:creationId xmlns:a16="http://schemas.microsoft.com/office/drawing/2014/main" id="{5DFB698F-F98B-4E07-8734-8C165BF9BE1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2" name="Text Box 39">
          <a:extLst>
            <a:ext uri="{FF2B5EF4-FFF2-40B4-BE49-F238E27FC236}">
              <a16:creationId xmlns:a16="http://schemas.microsoft.com/office/drawing/2014/main" id="{9024B5DF-7E84-4E48-89B6-79C05920E5F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3" name="Text Box 40">
          <a:extLst>
            <a:ext uri="{FF2B5EF4-FFF2-40B4-BE49-F238E27FC236}">
              <a16:creationId xmlns:a16="http://schemas.microsoft.com/office/drawing/2014/main" id="{951C1BCF-7578-42B0-9B22-56718FA5851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4" name="Text Box 41">
          <a:extLst>
            <a:ext uri="{FF2B5EF4-FFF2-40B4-BE49-F238E27FC236}">
              <a16:creationId xmlns:a16="http://schemas.microsoft.com/office/drawing/2014/main" id="{386961ED-BADE-44DC-89D3-BC3343D1CF2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5" name="Text Box 42">
          <a:extLst>
            <a:ext uri="{FF2B5EF4-FFF2-40B4-BE49-F238E27FC236}">
              <a16:creationId xmlns:a16="http://schemas.microsoft.com/office/drawing/2014/main" id="{FA566D1A-C4F2-437A-B721-5DB530592C9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6" name="Text Box 43">
          <a:extLst>
            <a:ext uri="{FF2B5EF4-FFF2-40B4-BE49-F238E27FC236}">
              <a16:creationId xmlns:a16="http://schemas.microsoft.com/office/drawing/2014/main" id="{BB5497B7-4FA5-42DB-B784-BA23529CEFF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7" name="Text Box 44">
          <a:extLst>
            <a:ext uri="{FF2B5EF4-FFF2-40B4-BE49-F238E27FC236}">
              <a16:creationId xmlns:a16="http://schemas.microsoft.com/office/drawing/2014/main" id="{0669C199-CD42-48D0-AA0E-00B836B74CF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8" name="Text Box 45">
          <a:extLst>
            <a:ext uri="{FF2B5EF4-FFF2-40B4-BE49-F238E27FC236}">
              <a16:creationId xmlns:a16="http://schemas.microsoft.com/office/drawing/2014/main" id="{AB73873D-7418-496B-B3CF-427EE7F1E9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49" name="Text Box 46">
          <a:extLst>
            <a:ext uri="{FF2B5EF4-FFF2-40B4-BE49-F238E27FC236}">
              <a16:creationId xmlns:a16="http://schemas.microsoft.com/office/drawing/2014/main" id="{3688CDC9-AEE3-4EEA-AE87-5D3F95BBB87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0" name="Text Box 47">
          <a:extLst>
            <a:ext uri="{FF2B5EF4-FFF2-40B4-BE49-F238E27FC236}">
              <a16:creationId xmlns:a16="http://schemas.microsoft.com/office/drawing/2014/main" id="{68BD0430-48E9-4719-847D-A87D2B10873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1" name="Text Box 48">
          <a:extLst>
            <a:ext uri="{FF2B5EF4-FFF2-40B4-BE49-F238E27FC236}">
              <a16:creationId xmlns:a16="http://schemas.microsoft.com/office/drawing/2014/main" id="{5426B4C5-08F5-4C1E-92F4-D633BCA8DE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2" name="Text Box 49">
          <a:extLst>
            <a:ext uri="{FF2B5EF4-FFF2-40B4-BE49-F238E27FC236}">
              <a16:creationId xmlns:a16="http://schemas.microsoft.com/office/drawing/2014/main" id="{7E2875FD-7697-4B9C-85B5-D2F02772DA7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3" name="Text Box 50">
          <a:extLst>
            <a:ext uri="{FF2B5EF4-FFF2-40B4-BE49-F238E27FC236}">
              <a16:creationId xmlns:a16="http://schemas.microsoft.com/office/drawing/2014/main" id="{EDA29ADC-C0E3-49F8-BD85-F203EE90D4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4" name="Text Box 51">
          <a:extLst>
            <a:ext uri="{FF2B5EF4-FFF2-40B4-BE49-F238E27FC236}">
              <a16:creationId xmlns:a16="http://schemas.microsoft.com/office/drawing/2014/main" id="{5421312D-5450-4C37-B823-ADBF85993A0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5" name="Text Box 52">
          <a:extLst>
            <a:ext uri="{FF2B5EF4-FFF2-40B4-BE49-F238E27FC236}">
              <a16:creationId xmlns:a16="http://schemas.microsoft.com/office/drawing/2014/main" id="{94BCC481-889D-4B39-A977-C13B812D049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6" name="Text Box 53">
          <a:extLst>
            <a:ext uri="{FF2B5EF4-FFF2-40B4-BE49-F238E27FC236}">
              <a16:creationId xmlns:a16="http://schemas.microsoft.com/office/drawing/2014/main" id="{89387F6E-CC81-45AD-9887-6C8CDC7250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7" name="Text Box 54">
          <a:extLst>
            <a:ext uri="{FF2B5EF4-FFF2-40B4-BE49-F238E27FC236}">
              <a16:creationId xmlns:a16="http://schemas.microsoft.com/office/drawing/2014/main" id="{71EAEBAA-7E39-4C24-B91C-B7D54CC2AF8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8" name="Text Box 55">
          <a:extLst>
            <a:ext uri="{FF2B5EF4-FFF2-40B4-BE49-F238E27FC236}">
              <a16:creationId xmlns:a16="http://schemas.microsoft.com/office/drawing/2014/main" id="{91032D02-24EE-4FF2-95BD-A42D85C5DD3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59" name="Text Box 56">
          <a:extLst>
            <a:ext uri="{FF2B5EF4-FFF2-40B4-BE49-F238E27FC236}">
              <a16:creationId xmlns:a16="http://schemas.microsoft.com/office/drawing/2014/main" id="{09951C06-47A6-442D-B134-F2ACB4734FF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0" name="Text Box 57">
          <a:extLst>
            <a:ext uri="{FF2B5EF4-FFF2-40B4-BE49-F238E27FC236}">
              <a16:creationId xmlns:a16="http://schemas.microsoft.com/office/drawing/2014/main" id="{E378E6B7-A68F-4144-B218-B525814EC13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1" name="Text Box 58">
          <a:extLst>
            <a:ext uri="{FF2B5EF4-FFF2-40B4-BE49-F238E27FC236}">
              <a16:creationId xmlns:a16="http://schemas.microsoft.com/office/drawing/2014/main" id="{F7D4B736-CA1B-4AB3-B830-2441D6F13B1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2" name="Text Box 59">
          <a:extLst>
            <a:ext uri="{FF2B5EF4-FFF2-40B4-BE49-F238E27FC236}">
              <a16:creationId xmlns:a16="http://schemas.microsoft.com/office/drawing/2014/main" id="{5328255A-793A-473F-AF90-3EF19C25538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3" name="Text Box 60">
          <a:extLst>
            <a:ext uri="{FF2B5EF4-FFF2-40B4-BE49-F238E27FC236}">
              <a16:creationId xmlns:a16="http://schemas.microsoft.com/office/drawing/2014/main" id="{A1FBD9DD-4A30-4D02-B703-822454F65A7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4" name="Text Box 61">
          <a:extLst>
            <a:ext uri="{FF2B5EF4-FFF2-40B4-BE49-F238E27FC236}">
              <a16:creationId xmlns:a16="http://schemas.microsoft.com/office/drawing/2014/main" id="{BFD5EC6F-0705-41B9-A721-3F87802F507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5" name="Text Box 62">
          <a:extLst>
            <a:ext uri="{FF2B5EF4-FFF2-40B4-BE49-F238E27FC236}">
              <a16:creationId xmlns:a16="http://schemas.microsoft.com/office/drawing/2014/main" id="{7F20E821-38C4-48A7-A8AB-1920ADBCF9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6" name="Text Box 63">
          <a:extLst>
            <a:ext uri="{FF2B5EF4-FFF2-40B4-BE49-F238E27FC236}">
              <a16:creationId xmlns:a16="http://schemas.microsoft.com/office/drawing/2014/main" id="{620FC9CB-A88C-49A3-8B07-740E0FD006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7" name="Text Box 64">
          <a:extLst>
            <a:ext uri="{FF2B5EF4-FFF2-40B4-BE49-F238E27FC236}">
              <a16:creationId xmlns:a16="http://schemas.microsoft.com/office/drawing/2014/main" id="{ED33F168-5707-470F-B538-067BBAD7D0F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8" name="Text Box 65">
          <a:extLst>
            <a:ext uri="{FF2B5EF4-FFF2-40B4-BE49-F238E27FC236}">
              <a16:creationId xmlns:a16="http://schemas.microsoft.com/office/drawing/2014/main" id="{05A39D8A-9462-42CC-A53F-CC350DF3CE0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69" name="Text Box 66">
          <a:extLst>
            <a:ext uri="{FF2B5EF4-FFF2-40B4-BE49-F238E27FC236}">
              <a16:creationId xmlns:a16="http://schemas.microsoft.com/office/drawing/2014/main" id="{AFC2B832-F590-4E7F-BBD3-59BD5669CC6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0" name="Text Box 67">
          <a:extLst>
            <a:ext uri="{FF2B5EF4-FFF2-40B4-BE49-F238E27FC236}">
              <a16:creationId xmlns:a16="http://schemas.microsoft.com/office/drawing/2014/main" id="{FAF43D19-68B5-42BF-8049-05257F697A7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1" name="Text Box 68">
          <a:extLst>
            <a:ext uri="{FF2B5EF4-FFF2-40B4-BE49-F238E27FC236}">
              <a16:creationId xmlns:a16="http://schemas.microsoft.com/office/drawing/2014/main" id="{64F4F4F4-2EF7-4731-97D6-ACC61B7D9CD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2" name="Text Box 69">
          <a:extLst>
            <a:ext uri="{FF2B5EF4-FFF2-40B4-BE49-F238E27FC236}">
              <a16:creationId xmlns:a16="http://schemas.microsoft.com/office/drawing/2014/main" id="{01433E5A-D424-4DAE-902A-7398F832D46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3" name="Text Box 70">
          <a:extLst>
            <a:ext uri="{FF2B5EF4-FFF2-40B4-BE49-F238E27FC236}">
              <a16:creationId xmlns:a16="http://schemas.microsoft.com/office/drawing/2014/main" id="{313491EA-969C-4F98-B128-9FD5770211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4" name="Text Box 72">
          <a:extLst>
            <a:ext uri="{FF2B5EF4-FFF2-40B4-BE49-F238E27FC236}">
              <a16:creationId xmlns:a16="http://schemas.microsoft.com/office/drawing/2014/main" id="{5DC8CA43-552D-402F-ADEB-9F538817EF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5" name="Text Box 73">
          <a:extLst>
            <a:ext uri="{FF2B5EF4-FFF2-40B4-BE49-F238E27FC236}">
              <a16:creationId xmlns:a16="http://schemas.microsoft.com/office/drawing/2014/main" id="{17115FC5-26B6-4FD6-8E7E-72BDD0962F0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6" name="Text Box 77">
          <a:extLst>
            <a:ext uri="{FF2B5EF4-FFF2-40B4-BE49-F238E27FC236}">
              <a16:creationId xmlns:a16="http://schemas.microsoft.com/office/drawing/2014/main" id="{055E3265-C30C-4878-9317-791B5641439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7" name="Text Box 78">
          <a:extLst>
            <a:ext uri="{FF2B5EF4-FFF2-40B4-BE49-F238E27FC236}">
              <a16:creationId xmlns:a16="http://schemas.microsoft.com/office/drawing/2014/main" id="{708D2CD7-7BAB-40B4-8B97-9202FD591F2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8" name="Text Box 79">
          <a:extLst>
            <a:ext uri="{FF2B5EF4-FFF2-40B4-BE49-F238E27FC236}">
              <a16:creationId xmlns:a16="http://schemas.microsoft.com/office/drawing/2014/main" id="{A946348A-3C71-41AD-9C5C-A4BBDDDF78C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79" name="Text Box 80">
          <a:extLst>
            <a:ext uri="{FF2B5EF4-FFF2-40B4-BE49-F238E27FC236}">
              <a16:creationId xmlns:a16="http://schemas.microsoft.com/office/drawing/2014/main" id="{AE0159DD-64BB-467E-902A-7D5F070BA51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0" name="Text Box 81">
          <a:extLst>
            <a:ext uri="{FF2B5EF4-FFF2-40B4-BE49-F238E27FC236}">
              <a16:creationId xmlns:a16="http://schemas.microsoft.com/office/drawing/2014/main" id="{607E0EBA-1DA7-4234-9F99-D35CCDAA2D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1" name="Text Box 82">
          <a:extLst>
            <a:ext uri="{FF2B5EF4-FFF2-40B4-BE49-F238E27FC236}">
              <a16:creationId xmlns:a16="http://schemas.microsoft.com/office/drawing/2014/main" id="{DAA835EC-D1D4-4C3A-ACB7-0263FD37B5A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2" name="Text Box 84">
          <a:extLst>
            <a:ext uri="{FF2B5EF4-FFF2-40B4-BE49-F238E27FC236}">
              <a16:creationId xmlns:a16="http://schemas.microsoft.com/office/drawing/2014/main" id="{477B7B4D-7CDB-4BDB-99F9-2D0FF37B42E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3" name="Text Box 85">
          <a:extLst>
            <a:ext uri="{FF2B5EF4-FFF2-40B4-BE49-F238E27FC236}">
              <a16:creationId xmlns:a16="http://schemas.microsoft.com/office/drawing/2014/main" id="{489DDF44-B17E-45C3-9720-C54427C26C2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4" name="Text Box 89">
          <a:extLst>
            <a:ext uri="{FF2B5EF4-FFF2-40B4-BE49-F238E27FC236}">
              <a16:creationId xmlns:a16="http://schemas.microsoft.com/office/drawing/2014/main" id="{5BD44E61-1D4B-4D72-A566-E2A5B4BF063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5" name="Text Box 90">
          <a:extLst>
            <a:ext uri="{FF2B5EF4-FFF2-40B4-BE49-F238E27FC236}">
              <a16:creationId xmlns:a16="http://schemas.microsoft.com/office/drawing/2014/main" id="{DDDBF4DD-8C52-4FF8-86B5-FF3B31192BA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6" name="Text Box 91">
          <a:extLst>
            <a:ext uri="{FF2B5EF4-FFF2-40B4-BE49-F238E27FC236}">
              <a16:creationId xmlns:a16="http://schemas.microsoft.com/office/drawing/2014/main" id="{CB7002ED-2A26-4AB1-8AF9-3B897BEEEA7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7" name="Text Box 92">
          <a:extLst>
            <a:ext uri="{FF2B5EF4-FFF2-40B4-BE49-F238E27FC236}">
              <a16:creationId xmlns:a16="http://schemas.microsoft.com/office/drawing/2014/main" id="{E7ACDC84-D2D2-416F-818F-5CF70B0ADD4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8" name="Text Box 93">
          <a:extLst>
            <a:ext uri="{FF2B5EF4-FFF2-40B4-BE49-F238E27FC236}">
              <a16:creationId xmlns:a16="http://schemas.microsoft.com/office/drawing/2014/main" id="{6719217D-E544-429B-AF7F-188D2911EB7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89" name="Text Box 94">
          <a:extLst>
            <a:ext uri="{FF2B5EF4-FFF2-40B4-BE49-F238E27FC236}">
              <a16:creationId xmlns:a16="http://schemas.microsoft.com/office/drawing/2014/main" id="{89C876F7-18ED-49A6-8AC8-F0E92043D73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0" name="Text Box 95">
          <a:extLst>
            <a:ext uri="{FF2B5EF4-FFF2-40B4-BE49-F238E27FC236}">
              <a16:creationId xmlns:a16="http://schemas.microsoft.com/office/drawing/2014/main" id="{D84E3292-CAAF-448A-A850-9773ADE2B8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1" name="Text Box 96">
          <a:extLst>
            <a:ext uri="{FF2B5EF4-FFF2-40B4-BE49-F238E27FC236}">
              <a16:creationId xmlns:a16="http://schemas.microsoft.com/office/drawing/2014/main" id="{F6445618-9EF4-404C-8643-C67D26C9283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2" name="Text Box 97">
          <a:extLst>
            <a:ext uri="{FF2B5EF4-FFF2-40B4-BE49-F238E27FC236}">
              <a16:creationId xmlns:a16="http://schemas.microsoft.com/office/drawing/2014/main" id="{CFC3F93C-9490-40F5-BBCD-F0F2DF9F885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3" name="Text Box 101">
          <a:extLst>
            <a:ext uri="{FF2B5EF4-FFF2-40B4-BE49-F238E27FC236}">
              <a16:creationId xmlns:a16="http://schemas.microsoft.com/office/drawing/2014/main" id="{53C99D2E-DE3C-4F94-B4DB-535FD926CDC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4" name="Text Box 102">
          <a:extLst>
            <a:ext uri="{FF2B5EF4-FFF2-40B4-BE49-F238E27FC236}">
              <a16:creationId xmlns:a16="http://schemas.microsoft.com/office/drawing/2014/main" id="{6874FCED-54D9-4B37-96DC-7A4F8067861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5" name="Text Box 103">
          <a:extLst>
            <a:ext uri="{FF2B5EF4-FFF2-40B4-BE49-F238E27FC236}">
              <a16:creationId xmlns:a16="http://schemas.microsoft.com/office/drawing/2014/main" id="{DAA7F24C-43BD-47A1-9B5E-1F4C739B88C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6" name="Text Box 104">
          <a:extLst>
            <a:ext uri="{FF2B5EF4-FFF2-40B4-BE49-F238E27FC236}">
              <a16:creationId xmlns:a16="http://schemas.microsoft.com/office/drawing/2014/main" id="{C2C239AB-95C7-4505-BE2F-D440A32F18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7" name="Text Box 105">
          <a:extLst>
            <a:ext uri="{FF2B5EF4-FFF2-40B4-BE49-F238E27FC236}">
              <a16:creationId xmlns:a16="http://schemas.microsoft.com/office/drawing/2014/main" id="{83FC06F2-F9C3-4F1F-96FF-61543136BC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8" name="Text Box 106">
          <a:extLst>
            <a:ext uri="{FF2B5EF4-FFF2-40B4-BE49-F238E27FC236}">
              <a16:creationId xmlns:a16="http://schemas.microsoft.com/office/drawing/2014/main" id="{DB223B1F-3196-4C25-BA10-6105C2947A5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299" name="Text Box 107">
          <a:extLst>
            <a:ext uri="{FF2B5EF4-FFF2-40B4-BE49-F238E27FC236}">
              <a16:creationId xmlns:a16="http://schemas.microsoft.com/office/drawing/2014/main" id="{2E847D15-9373-459B-9EC9-A5896C8C30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0" name="Text Box 108">
          <a:extLst>
            <a:ext uri="{FF2B5EF4-FFF2-40B4-BE49-F238E27FC236}">
              <a16:creationId xmlns:a16="http://schemas.microsoft.com/office/drawing/2014/main" id="{5B1F01C0-EB46-4224-BAED-6CD53F27375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1" name="Text Box 109">
          <a:extLst>
            <a:ext uri="{FF2B5EF4-FFF2-40B4-BE49-F238E27FC236}">
              <a16:creationId xmlns:a16="http://schemas.microsoft.com/office/drawing/2014/main" id="{178536F0-E6A8-48C3-BF94-CC7B577C236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2" name="Text Box 113">
          <a:extLst>
            <a:ext uri="{FF2B5EF4-FFF2-40B4-BE49-F238E27FC236}">
              <a16:creationId xmlns:a16="http://schemas.microsoft.com/office/drawing/2014/main" id="{7964B53F-0B5B-4EBF-A543-DBB3345E489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3" name="Text Box 114">
          <a:extLst>
            <a:ext uri="{FF2B5EF4-FFF2-40B4-BE49-F238E27FC236}">
              <a16:creationId xmlns:a16="http://schemas.microsoft.com/office/drawing/2014/main" id="{CA83CA92-EFD1-48CB-AABA-39717C3D9DF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4" name="Text Box 115">
          <a:extLst>
            <a:ext uri="{FF2B5EF4-FFF2-40B4-BE49-F238E27FC236}">
              <a16:creationId xmlns:a16="http://schemas.microsoft.com/office/drawing/2014/main" id="{6415D128-6024-4E3C-A0B0-FF61778866B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5" name="Text Box 116">
          <a:extLst>
            <a:ext uri="{FF2B5EF4-FFF2-40B4-BE49-F238E27FC236}">
              <a16:creationId xmlns:a16="http://schemas.microsoft.com/office/drawing/2014/main" id="{CA3F2764-1181-4B4B-872B-A01811D1BA0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6" name="Text Box 117">
          <a:extLst>
            <a:ext uri="{FF2B5EF4-FFF2-40B4-BE49-F238E27FC236}">
              <a16:creationId xmlns:a16="http://schemas.microsoft.com/office/drawing/2014/main" id="{4CA8C004-5AA5-4AE0-9AD3-210FD509CA3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7" name="Text Box 118">
          <a:extLst>
            <a:ext uri="{FF2B5EF4-FFF2-40B4-BE49-F238E27FC236}">
              <a16:creationId xmlns:a16="http://schemas.microsoft.com/office/drawing/2014/main" id="{CA7FCB4B-76DF-4531-8CA4-B2928A30923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8" name="Text Box 119">
          <a:extLst>
            <a:ext uri="{FF2B5EF4-FFF2-40B4-BE49-F238E27FC236}">
              <a16:creationId xmlns:a16="http://schemas.microsoft.com/office/drawing/2014/main" id="{56CD73C8-91F2-4BFC-BC37-05C552F9187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09" name="Text Box 120">
          <a:extLst>
            <a:ext uri="{FF2B5EF4-FFF2-40B4-BE49-F238E27FC236}">
              <a16:creationId xmlns:a16="http://schemas.microsoft.com/office/drawing/2014/main" id="{43B99978-25F9-41D7-8E78-B2DB3738DDE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0" name="Text Box 121">
          <a:extLst>
            <a:ext uri="{FF2B5EF4-FFF2-40B4-BE49-F238E27FC236}">
              <a16:creationId xmlns:a16="http://schemas.microsoft.com/office/drawing/2014/main" id="{189F69ED-CEDF-4C74-BDE8-E5E9BCD8FA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1" name="Text Box 125">
          <a:extLst>
            <a:ext uri="{FF2B5EF4-FFF2-40B4-BE49-F238E27FC236}">
              <a16:creationId xmlns:a16="http://schemas.microsoft.com/office/drawing/2014/main" id="{1AFD7A68-57CF-4506-AE58-9602B6AF391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2" name="Text Box 126">
          <a:extLst>
            <a:ext uri="{FF2B5EF4-FFF2-40B4-BE49-F238E27FC236}">
              <a16:creationId xmlns:a16="http://schemas.microsoft.com/office/drawing/2014/main" id="{FC1F37F6-476F-48FC-B491-0EB5CAB5543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3" name="Text Box 127">
          <a:extLst>
            <a:ext uri="{FF2B5EF4-FFF2-40B4-BE49-F238E27FC236}">
              <a16:creationId xmlns:a16="http://schemas.microsoft.com/office/drawing/2014/main" id="{E7FE5678-CA51-4F30-ABB9-EEC91F717CC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4" name="Text Box 128">
          <a:extLst>
            <a:ext uri="{FF2B5EF4-FFF2-40B4-BE49-F238E27FC236}">
              <a16:creationId xmlns:a16="http://schemas.microsoft.com/office/drawing/2014/main" id="{9C26992F-D574-488A-9D47-2A98649E2E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5" name="Text Box 129">
          <a:extLst>
            <a:ext uri="{FF2B5EF4-FFF2-40B4-BE49-F238E27FC236}">
              <a16:creationId xmlns:a16="http://schemas.microsoft.com/office/drawing/2014/main" id="{58D201A2-EF33-4F33-8CDD-577B7C34B61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6" name="Text Box 130">
          <a:extLst>
            <a:ext uri="{FF2B5EF4-FFF2-40B4-BE49-F238E27FC236}">
              <a16:creationId xmlns:a16="http://schemas.microsoft.com/office/drawing/2014/main" id="{70D7FB24-C8D2-4234-800C-5F2CBF9BCD8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7" name="Text Box 131">
          <a:extLst>
            <a:ext uri="{FF2B5EF4-FFF2-40B4-BE49-F238E27FC236}">
              <a16:creationId xmlns:a16="http://schemas.microsoft.com/office/drawing/2014/main" id="{D891A8B7-AEAE-4CC8-95AC-D1864FBF0C3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8" name="Text Box 132">
          <a:extLst>
            <a:ext uri="{FF2B5EF4-FFF2-40B4-BE49-F238E27FC236}">
              <a16:creationId xmlns:a16="http://schemas.microsoft.com/office/drawing/2014/main" id="{56C54983-130A-44E0-BD95-E6F3C8F6B17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19" name="Text Box 133">
          <a:extLst>
            <a:ext uri="{FF2B5EF4-FFF2-40B4-BE49-F238E27FC236}">
              <a16:creationId xmlns:a16="http://schemas.microsoft.com/office/drawing/2014/main" id="{CA1B5E7B-827F-4598-9573-A651B1B092D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0" name="Text Box 137">
          <a:extLst>
            <a:ext uri="{FF2B5EF4-FFF2-40B4-BE49-F238E27FC236}">
              <a16:creationId xmlns:a16="http://schemas.microsoft.com/office/drawing/2014/main" id="{65792786-3AB4-456A-B315-DFE051470F4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1" name="Text Box 138">
          <a:extLst>
            <a:ext uri="{FF2B5EF4-FFF2-40B4-BE49-F238E27FC236}">
              <a16:creationId xmlns:a16="http://schemas.microsoft.com/office/drawing/2014/main" id="{E050AC52-A091-4793-B43F-D5AAA26695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2" name="Text Box 139">
          <a:extLst>
            <a:ext uri="{FF2B5EF4-FFF2-40B4-BE49-F238E27FC236}">
              <a16:creationId xmlns:a16="http://schemas.microsoft.com/office/drawing/2014/main" id="{619EF848-E173-4E4A-9A30-A92E8F8BC6A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3" name="Text Box 140">
          <a:extLst>
            <a:ext uri="{FF2B5EF4-FFF2-40B4-BE49-F238E27FC236}">
              <a16:creationId xmlns:a16="http://schemas.microsoft.com/office/drawing/2014/main" id="{2F467DA0-1003-4BB4-AA47-E3246DE8A4B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4" name="Text Box 141">
          <a:extLst>
            <a:ext uri="{FF2B5EF4-FFF2-40B4-BE49-F238E27FC236}">
              <a16:creationId xmlns:a16="http://schemas.microsoft.com/office/drawing/2014/main" id="{82A5F293-0F2C-410D-A71A-CB920842B4C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5" name="Text Box 142">
          <a:extLst>
            <a:ext uri="{FF2B5EF4-FFF2-40B4-BE49-F238E27FC236}">
              <a16:creationId xmlns:a16="http://schemas.microsoft.com/office/drawing/2014/main" id="{1299B7C3-1676-4272-8246-901631A3887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6" name="Text Box 143">
          <a:extLst>
            <a:ext uri="{FF2B5EF4-FFF2-40B4-BE49-F238E27FC236}">
              <a16:creationId xmlns:a16="http://schemas.microsoft.com/office/drawing/2014/main" id="{49400DB1-6FFB-44A2-B4E7-A5E91E5890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7" name="Text Box 144">
          <a:extLst>
            <a:ext uri="{FF2B5EF4-FFF2-40B4-BE49-F238E27FC236}">
              <a16:creationId xmlns:a16="http://schemas.microsoft.com/office/drawing/2014/main" id="{80B1BA92-9A46-4D48-A753-894850B61D6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8" name="Text Box 145">
          <a:extLst>
            <a:ext uri="{FF2B5EF4-FFF2-40B4-BE49-F238E27FC236}">
              <a16:creationId xmlns:a16="http://schemas.microsoft.com/office/drawing/2014/main" id="{99CCAAEB-1D70-4CCD-800B-186F7E72D21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29" name="Text Box 149">
          <a:extLst>
            <a:ext uri="{FF2B5EF4-FFF2-40B4-BE49-F238E27FC236}">
              <a16:creationId xmlns:a16="http://schemas.microsoft.com/office/drawing/2014/main" id="{7CAEFB83-7AD9-4059-BBBF-CA34F93F1F4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0" name="Text Box 150">
          <a:extLst>
            <a:ext uri="{FF2B5EF4-FFF2-40B4-BE49-F238E27FC236}">
              <a16:creationId xmlns:a16="http://schemas.microsoft.com/office/drawing/2014/main" id="{ECA78AAE-1145-477C-AFA1-01FE72B0A1A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1" name="Text Box 151">
          <a:extLst>
            <a:ext uri="{FF2B5EF4-FFF2-40B4-BE49-F238E27FC236}">
              <a16:creationId xmlns:a16="http://schemas.microsoft.com/office/drawing/2014/main" id="{81D4DCEF-BE54-4F3C-950A-8A8B7BDB048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2" name="Text Box 152">
          <a:extLst>
            <a:ext uri="{FF2B5EF4-FFF2-40B4-BE49-F238E27FC236}">
              <a16:creationId xmlns:a16="http://schemas.microsoft.com/office/drawing/2014/main" id="{EA86B410-6B52-4992-91CA-3FCEA61B9A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3" name="Text Box 153">
          <a:extLst>
            <a:ext uri="{FF2B5EF4-FFF2-40B4-BE49-F238E27FC236}">
              <a16:creationId xmlns:a16="http://schemas.microsoft.com/office/drawing/2014/main" id="{C3CC308E-A367-45F2-9B64-7A087629732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4" name="Text Box 154">
          <a:extLst>
            <a:ext uri="{FF2B5EF4-FFF2-40B4-BE49-F238E27FC236}">
              <a16:creationId xmlns:a16="http://schemas.microsoft.com/office/drawing/2014/main" id="{F202D786-57A7-4957-958A-0A97A830538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5" name="Text Box 155">
          <a:extLst>
            <a:ext uri="{FF2B5EF4-FFF2-40B4-BE49-F238E27FC236}">
              <a16:creationId xmlns:a16="http://schemas.microsoft.com/office/drawing/2014/main" id="{FE131F5E-7273-4066-9DC8-E59389CBC6A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6" name="Text Box 156">
          <a:extLst>
            <a:ext uri="{FF2B5EF4-FFF2-40B4-BE49-F238E27FC236}">
              <a16:creationId xmlns:a16="http://schemas.microsoft.com/office/drawing/2014/main" id="{6185D259-1F6E-4E71-A9AF-44AEACBE3D6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7" name="Text Box 157">
          <a:extLst>
            <a:ext uri="{FF2B5EF4-FFF2-40B4-BE49-F238E27FC236}">
              <a16:creationId xmlns:a16="http://schemas.microsoft.com/office/drawing/2014/main" id="{E355899C-24AE-48A7-8019-57409B279B8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8" name="Text Box 161">
          <a:extLst>
            <a:ext uri="{FF2B5EF4-FFF2-40B4-BE49-F238E27FC236}">
              <a16:creationId xmlns:a16="http://schemas.microsoft.com/office/drawing/2014/main" id="{9D102F78-346D-4CC0-83EC-F0CBF34566D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39" name="Text Box 162">
          <a:extLst>
            <a:ext uri="{FF2B5EF4-FFF2-40B4-BE49-F238E27FC236}">
              <a16:creationId xmlns:a16="http://schemas.microsoft.com/office/drawing/2014/main" id="{8D7D52C8-3FD3-497B-937E-8EDBB2ADE23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0" name="Text Box 163">
          <a:extLst>
            <a:ext uri="{FF2B5EF4-FFF2-40B4-BE49-F238E27FC236}">
              <a16:creationId xmlns:a16="http://schemas.microsoft.com/office/drawing/2014/main" id="{F3C015C0-3ADC-4B6A-B163-7B3C7ACCD50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1" name="Text Box 164">
          <a:extLst>
            <a:ext uri="{FF2B5EF4-FFF2-40B4-BE49-F238E27FC236}">
              <a16:creationId xmlns:a16="http://schemas.microsoft.com/office/drawing/2014/main" id="{E1CB4AEE-1264-4335-966E-A33C2C8E67E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2" name="Text Box 165">
          <a:extLst>
            <a:ext uri="{FF2B5EF4-FFF2-40B4-BE49-F238E27FC236}">
              <a16:creationId xmlns:a16="http://schemas.microsoft.com/office/drawing/2014/main" id="{BFB79EA5-D7D8-4018-82D8-B63454011B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3" name="Text Box 166">
          <a:extLst>
            <a:ext uri="{FF2B5EF4-FFF2-40B4-BE49-F238E27FC236}">
              <a16:creationId xmlns:a16="http://schemas.microsoft.com/office/drawing/2014/main" id="{5DED6098-106F-4393-9194-413DD642F6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4" name="Text Box 167">
          <a:extLst>
            <a:ext uri="{FF2B5EF4-FFF2-40B4-BE49-F238E27FC236}">
              <a16:creationId xmlns:a16="http://schemas.microsoft.com/office/drawing/2014/main" id="{3D198FA6-2C8E-40A9-B98B-5125CF156DE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5" name="Text Box 168">
          <a:extLst>
            <a:ext uri="{FF2B5EF4-FFF2-40B4-BE49-F238E27FC236}">
              <a16:creationId xmlns:a16="http://schemas.microsoft.com/office/drawing/2014/main" id="{862C9CE5-CDDF-49C6-B4D6-E5450675EB6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6" name="Text Box 169">
          <a:extLst>
            <a:ext uri="{FF2B5EF4-FFF2-40B4-BE49-F238E27FC236}">
              <a16:creationId xmlns:a16="http://schemas.microsoft.com/office/drawing/2014/main" id="{26C5E7BA-1F95-40F4-9295-F01C63998FEB}"/>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7" name="Text Box 170">
          <a:extLst>
            <a:ext uri="{FF2B5EF4-FFF2-40B4-BE49-F238E27FC236}">
              <a16:creationId xmlns:a16="http://schemas.microsoft.com/office/drawing/2014/main" id="{078DD57F-92FD-4D0E-95F4-6BC42221972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8" name="Text Box 171">
          <a:extLst>
            <a:ext uri="{FF2B5EF4-FFF2-40B4-BE49-F238E27FC236}">
              <a16:creationId xmlns:a16="http://schemas.microsoft.com/office/drawing/2014/main" id="{93A63754-C2C4-49F1-93D2-342352F4498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49" name="Text Box 172">
          <a:extLst>
            <a:ext uri="{FF2B5EF4-FFF2-40B4-BE49-F238E27FC236}">
              <a16:creationId xmlns:a16="http://schemas.microsoft.com/office/drawing/2014/main" id="{EDB45064-DC62-4574-B817-8FE4DDDFE32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0" name="Text Box 173">
          <a:extLst>
            <a:ext uri="{FF2B5EF4-FFF2-40B4-BE49-F238E27FC236}">
              <a16:creationId xmlns:a16="http://schemas.microsoft.com/office/drawing/2014/main" id="{305A455C-5AD3-4198-A293-CEEEC93357E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1" name="Text Box 174">
          <a:extLst>
            <a:ext uri="{FF2B5EF4-FFF2-40B4-BE49-F238E27FC236}">
              <a16:creationId xmlns:a16="http://schemas.microsoft.com/office/drawing/2014/main" id="{76B514C4-561F-40B1-8B74-CC9760C4730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2" name="Text Box 176">
          <a:extLst>
            <a:ext uri="{FF2B5EF4-FFF2-40B4-BE49-F238E27FC236}">
              <a16:creationId xmlns:a16="http://schemas.microsoft.com/office/drawing/2014/main" id="{37A10B2F-BF0E-49C3-AF8A-9E447BCFD23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3" name="Text Box 178">
          <a:extLst>
            <a:ext uri="{FF2B5EF4-FFF2-40B4-BE49-F238E27FC236}">
              <a16:creationId xmlns:a16="http://schemas.microsoft.com/office/drawing/2014/main" id="{6717D6EB-0A97-4BE6-9E02-E9320B0B671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4" name="Text Box 179">
          <a:extLst>
            <a:ext uri="{FF2B5EF4-FFF2-40B4-BE49-F238E27FC236}">
              <a16:creationId xmlns:a16="http://schemas.microsoft.com/office/drawing/2014/main" id="{D6533514-D97F-4CB3-BC9E-2B502C91AF2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5" name="Text Box 180">
          <a:extLst>
            <a:ext uri="{FF2B5EF4-FFF2-40B4-BE49-F238E27FC236}">
              <a16:creationId xmlns:a16="http://schemas.microsoft.com/office/drawing/2014/main" id="{9EAF1B2F-2D24-4C10-BD0B-FC85AA07B03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6" name="Text Box 181">
          <a:extLst>
            <a:ext uri="{FF2B5EF4-FFF2-40B4-BE49-F238E27FC236}">
              <a16:creationId xmlns:a16="http://schemas.microsoft.com/office/drawing/2014/main" id="{D715DC3B-FDDF-4848-B1BB-FAE2F9DBE54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7" name="Text Box 182">
          <a:extLst>
            <a:ext uri="{FF2B5EF4-FFF2-40B4-BE49-F238E27FC236}">
              <a16:creationId xmlns:a16="http://schemas.microsoft.com/office/drawing/2014/main" id="{84809A89-DBD9-474D-886F-793AE9D16159}"/>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8" name="Text Box 183">
          <a:extLst>
            <a:ext uri="{FF2B5EF4-FFF2-40B4-BE49-F238E27FC236}">
              <a16:creationId xmlns:a16="http://schemas.microsoft.com/office/drawing/2014/main" id="{DD0D6298-5920-45F2-BF20-592D97042F9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59" name="Text Box 184">
          <a:extLst>
            <a:ext uri="{FF2B5EF4-FFF2-40B4-BE49-F238E27FC236}">
              <a16:creationId xmlns:a16="http://schemas.microsoft.com/office/drawing/2014/main" id="{8287212B-28E3-47E9-9653-C04CD8A71CD8}"/>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0" name="Text Box 185">
          <a:extLst>
            <a:ext uri="{FF2B5EF4-FFF2-40B4-BE49-F238E27FC236}">
              <a16:creationId xmlns:a16="http://schemas.microsoft.com/office/drawing/2014/main" id="{4D256991-C855-4234-A953-BF7083C4B20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1" name="Text Box 186">
          <a:extLst>
            <a:ext uri="{FF2B5EF4-FFF2-40B4-BE49-F238E27FC236}">
              <a16:creationId xmlns:a16="http://schemas.microsoft.com/office/drawing/2014/main" id="{2EAAE05A-4437-4587-8349-CA52EE9E74D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2" name="Text Box 187">
          <a:extLst>
            <a:ext uri="{FF2B5EF4-FFF2-40B4-BE49-F238E27FC236}">
              <a16:creationId xmlns:a16="http://schemas.microsoft.com/office/drawing/2014/main" id="{7FF244B5-7386-486F-AE78-88F44339D5D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3" name="Text Box 188">
          <a:extLst>
            <a:ext uri="{FF2B5EF4-FFF2-40B4-BE49-F238E27FC236}">
              <a16:creationId xmlns:a16="http://schemas.microsoft.com/office/drawing/2014/main" id="{F4844D73-3C39-46E8-A883-583EE24495D1}"/>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4" name="Text Box 189">
          <a:extLst>
            <a:ext uri="{FF2B5EF4-FFF2-40B4-BE49-F238E27FC236}">
              <a16:creationId xmlns:a16="http://schemas.microsoft.com/office/drawing/2014/main" id="{72B60299-BD7B-40AE-B5A5-45092279A5B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5" name="Text Box 190">
          <a:extLst>
            <a:ext uri="{FF2B5EF4-FFF2-40B4-BE49-F238E27FC236}">
              <a16:creationId xmlns:a16="http://schemas.microsoft.com/office/drawing/2014/main" id="{C8108E47-43FD-4C92-9BC3-E7C8C0C254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6" name="Text Box 191">
          <a:extLst>
            <a:ext uri="{FF2B5EF4-FFF2-40B4-BE49-F238E27FC236}">
              <a16:creationId xmlns:a16="http://schemas.microsoft.com/office/drawing/2014/main" id="{A6FDDEB2-286D-498B-B115-F39887A355CA}"/>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7" name="Text Box 192">
          <a:extLst>
            <a:ext uri="{FF2B5EF4-FFF2-40B4-BE49-F238E27FC236}">
              <a16:creationId xmlns:a16="http://schemas.microsoft.com/office/drawing/2014/main" id="{DAFDA567-E1B0-49EB-9EDE-7B533732A957}"/>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8" name="Text Box 193">
          <a:extLst>
            <a:ext uri="{FF2B5EF4-FFF2-40B4-BE49-F238E27FC236}">
              <a16:creationId xmlns:a16="http://schemas.microsoft.com/office/drawing/2014/main" id="{CE139CDF-7573-4BC2-92F8-636E817AAADC}"/>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69" name="Text Box 194">
          <a:extLst>
            <a:ext uri="{FF2B5EF4-FFF2-40B4-BE49-F238E27FC236}">
              <a16:creationId xmlns:a16="http://schemas.microsoft.com/office/drawing/2014/main" id="{C59D11C9-E68C-4C44-8264-8A4D22F42C1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0" name="Text Box 195">
          <a:extLst>
            <a:ext uri="{FF2B5EF4-FFF2-40B4-BE49-F238E27FC236}">
              <a16:creationId xmlns:a16="http://schemas.microsoft.com/office/drawing/2014/main" id="{6C5E4720-13C6-411C-B953-05425E9F0DA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1" name="Text Box 196">
          <a:extLst>
            <a:ext uri="{FF2B5EF4-FFF2-40B4-BE49-F238E27FC236}">
              <a16:creationId xmlns:a16="http://schemas.microsoft.com/office/drawing/2014/main" id="{93350474-CD33-4D53-85AA-5D00E54DD44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2" name="Text Box 197">
          <a:extLst>
            <a:ext uri="{FF2B5EF4-FFF2-40B4-BE49-F238E27FC236}">
              <a16:creationId xmlns:a16="http://schemas.microsoft.com/office/drawing/2014/main" id="{988A7CAE-90C7-4DA3-B1C8-34E35F253CC4}"/>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3" name="Text Box 198">
          <a:extLst>
            <a:ext uri="{FF2B5EF4-FFF2-40B4-BE49-F238E27FC236}">
              <a16:creationId xmlns:a16="http://schemas.microsoft.com/office/drawing/2014/main" id="{6167A211-AA43-481F-A5D0-2129FEDB061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4" name="Text Box 199">
          <a:extLst>
            <a:ext uri="{FF2B5EF4-FFF2-40B4-BE49-F238E27FC236}">
              <a16:creationId xmlns:a16="http://schemas.microsoft.com/office/drawing/2014/main" id="{178B389D-35DF-43FC-B8D3-B1A107182E4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5" name="Text Box 200">
          <a:extLst>
            <a:ext uri="{FF2B5EF4-FFF2-40B4-BE49-F238E27FC236}">
              <a16:creationId xmlns:a16="http://schemas.microsoft.com/office/drawing/2014/main" id="{FDC9F33C-B031-4A4F-B6C6-5464FCD5F66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6" name="Text Box 201">
          <a:extLst>
            <a:ext uri="{FF2B5EF4-FFF2-40B4-BE49-F238E27FC236}">
              <a16:creationId xmlns:a16="http://schemas.microsoft.com/office/drawing/2014/main" id="{DB605565-B925-4C9C-B348-0910D933CF0E}"/>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7" name="Text Box 202">
          <a:extLst>
            <a:ext uri="{FF2B5EF4-FFF2-40B4-BE49-F238E27FC236}">
              <a16:creationId xmlns:a16="http://schemas.microsoft.com/office/drawing/2014/main" id="{430BDB7A-F71E-4DE5-A4CB-E0085EF54F6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8" name="Text Box 203">
          <a:extLst>
            <a:ext uri="{FF2B5EF4-FFF2-40B4-BE49-F238E27FC236}">
              <a16:creationId xmlns:a16="http://schemas.microsoft.com/office/drawing/2014/main" id="{B5EA437E-4BAF-4D3C-B378-92325033895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79" name="Text Box 204">
          <a:extLst>
            <a:ext uri="{FF2B5EF4-FFF2-40B4-BE49-F238E27FC236}">
              <a16:creationId xmlns:a16="http://schemas.microsoft.com/office/drawing/2014/main" id="{42019004-BD32-4AFD-A130-C179BF107E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0" name="Text Box 206">
          <a:extLst>
            <a:ext uri="{FF2B5EF4-FFF2-40B4-BE49-F238E27FC236}">
              <a16:creationId xmlns:a16="http://schemas.microsoft.com/office/drawing/2014/main" id="{497CB65C-D7E1-4D3D-9B57-0A3AF25370F3}"/>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1" name="Text Box 207">
          <a:extLst>
            <a:ext uri="{FF2B5EF4-FFF2-40B4-BE49-F238E27FC236}">
              <a16:creationId xmlns:a16="http://schemas.microsoft.com/office/drawing/2014/main" id="{C481232C-A77A-4E79-89AF-2034E1B34DED}"/>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2" name="Text Box 208">
          <a:extLst>
            <a:ext uri="{FF2B5EF4-FFF2-40B4-BE49-F238E27FC236}">
              <a16:creationId xmlns:a16="http://schemas.microsoft.com/office/drawing/2014/main" id="{5F004E64-BE01-423B-835D-B567FE68B0E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3" name="Text Box 209">
          <a:extLst>
            <a:ext uri="{FF2B5EF4-FFF2-40B4-BE49-F238E27FC236}">
              <a16:creationId xmlns:a16="http://schemas.microsoft.com/office/drawing/2014/main" id="{D2B5B4F8-E6EE-4386-91FD-48DAF203D100}"/>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4" name="Text Box 210">
          <a:extLst>
            <a:ext uri="{FF2B5EF4-FFF2-40B4-BE49-F238E27FC236}">
              <a16:creationId xmlns:a16="http://schemas.microsoft.com/office/drawing/2014/main" id="{E8A053BC-2663-42C1-8D23-487B0F224BE2}"/>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5" name="Text Box 211">
          <a:extLst>
            <a:ext uri="{FF2B5EF4-FFF2-40B4-BE49-F238E27FC236}">
              <a16:creationId xmlns:a16="http://schemas.microsoft.com/office/drawing/2014/main" id="{D8AABB8B-CE5D-4D07-B323-C3AE09BA6C3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6" name="Text Box 212">
          <a:extLst>
            <a:ext uri="{FF2B5EF4-FFF2-40B4-BE49-F238E27FC236}">
              <a16:creationId xmlns:a16="http://schemas.microsoft.com/office/drawing/2014/main" id="{97A3F351-4C9A-4300-8084-49E2CF4A6C66}"/>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7" name="Text Box 213">
          <a:extLst>
            <a:ext uri="{FF2B5EF4-FFF2-40B4-BE49-F238E27FC236}">
              <a16:creationId xmlns:a16="http://schemas.microsoft.com/office/drawing/2014/main" id="{F42420D8-07E7-4920-8CD9-6729BF92CBB5}"/>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45739</xdr:rowOff>
    </xdr:to>
    <xdr:sp macro="" textlink="">
      <xdr:nvSpPr>
        <xdr:cNvPr id="388" name="Text Box 214">
          <a:extLst>
            <a:ext uri="{FF2B5EF4-FFF2-40B4-BE49-F238E27FC236}">
              <a16:creationId xmlns:a16="http://schemas.microsoft.com/office/drawing/2014/main" id="{453C7E46-71F2-435B-B7FB-19B59E38962F}"/>
            </a:ext>
          </a:extLst>
        </xdr:cNvPr>
        <xdr:cNvSpPr txBox="1">
          <a:spLocks noChangeArrowheads="1"/>
        </xdr:cNvSpPr>
      </xdr:nvSpPr>
      <xdr:spPr bwMode="auto">
        <a:xfrm>
          <a:off x="4165827" y="7603671"/>
          <a:ext cx="85044"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89" name="Text Box 216">
          <a:extLst>
            <a:ext uri="{FF2B5EF4-FFF2-40B4-BE49-F238E27FC236}">
              <a16:creationId xmlns:a16="http://schemas.microsoft.com/office/drawing/2014/main" id="{7A3BC76A-BDD2-41B8-8188-E2803926444B}"/>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0" name="Text Box 217">
          <a:extLst>
            <a:ext uri="{FF2B5EF4-FFF2-40B4-BE49-F238E27FC236}">
              <a16:creationId xmlns:a16="http://schemas.microsoft.com/office/drawing/2014/main" id="{380E66CC-060F-4E5F-BC32-14E6C13F784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1" name="Text Box 218">
          <a:extLst>
            <a:ext uri="{FF2B5EF4-FFF2-40B4-BE49-F238E27FC236}">
              <a16:creationId xmlns:a16="http://schemas.microsoft.com/office/drawing/2014/main" id="{8C7B2CD6-0B02-45DE-B4C2-3E5FB5AFA17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2" name="Text Box 219">
          <a:extLst>
            <a:ext uri="{FF2B5EF4-FFF2-40B4-BE49-F238E27FC236}">
              <a16:creationId xmlns:a16="http://schemas.microsoft.com/office/drawing/2014/main" id="{7774DDD3-9C3C-4013-9C36-3068939FCB2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3" name="Text Box 220">
          <a:extLst>
            <a:ext uri="{FF2B5EF4-FFF2-40B4-BE49-F238E27FC236}">
              <a16:creationId xmlns:a16="http://schemas.microsoft.com/office/drawing/2014/main" id="{CA34B894-2294-4106-B606-F8E1E94F531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4" name="Text Box 221">
          <a:extLst>
            <a:ext uri="{FF2B5EF4-FFF2-40B4-BE49-F238E27FC236}">
              <a16:creationId xmlns:a16="http://schemas.microsoft.com/office/drawing/2014/main" id="{282E32B8-C46F-40CD-9673-DB54EF71F730}"/>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5" name="Text Box 222">
          <a:extLst>
            <a:ext uri="{FF2B5EF4-FFF2-40B4-BE49-F238E27FC236}">
              <a16:creationId xmlns:a16="http://schemas.microsoft.com/office/drawing/2014/main" id="{F6872D31-A4E7-4F10-9744-21D1760CBCF4}"/>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6" name="Text Box 223">
          <a:extLst>
            <a:ext uri="{FF2B5EF4-FFF2-40B4-BE49-F238E27FC236}">
              <a16:creationId xmlns:a16="http://schemas.microsoft.com/office/drawing/2014/main" id="{39952887-6102-42E2-B5AE-3D89BCDA1BD7}"/>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7" name="Text Box 224">
          <a:extLst>
            <a:ext uri="{FF2B5EF4-FFF2-40B4-BE49-F238E27FC236}">
              <a16:creationId xmlns:a16="http://schemas.microsoft.com/office/drawing/2014/main" id="{99D1EB40-D3A3-4C08-B419-7F722301B2C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8" name="Text Box 225">
          <a:extLst>
            <a:ext uri="{FF2B5EF4-FFF2-40B4-BE49-F238E27FC236}">
              <a16:creationId xmlns:a16="http://schemas.microsoft.com/office/drawing/2014/main" id="{3C7980B9-5EE4-4867-A208-CDE263F9A6D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399" name="Text Box 226">
          <a:extLst>
            <a:ext uri="{FF2B5EF4-FFF2-40B4-BE49-F238E27FC236}">
              <a16:creationId xmlns:a16="http://schemas.microsoft.com/office/drawing/2014/main" id="{6AFCBD9A-0708-4BAC-9B5A-D77E01A5D04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0" name="Text Box 227">
          <a:extLst>
            <a:ext uri="{FF2B5EF4-FFF2-40B4-BE49-F238E27FC236}">
              <a16:creationId xmlns:a16="http://schemas.microsoft.com/office/drawing/2014/main" id="{6A3780F1-7158-421F-AE45-67EBAD5E788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1" name="Text Box 228">
          <a:extLst>
            <a:ext uri="{FF2B5EF4-FFF2-40B4-BE49-F238E27FC236}">
              <a16:creationId xmlns:a16="http://schemas.microsoft.com/office/drawing/2014/main" id="{175915B8-F4FE-4FF9-9D88-5E4BCB30B60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2" name="Text Box 229">
          <a:extLst>
            <a:ext uri="{FF2B5EF4-FFF2-40B4-BE49-F238E27FC236}">
              <a16:creationId xmlns:a16="http://schemas.microsoft.com/office/drawing/2014/main" id="{3111991D-B743-4952-958D-970AE64A6BE1}"/>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3" name="Text Box 230">
          <a:extLst>
            <a:ext uri="{FF2B5EF4-FFF2-40B4-BE49-F238E27FC236}">
              <a16:creationId xmlns:a16="http://schemas.microsoft.com/office/drawing/2014/main" id="{1DA5B675-6604-4FED-A312-CCE949F1232E}"/>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4" name="Text Box 231">
          <a:extLst>
            <a:ext uri="{FF2B5EF4-FFF2-40B4-BE49-F238E27FC236}">
              <a16:creationId xmlns:a16="http://schemas.microsoft.com/office/drawing/2014/main" id="{3CABD9D7-1BB6-433C-BFBC-4065E663249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5" name="Text Box 232">
          <a:extLst>
            <a:ext uri="{FF2B5EF4-FFF2-40B4-BE49-F238E27FC236}">
              <a16:creationId xmlns:a16="http://schemas.microsoft.com/office/drawing/2014/main" id="{60B52931-6B8E-46F3-BDE2-FB5F57A41D4D}"/>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6" name="Text Box 233">
          <a:extLst>
            <a:ext uri="{FF2B5EF4-FFF2-40B4-BE49-F238E27FC236}">
              <a16:creationId xmlns:a16="http://schemas.microsoft.com/office/drawing/2014/main" id="{5E3230E0-BC9B-441F-8CAF-40E29D2C3D66}"/>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7" name="Text Box 234">
          <a:extLst>
            <a:ext uri="{FF2B5EF4-FFF2-40B4-BE49-F238E27FC236}">
              <a16:creationId xmlns:a16="http://schemas.microsoft.com/office/drawing/2014/main" id="{5DD4FC5D-0264-481A-9534-68B22163B46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8" name="Text Box 235">
          <a:extLst>
            <a:ext uri="{FF2B5EF4-FFF2-40B4-BE49-F238E27FC236}">
              <a16:creationId xmlns:a16="http://schemas.microsoft.com/office/drawing/2014/main" id="{9937DA13-3838-4607-9784-B20E1E062B6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09" name="Text Box 237">
          <a:extLst>
            <a:ext uri="{FF2B5EF4-FFF2-40B4-BE49-F238E27FC236}">
              <a16:creationId xmlns:a16="http://schemas.microsoft.com/office/drawing/2014/main" id="{6BB52EF8-D307-40EC-979B-52A5C0FC20D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10" name="Text Box 238">
          <a:extLst>
            <a:ext uri="{FF2B5EF4-FFF2-40B4-BE49-F238E27FC236}">
              <a16:creationId xmlns:a16="http://schemas.microsoft.com/office/drawing/2014/main" id="{6C499F82-794C-4F1C-B8E2-7A782985CD7F}"/>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11" name="Text Box 239">
          <a:extLst>
            <a:ext uri="{FF2B5EF4-FFF2-40B4-BE49-F238E27FC236}">
              <a16:creationId xmlns:a16="http://schemas.microsoft.com/office/drawing/2014/main" id="{9BE16E45-5653-48E2-9D40-025E81E8D49C}"/>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12" name="Text Box 240">
          <a:extLst>
            <a:ext uri="{FF2B5EF4-FFF2-40B4-BE49-F238E27FC236}">
              <a16:creationId xmlns:a16="http://schemas.microsoft.com/office/drawing/2014/main" id="{76BD427E-E5FE-4C11-A2BA-882C08C1C978}"/>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51736</xdr:rowOff>
    </xdr:to>
    <xdr:sp macro="" textlink="">
      <xdr:nvSpPr>
        <xdr:cNvPr id="413" name="Text Box 241">
          <a:extLst>
            <a:ext uri="{FF2B5EF4-FFF2-40B4-BE49-F238E27FC236}">
              <a16:creationId xmlns:a16="http://schemas.microsoft.com/office/drawing/2014/main" id="{1DAD2E17-0002-4312-BDAE-BD05BE75AE99}"/>
            </a:ext>
          </a:extLst>
        </xdr:cNvPr>
        <xdr:cNvSpPr txBox="1">
          <a:spLocks noChangeArrowheads="1"/>
        </xdr:cNvSpPr>
      </xdr:nvSpPr>
      <xdr:spPr bwMode="auto">
        <a:xfrm>
          <a:off x="4165827" y="7603671"/>
          <a:ext cx="85044" cy="18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3</xdr:col>
      <xdr:colOff>417120</xdr:colOff>
      <xdr:row>47</xdr:row>
      <xdr:rowOff>45739</xdr:rowOff>
    </xdr:to>
    <xdr:sp macro="" textlink="">
      <xdr:nvSpPr>
        <xdr:cNvPr id="414" name="Text Box 246">
          <a:extLst>
            <a:ext uri="{FF2B5EF4-FFF2-40B4-BE49-F238E27FC236}">
              <a16:creationId xmlns:a16="http://schemas.microsoft.com/office/drawing/2014/main" id="{DFA30636-1601-4883-840F-E8FBB73F0C2F}"/>
            </a:ext>
          </a:extLst>
        </xdr:cNvPr>
        <xdr:cNvSpPr txBox="1">
          <a:spLocks noChangeArrowheads="1"/>
        </xdr:cNvSpPr>
      </xdr:nvSpPr>
      <xdr:spPr bwMode="auto">
        <a:xfrm>
          <a:off x="4184877" y="7603671"/>
          <a:ext cx="69457" cy="17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415" name="Text Box 187">
          <a:extLst>
            <a:ext uri="{FF2B5EF4-FFF2-40B4-BE49-F238E27FC236}">
              <a16:creationId xmlns:a16="http://schemas.microsoft.com/office/drawing/2014/main" id="{3866AFCF-E162-483B-ABBB-6001FEA81168}"/>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7135</xdr:rowOff>
    </xdr:to>
    <xdr:sp macro="" textlink="">
      <xdr:nvSpPr>
        <xdr:cNvPr id="416" name="Text Box 188">
          <a:extLst>
            <a:ext uri="{FF2B5EF4-FFF2-40B4-BE49-F238E27FC236}">
              <a16:creationId xmlns:a16="http://schemas.microsoft.com/office/drawing/2014/main" id="{D460B4D5-0BA9-46DB-9E1F-01CF21339BF9}"/>
            </a:ext>
          </a:extLst>
        </xdr:cNvPr>
        <xdr:cNvSpPr txBox="1">
          <a:spLocks noChangeArrowheads="1"/>
        </xdr:cNvSpPr>
      </xdr:nvSpPr>
      <xdr:spPr bwMode="auto">
        <a:xfrm>
          <a:off x="4175352" y="7603671"/>
          <a:ext cx="78982" cy="268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417" name="Text Box 189">
          <a:extLst>
            <a:ext uri="{FF2B5EF4-FFF2-40B4-BE49-F238E27FC236}">
              <a16:creationId xmlns:a16="http://schemas.microsoft.com/office/drawing/2014/main" id="{F3860766-1A75-41D9-8A86-0B04D4EDEE57}"/>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418" name="Text Box 190">
          <a:extLst>
            <a:ext uri="{FF2B5EF4-FFF2-40B4-BE49-F238E27FC236}">
              <a16:creationId xmlns:a16="http://schemas.microsoft.com/office/drawing/2014/main" id="{A01D0639-8E06-45E7-B89B-067269EA7A60}"/>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419" name="Text Box 191">
          <a:extLst>
            <a:ext uri="{FF2B5EF4-FFF2-40B4-BE49-F238E27FC236}">
              <a16:creationId xmlns:a16="http://schemas.microsoft.com/office/drawing/2014/main" id="{B95E01DD-1D11-499B-A453-2AC13612DCF9}"/>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61261</xdr:rowOff>
    </xdr:to>
    <xdr:sp macro="" textlink="">
      <xdr:nvSpPr>
        <xdr:cNvPr id="420" name="Text Box 192">
          <a:extLst>
            <a:ext uri="{FF2B5EF4-FFF2-40B4-BE49-F238E27FC236}">
              <a16:creationId xmlns:a16="http://schemas.microsoft.com/office/drawing/2014/main" id="{10CD6561-83AC-4BE4-B1A8-383F6983607D}"/>
            </a:ext>
          </a:extLst>
        </xdr:cNvPr>
        <xdr:cNvSpPr txBox="1">
          <a:spLocks noChangeArrowheads="1"/>
        </xdr:cNvSpPr>
      </xdr:nvSpPr>
      <xdr:spPr bwMode="auto">
        <a:xfrm>
          <a:off x="4175352" y="7603671"/>
          <a:ext cx="78982" cy="1918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21" name="Text Box 193">
          <a:extLst>
            <a:ext uri="{FF2B5EF4-FFF2-40B4-BE49-F238E27FC236}">
              <a16:creationId xmlns:a16="http://schemas.microsoft.com/office/drawing/2014/main" id="{7DB7EBFA-517A-4381-91D5-EC7323EF5118}"/>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22" name="Text Box 194">
          <a:extLst>
            <a:ext uri="{FF2B5EF4-FFF2-40B4-BE49-F238E27FC236}">
              <a16:creationId xmlns:a16="http://schemas.microsoft.com/office/drawing/2014/main" id="{4D808BA1-D5DD-4C6C-AB83-9523A87EFE67}"/>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23" name="Text Box 195">
          <a:extLst>
            <a:ext uri="{FF2B5EF4-FFF2-40B4-BE49-F238E27FC236}">
              <a16:creationId xmlns:a16="http://schemas.microsoft.com/office/drawing/2014/main" id="{9D86C8A2-6E97-402C-9ADB-609D41B72A25}"/>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424" name="Text Box 193">
          <a:extLst>
            <a:ext uri="{FF2B5EF4-FFF2-40B4-BE49-F238E27FC236}">
              <a16:creationId xmlns:a16="http://schemas.microsoft.com/office/drawing/2014/main" id="{E958F514-3F24-4732-A25C-210C14EAAD0F}"/>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425" name="Text Box 194">
          <a:extLst>
            <a:ext uri="{FF2B5EF4-FFF2-40B4-BE49-F238E27FC236}">
              <a16:creationId xmlns:a16="http://schemas.microsoft.com/office/drawing/2014/main" id="{4D32B5F9-9A96-4C94-9894-AC28FC102E8E}"/>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19053</xdr:rowOff>
    </xdr:to>
    <xdr:sp macro="" textlink="">
      <xdr:nvSpPr>
        <xdr:cNvPr id="426" name="Text Box 195">
          <a:extLst>
            <a:ext uri="{FF2B5EF4-FFF2-40B4-BE49-F238E27FC236}">
              <a16:creationId xmlns:a16="http://schemas.microsoft.com/office/drawing/2014/main" id="{F5D23503-79F9-46F0-82A2-EB3A1781833A}"/>
            </a:ext>
          </a:extLst>
        </xdr:cNvPr>
        <xdr:cNvSpPr txBox="1">
          <a:spLocks noChangeArrowheads="1"/>
        </xdr:cNvSpPr>
      </xdr:nvSpPr>
      <xdr:spPr bwMode="auto">
        <a:xfrm>
          <a:off x="4175352" y="7603671"/>
          <a:ext cx="78982" cy="280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427" name="Text Box 193">
          <a:extLst>
            <a:ext uri="{FF2B5EF4-FFF2-40B4-BE49-F238E27FC236}">
              <a16:creationId xmlns:a16="http://schemas.microsoft.com/office/drawing/2014/main" id="{CD73F8A9-0CCB-4A04-8F76-1623CA4CE3D6}"/>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428" name="Text Box 194">
          <a:extLst>
            <a:ext uri="{FF2B5EF4-FFF2-40B4-BE49-F238E27FC236}">
              <a16:creationId xmlns:a16="http://schemas.microsoft.com/office/drawing/2014/main" id="{82CCA453-9E2D-4E06-8A07-C1DE21877F37}"/>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89128</xdr:rowOff>
    </xdr:to>
    <xdr:sp macro="" textlink="">
      <xdr:nvSpPr>
        <xdr:cNvPr id="429" name="Text Box 195">
          <a:extLst>
            <a:ext uri="{FF2B5EF4-FFF2-40B4-BE49-F238E27FC236}">
              <a16:creationId xmlns:a16="http://schemas.microsoft.com/office/drawing/2014/main" id="{B7E87E8F-9503-4095-B0F1-3C52A74BA11D}"/>
            </a:ext>
          </a:extLst>
        </xdr:cNvPr>
        <xdr:cNvSpPr txBox="1">
          <a:spLocks noChangeArrowheads="1"/>
        </xdr:cNvSpPr>
      </xdr:nvSpPr>
      <xdr:spPr bwMode="auto">
        <a:xfrm>
          <a:off x="4175352" y="7603671"/>
          <a:ext cx="78982" cy="350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30" name="Text Box 193">
          <a:extLst>
            <a:ext uri="{FF2B5EF4-FFF2-40B4-BE49-F238E27FC236}">
              <a16:creationId xmlns:a16="http://schemas.microsoft.com/office/drawing/2014/main" id="{214A097C-E0B3-403D-B623-5E06C05FB340}"/>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31" name="Text Box 194">
          <a:extLst>
            <a:ext uri="{FF2B5EF4-FFF2-40B4-BE49-F238E27FC236}">
              <a16:creationId xmlns:a16="http://schemas.microsoft.com/office/drawing/2014/main" id="{FBAF76DC-6713-48B9-885C-492333766A00}"/>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47</xdr:row>
      <xdr:rowOff>46437</xdr:rowOff>
    </xdr:to>
    <xdr:sp macro="" textlink="">
      <xdr:nvSpPr>
        <xdr:cNvPr id="432" name="Text Box 195">
          <a:extLst>
            <a:ext uri="{FF2B5EF4-FFF2-40B4-BE49-F238E27FC236}">
              <a16:creationId xmlns:a16="http://schemas.microsoft.com/office/drawing/2014/main" id="{40BB46AB-0E81-45F1-A91C-AF5DEA8ABC11}"/>
            </a:ext>
          </a:extLst>
        </xdr:cNvPr>
        <xdr:cNvSpPr txBox="1">
          <a:spLocks noChangeArrowheads="1"/>
        </xdr:cNvSpPr>
      </xdr:nvSpPr>
      <xdr:spPr bwMode="auto">
        <a:xfrm>
          <a:off x="4175352" y="7603671"/>
          <a:ext cx="78982" cy="177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433" name="Text Box 193">
          <a:extLst>
            <a:ext uri="{FF2B5EF4-FFF2-40B4-BE49-F238E27FC236}">
              <a16:creationId xmlns:a16="http://schemas.microsoft.com/office/drawing/2014/main" id="{6661740C-8550-49E8-9978-04745A563F36}"/>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434" name="Text Box 194">
          <a:extLst>
            <a:ext uri="{FF2B5EF4-FFF2-40B4-BE49-F238E27FC236}">
              <a16:creationId xmlns:a16="http://schemas.microsoft.com/office/drawing/2014/main" id="{2F3E8FBA-CD6F-4ABC-8419-C0AC743D5C7C}"/>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39798</xdr:rowOff>
    </xdr:to>
    <xdr:sp macro="" textlink="">
      <xdr:nvSpPr>
        <xdr:cNvPr id="435" name="Text Box 195">
          <a:extLst>
            <a:ext uri="{FF2B5EF4-FFF2-40B4-BE49-F238E27FC236}">
              <a16:creationId xmlns:a16="http://schemas.microsoft.com/office/drawing/2014/main" id="{CD90FCE4-9B8F-490E-BF27-CD47144F507B}"/>
            </a:ext>
          </a:extLst>
        </xdr:cNvPr>
        <xdr:cNvSpPr txBox="1">
          <a:spLocks noChangeArrowheads="1"/>
        </xdr:cNvSpPr>
      </xdr:nvSpPr>
      <xdr:spPr bwMode="auto">
        <a:xfrm>
          <a:off x="4175352" y="7603671"/>
          <a:ext cx="78982" cy="3010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436" name="Text Box 187">
          <a:extLst>
            <a:ext uri="{FF2B5EF4-FFF2-40B4-BE49-F238E27FC236}">
              <a16:creationId xmlns:a16="http://schemas.microsoft.com/office/drawing/2014/main" id="{47BE0EF1-65CB-4126-9322-7E2B71BC0592}"/>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437" name="Text Box 193">
          <a:extLst>
            <a:ext uri="{FF2B5EF4-FFF2-40B4-BE49-F238E27FC236}">
              <a16:creationId xmlns:a16="http://schemas.microsoft.com/office/drawing/2014/main" id="{D9F9D555-0D72-45BD-9132-7777924B1209}"/>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438" name="Text Box 194">
          <a:extLst>
            <a:ext uri="{FF2B5EF4-FFF2-40B4-BE49-F238E27FC236}">
              <a16:creationId xmlns:a16="http://schemas.microsoft.com/office/drawing/2014/main" id="{A0A5B123-9BD9-4DD7-BC3A-64D3CD14E165}"/>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11782</xdr:rowOff>
    </xdr:to>
    <xdr:sp macro="" textlink="">
      <xdr:nvSpPr>
        <xdr:cNvPr id="439" name="Text Box 195">
          <a:extLst>
            <a:ext uri="{FF2B5EF4-FFF2-40B4-BE49-F238E27FC236}">
              <a16:creationId xmlns:a16="http://schemas.microsoft.com/office/drawing/2014/main" id="{A9C33BC8-03CD-461C-B9AE-75AED96823D5}"/>
            </a:ext>
          </a:extLst>
        </xdr:cNvPr>
        <xdr:cNvSpPr txBox="1">
          <a:spLocks noChangeArrowheads="1"/>
        </xdr:cNvSpPr>
      </xdr:nvSpPr>
      <xdr:spPr bwMode="auto">
        <a:xfrm>
          <a:off x="4175352" y="7603671"/>
          <a:ext cx="78982" cy="273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440" name="Text Box 193">
          <a:extLst>
            <a:ext uri="{FF2B5EF4-FFF2-40B4-BE49-F238E27FC236}">
              <a16:creationId xmlns:a16="http://schemas.microsoft.com/office/drawing/2014/main" id="{47D4993F-5B09-4224-A7ED-75CB42DB7F96}"/>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441" name="Text Box 194">
          <a:extLst>
            <a:ext uri="{FF2B5EF4-FFF2-40B4-BE49-F238E27FC236}">
              <a16:creationId xmlns:a16="http://schemas.microsoft.com/office/drawing/2014/main" id="{55AEA092-F0C0-4230-964B-AF3AA4F0A80B}"/>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338138</xdr:colOff>
      <xdr:row>46</xdr:row>
      <xdr:rowOff>0</xdr:rowOff>
    </xdr:from>
    <xdr:to>
      <xdr:col>3</xdr:col>
      <xdr:colOff>417120</xdr:colOff>
      <xdr:row>48</xdr:row>
      <xdr:rowOff>19050</xdr:rowOff>
    </xdr:to>
    <xdr:sp macro="" textlink="">
      <xdr:nvSpPr>
        <xdr:cNvPr id="442" name="Text Box 195">
          <a:extLst>
            <a:ext uri="{FF2B5EF4-FFF2-40B4-BE49-F238E27FC236}">
              <a16:creationId xmlns:a16="http://schemas.microsoft.com/office/drawing/2014/main" id="{707C713B-5CDF-4C03-BFE4-71AC26A9D095}"/>
            </a:ext>
          </a:extLst>
        </xdr:cNvPr>
        <xdr:cNvSpPr txBox="1">
          <a:spLocks noChangeArrowheads="1"/>
        </xdr:cNvSpPr>
      </xdr:nvSpPr>
      <xdr:spPr bwMode="auto">
        <a:xfrm>
          <a:off x="4175352" y="7603671"/>
          <a:ext cx="78982" cy="280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51086</xdr:rowOff>
    </xdr:to>
    <xdr:sp macro="" textlink="">
      <xdr:nvSpPr>
        <xdr:cNvPr id="443" name="Text Box 71">
          <a:extLst>
            <a:ext uri="{FF2B5EF4-FFF2-40B4-BE49-F238E27FC236}">
              <a16:creationId xmlns:a16="http://schemas.microsoft.com/office/drawing/2014/main" id="{AE500710-B7A3-4645-8E36-4CCD3F9A4E29}"/>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51086</xdr:rowOff>
    </xdr:to>
    <xdr:sp macro="" textlink="">
      <xdr:nvSpPr>
        <xdr:cNvPr id="444" name="Text Box 175">
          <a:extLst>
            <a:ext uri="{FF2B5EF4-FFF2-40B4-BE49-F238E27FC236}">
              <a16:creationId xmlns:a16="http://schemas.microsoft.com/office/drawing/2014/main" id="{7FE96615-0678-4845-BF22-F8FC4F400F9F}"/>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45" name="Text Box 1">
          <a:extLst>
            <a:ext uri="{FF2B5EF4-FFF2-40B4-BE49-F238E27FC236}">
              <a16:creationId xmlns:a16="http://schemas.microsoft.com/office/drawing/2014/main" id="{CE83AAC4-85B2-40AB-8C6C-8203366F37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46" name="Text Box 23">
          <a:extLst>
            <a:ext uri="{FF2B5EF4-FFF2-40B4-BE49-F238E27FC236}">
              <a16:creationId xmlns:a16="http://schemas.microsoft.com/office/drawing/2014/main" id="{ECD79315-9423-495D-8F51-EE4D55C50DC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47" name="Text Box 24">
          <a:extLst>
            <a:ext uri="{FF2B5EF4-FFF2-40B4-BE49-F238E27FC236}">
              <a16:creationId xmlns:a16="http://schemas.microsoft.com/office/drawing/2014/main" id="{7D30A92C-B086-474E-865B-48668BE73B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48" name="Text Box 25">
          <a:extLst>
            <a:ext uri="{FF2B5EF4-FFF2-40B4-BE49-F238E27FC236}">
              <a16:creationId xmlns:a16="http://schemas.microsoft.com/office/drawing/2014/main" id="{08FCB888-EF9C-4C3E-9315-77EED076D82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49" name="Text Box 26">
          <a:extLst>
            <a:ext uri="{FF2B5EF4-FFF2-40B4-BE49-F238E27FC236}">
              <a16:creationId xmlns:a16="http://schemas.microsoft.com/office/drawing/2014/main" id="{27914A96-1AFA-410C-B113-693DE455F97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0" name="Text Box 27">
          <a:extLst>
            <a:ext uri="{FF2B5EF4-FFF2-40B4-BE49-F238E27FC236}">
              <a16:creationId xmlns:a16="http://schemas.microsoft.com/office/drawing/2014/main" id="{B77A4944-00C2-4228-AB9A-83E5CE416AB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1" name="Text Box 28">
          <a:extLst>
            <a:ext uri="{FF2B5EF4-FFF2-40B4-BE49-F238E27FC236}">
              <a16:creationId xmlns:a16="http://schemas.microsoft.com/office/drawing/2014/main" id="{2C6199EC-5A3C-4F07-949B-4165FB55D6A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2" name="Text Box 29">
          <a:extLst>
            <a:ext uri="{FF2B5EF4-FFF2-40B4-BE49-F238E27FC236}">
              <a16:creationId xmlns:a16="http://schemas.microsoft.com/office/drawing/2014/main" id="{B0616580-AF3B-40DF-A32D-BA39D8A59A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3" name="Text Box 30">
          <a:extLst>
            <a:ext uri="{FF2B5EF4-FFF2-40B4-BE49-F238E27FC236}">
              <a16:creationId xmlns:a16="http://schemas.microsoft.com/office/drawing/2014/main" id="{9767499A-F8A5-43D1-9B6F-0C41025F663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4" name="Text Box 31">
          <a:extLst>
            <a:ext uri="{FF2B5EF4-FFF2-40B4-BE49-F238E27FC236}">
              <a16:creationId xmlns:a16="http://schemas.microsoft.com/office/drawing/2014/main" id="{64576BC0-49F7-4815-B0FF-3D779F201B4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5" name="Text Box 32">
          <a:extLst>
            <a:ext uri="{FF2B5EF4-FFF2-40B4-BE49-F238E27FC236}">
              <a16:creationId xmlns:a16="http://schemas.microsoft.com/office/drawing/2014/main" id="{2E22CE15-DA05-4C51-A3A0-D6523DB6F8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6" name="Text Box 33">
          <a:extLst>
            <a:ext uri="{FF2B5EF4-FFF2-40B4-BE49-F238E27FC236}">
              <a16:creationId xmlns:a16="http://schemas.microsoft.com/office/drawing/2014/main" id="{6305BE01-B06B-4A65-98D0-C42E140B5A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7" name="Text Box 34">
          <a:extLst>
            <a:ext uri="{FF2B5EF4-FFF2-40B4-BE49-F238E27FC236}">
              <a16:creationId xmlns:a16="http://schemas.microsoft.com/office/drawing/2014/main" id="{064DB981-6F26-480B-B70F-2A6AF70C8B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8" name="Text Box 35">
          <a:extLst>
            <a:ext uri="{FF2B5EF4-FFF2-40B4-BE49-F238E27FC236}">
              <a16:creationId xmlns:a16="http://schemas.microsoft.com/office/drawing/2014/main" id="{5341D0D7-1DAB-4396-B28C-952A24479CC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59" name="Text Box 36">
          <a:extLst>
            <a:ext uri="{FF2B5EF4-FFF2-40B4-BE49-F238E27FC236}">
              <a16:creationId xmlns:a16="http://schemas.microsoft.com/office/drawing/2014/main" id="{5B774A9C-3C73-46F4-B020-1213F3E4F3B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0" name="Text Box 37">
          <a:extLst>
            <a:ext uri="{FF2B5EF4-FFF2-40B4-BE49-F238E27FC236}">
              <a16:creationId xmlns:a16="http://schemas.microsoft.com/office/drawing/2014/main" id="{5006B669-05A9-4FE7-8267-D3AC5B3A25E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1" name="Text Box 38">
          <a:extLst>
            <a:ext uri="{FF2B5EF4-FFF2-40B4-BE49-F238E27FC236}">
              <a16:creationId xmlns:a16="http://schemas.microsoft.com/office/drawing/2014/main" id="{767DC539-E410-4252-8223-0812F06C34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2" name="Text Box 39">
          <a:extLst>
            <a:ext uri="{FF2B5EF4-FFF2-40B4-BE49-F238E27FC236}">
              <a16:creationId xmlns:a16="http://schemas.microsoft.com/office/drawing/2014/main" id="{75E700AC-2CC1-4673-8D69-550FD19BE6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3" name="Text Box 40">
          <a:extLst>
            <a:ext uri="{FF2B5EF4-FFF2-40B4-BE49-F238E27FC236}">
              <a16:creationId xmlns:a16="http://schemas.microsoft.com/office/drawing/2014/main" id="{E7CD3707-5E1C-4FBB-8DA9-8EACF3B873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4" name="Text Box 41">
          <a:extLst>
            <a:ext uri="{FF2B5EF4-FFF2-40B4-BE49-F238E27FC236}">
              <a16:creationId xmlns:a16="http://schemas.microsoft.com/office/drawing/2014/main" id="{F85CA67F-BED9-466E-8FCD-CE803CD55FB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5" name="Text Box 42">
          <a:extLst>
            <a:ext uri="{FF2B5EF4-FFF2-40B4-BE49-F238E27FC236}">
              <a16:creationId xmlns:a16="http://schemas.microsoft.com/office/drawing/2014/main" id="{01ECE013-3A59-46D1-9158-FF99F479A4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6" name="Text Box 43">
          <a:extLst>
            <a:ext uri="{FF2B5EF4-FFF2-40B4-BE49-F238E27FC236}">
              <a16:creationId xmlns:a16="http://schemas.microsoft.com/office/drawing/2014/main" id="{71A1E7E6-A4BD-4DFD-A899-26B8B0DCED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7" name="Text Box 44">
          <a:extLst>
            <a:ext uri="{FF2B5EF4-FFF2-40B4-BE49-F238E27FC236}">
              <a16:creationId xmlns:a16="http://schemas.microsoft.com/office/drawing/2014/main" id="{1A1B2A1A-B804-4063-94AF-629624AC8A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8" name="Text Box 45">
          <a:extLst>
            <a:ext uri="{FF2B5EF4-FFF2-40B4-BE49-F238E27FC236}">
              <a16:creationId xmlns:a16="http://schemas.microsoft.com/office/drawing/2014/main" id="{2788D2F5-E65E-469E-8778-8ECC1BEA4F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69" name="Text Box 46">
          <a:extLst>
            <a:ext uri="{FF2B5EF4-FFF2-40B4-BE49-F238E27FC236}">
              <a16:creationId xmlns:a16="http://schemas.microsoft.com/office/drawing/2014/main" id="{B27EB103-F45C-4737-8506-3E4B559B8B9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0" name="Text Box 47">
          <a:extLst>
            <a:ext uri="{FF2B5EF4-FFF2-40B4-BE49-F238E27FC236}">
              <a16:creationId xmlns:a16="http://schemas.microsoft.com/office/drawing/2014/main" id="{2C8EEB60-0898-4462-A26D-C1E52D8735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1" name="Text Box 48">
          <a:extLst>
            <a:ext uri="{FF2B5EF4-FFF2-40B4-BE49-F238E27FC236}">
              <a16:creationId xmlns:a16="http://schemas.microsoft.com/office/drawing/2014/main" id="{D463E745-B6FC-484A-835F-96FB2F886F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2" name="Text Box 49">
          <a:extLst>
            <a:ext uri="{FF2B5EF4-FFF2-40B4-BE49-F238E27FC236}">
              <a16:creationId xmlns:a16="http://schemas.microsoft.com/office/drawing/2014/main" id="{E7E36798-DE45-4024-92F0-1E1085EA56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3" name="Text Box 50">
          <a:extLst>
            <a:ext uri="{FF2B5EF4-FFF2-40B4-BE49-F238E27FC236}">
              <a16:creationId xmlns:a16="http://schemas.microsoft.com/office/drawing/2014/main" id="{3F2F989F-6C78-4711-AF33-21C59BC2E5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4" name="Text Box 51">
          <a:extLst>
            <a:ext uri="{FF2B5EF4-FFF2-40B4-BE49-F238E27FC236}">
              <a16:creationId xmlns:a16="http://schemas.microsoft.com/office/drawing/2014/main" id="{BEDD728A-7D73-4AA5-81A2-2BD79E5F960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5" name="Text Box 52">
          <a:extLst>
            <a:ext uri="{FF2B5EF4-FFF2-40B4-BE49-F238E27FC236}">
              <a16:creationId xmlns:a16="http://schemas.microsoft.com/office/drawing/2014/main" id="{2BF085C6-2C60-4358-805A-B508A4327C3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6" name="Text Box 53">
          <a:extLst>
            <a:ext uri="{FF2B5EF4-FFF2-40B4-BE49-F238E27FC236}">
              <a16:creationId xmlns:a16="http://schemas.microsoft.com/office/drawing/2014/main" id="{A40B1302-7EC3-4A61-B124-B66F158C664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7" name="Text Box 54">
          <a:extLst>
            <a:ext uri="{FF2B5EF4-FFF2-40B4-BE49-F238E27FC236}">
              <a16:creationId xmlns:a16="http://schemas.microsoft.com/office/drawing/2014/main" id="{07B474BA-CD6D-4B2C-AC28-F7359AE7707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8" name="Text Box 55">
          <a:extLst>
            <a:ext uri="{FF2B5EF4-FFF2-40B4-BE49-F238E27FC236}">
              <a16:creationId xmlns:a16="http://schemas.microsoft.com/office/drawing/2014/main" id="{A62DE3AA-674B-40D4-8A84-4DE828D223E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79" name="Text Box 56">
          <a:extLst>
            <a:ext uri="{FF2B5EF4-FFF2-40B4-BE49-F238E27FC236}">
              <a16:creationId xmlns:a16="http://schemas.microsoft.com/office/drawing/2014/main" id="{AFE66CBD-E3AA-457E-96CC-125DED73DDF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0" name="Text Box 57">
          <a:extLst>
            <a:ext uri="{FF2B5EF4-FFF2-40B4-BE49-F238E27FC236}">
              <a16:creationId xmlns:a16="http://schemas.microsoft.com/office/drawing/2014/main" id="{E9ED77C4-B143-47D6-8997-4C46A979F3D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1" name="Text Box 58">
          <a:extLst>
            <a:ext uri="{FF2B5EF4-FFF2-40B4-BE49-F238E27FC236}">
              <a16:creationId xmlns:a16="http://schemas.microsoft.com/office/drawing/2014/main" id="{3918A953-5825-44E3-A4A6-2EF9ABFB0C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2" name="Text Box 59">
          <a:extLst>
            <a:ext uri="{FF2B5EF4-FFF2-40B4-BE49-F238E27FC236}">
              <a16:creationId xmlns:a16="http://schemas.microsoft.com/office/drawing/2014/main" id="{BFA81E42-9616-4416-97E9-278D1000081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3" name="Text Box 60">
          <a:extLst>
            <a:ext uri="{FF2B5EF4-FFF2-40B4-BE49-F238E27FC236}">
              <a16:creationId xmlns:a16="http://schemas.microsoft.com/office/drawing/2014/main" id="{3B4292F1-2B13-45C3-8722-02FBEFCD767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4" name="Text Box 61">
          <a:extLst>
            <a:ext uri="{FF2B5EF4-FFF2-40B4-BE49-F238E27FC236}">
              <a16:creationId xmlns:a16="http://schemas.microsoft.com/office/drawing/2014/main" id="{10164F7B-166F-473B-873F-2C3F2FB985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5" name="Text Box 62">
          <a:extLst>
            <a:ext uri="{FF2B5EF4-FFF2-40B4-BE49-F238E27FC236}">
              <a16:creationId xmlns:a16="http://schemas.microsoft.com/office/drawing/2014/main" id="{B7768693-5508-4234-B48F-B66622F2FB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6" name="Text Box 63">
          <a:extLst>
            <a:ext uri="{FF2B5EF4-FFF2-40B4-BE49-F238E27FC236}">
              <a16:creationId xmlns:a16="http://schemas.microsoft.com/office/drawing/2014/main" id="{A408B6D7-D5DB-43C0-B8C9-DBDD2EBE33E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7" name="Text Box 64">
          <a:extLst>
            <a:ext uri="{FF2B5EF4-FFF2-40B4-BE49-F238E27FC236}">
              <a16:creationId xmlns:a16="http://schemas.microsoft.com/office/drawing/2014/main" id="{97AC9174-B596-46B7-BAC2-0927A22442E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8" name="Text Box 65">
          <a:extLst>
            <a:ext uri="{FF2B5EF4-FFF2-40B4-BE49-F238E27FC236}">
              <a16:creationId xmlns:a16="http://schemas.microsoft.com/office/drawing/2014/main" id="{5FBF42AC-823C-42F8-BC23-99AF57D1CA4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89" name="Text Box 66">
          <a:extLst>
            <a:ext uri="{FF2B5EF4-FFF2-40B4-BE49-F238E27FC236}">
              <a16:creationId xmlns:a16="http://schemas.microsoft.com/office/drawing/2014/main" id="{4711152A-17B2-4EB2-8B22-B4D25FEDEC3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0" name="Text Box 67">
          <a:extLst>
            <a:ext uri="{FF2B5EF4-FFF2-40B4-BE49-F238E27FC236}">
              <a16:creationId xmlns:a16="http://schemas.microsoft.com/office/drawing/2014/main" id="{B6C109B8-2F5E-4245-8018-CB6B2276FDE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1" name="Text Box 68">
          <a:extLst>
            <a:ext uri="{FF2B5EF4-FFF2-40B4-BE49-F238E27FC236}">
              <a16:creationId xmlns:a16="http://schemas.microsoft.com/office/drawing/2014/main" id="{0BA1E177-0351-4C5B-9A92-9E69D0E7A4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2" name="Text Box 69">
          <a:extLst>
            <a:ext uri="{FF2B5EF4-FFF2-40B4-BE49-F238E27FC236}">
              <a16:creationId xmlns:a16="http://schemas.microsoft.com/office/drawing/2014/main" id="{7DD9F7AF-8CE3-43C4-8438-94ED8D1287B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3" name="Text Box 70">
          <a:extLst>
            <a:ext uri="{FF2B5EF4-FFF2-40B4-BE49-F238E27FC236}">
              <a16:creationId xmlns:a16="http://schemas.microsoft.com/office/drawing/2014/main" id="{A09AE2D3-8811-4B33-88A0-9C652ABD1B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4" name="Text Box 72">
          <a:extLst>
            <a:ext uri="{FF2B5EF4-FFF2-40B4-BE49-F238E27FC236}">
              <a16:creationId xmlns:a16="http://schemas.microsoft.com/office/drawing/2014/main" id="{A37C8D11-CBD7-44F7-8866-E60FD3879D3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5" name="Text Box 73">
          <a:extLst>
            <a:ext uri="{FF2B5EF4-FFF2-40B4-BE49-F238E27FC236}">
              <a16:creationId xmlns:a16="http://schemas.microsoft.com/office/drawing/2014/main" id="{81B10D9E-AE87-40D2-8F64-1838067BC9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6" name="Text Box 77">
          <a:extLst>
            <a:ext uri="{FF2B5EF4-FFF2-40B4-BE49-F238E27FC236}">
              <a16:creationId xmlns:a16="http://schemas.microsoft.com/office/drawing/2014/main" id="{DA26EB90-30F6-4411-AAD8-D64897388D2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7" name="Text Box 78">
          <a:extLst>
            <a:ext uri="{FF2B5EF4-FFF2-40B4-BE49-F238E27FC236}">
              <a16:creationId xmlns:a16="http://schemas.microsoft.com/office/drawing/2014/main" id="{75AC1C3C-51BB-4F4E-977E-353FF9F142F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8" name="Text Box 79">
          <a:extLst>
            <a:ext uri="{FF2B5EF4-FFF2-40B4-BE49-F238E27FC236}">
              <a16:creationId xmlns:a16="http://schemas.microsoft.com/office/drawing/2014/main" id="{BCDA3B76-6293-4CE5-B0C1-C3E30EF73EA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499" name="Text Box 80">
          <a:extLst>
            <a:ext uri="{FF2B5EF4-FFF2-40B4-BE49-F238E27FC236}">
              <a16:creationId xmlns:a16="http://schemas.microsoft.com/office/drawing/2014/main" id="{B585B2CE-86B9-410C-8703-8BF4AA871DA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0" name="Text Box 81">
          <a:extLst>
            <a:ext uri="{FF2B5EF4-FFF2-40B4-BE49-F238E27FC236}">
              <a16:creationId xmlns:a16="http://schemas.microsoft.com/office/drawing/2014/main" id="{728B3F27-309E-404A-91C7-5F4DD6D4E48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1" name="Text Box 82">
          <a:extLst>
            <a:ext uri="{FF2B5EF4-FFF2-40B4-BE49-F238E27FC236}">
              <a16:creationId xmlns:a16="http://schemas.microsoft.com/office/drawing/2014/main" id="{6F3C8712-55A9-4D8C-B20A-A2125F0455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2" name="Text Box 84">
          <a:extLst>
            <a:ext uri="{FF2B5EF4-FFF2-40B4-BE49-F238E27FC236}">
              <a16:creationId xmlns:a16="http://schemas.microsoft.com/office/drawing/2014/main" id="{07071F21-99AC-4FC1-9357-7E93483F571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3" name="Text Box 85">
          <a:extLst>
            <a:ext uri="{FF2B5EF4-FFF2-40B4-BE49-F238E27FC236}">
              <a16:creationId xmlns:a16="http://schemas.microsoft.com/office/drawing/2014/main" id="{13D42A49-DE47-482D-B7FC-804BBC78053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4" name="Text Box 89">
          <a:extLst>
            <a:ext uri="{FF2B5EF4-FFF2-40B4-BE49-F238E27FC236}">
              <a16:creationId xmlns:a16="http://schemas.microsoft.com/office/drawing/2014/main" id="{73F89409-1779-44F8-BB0E-AC4F06CA154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5" name="Text Box 90">
          <a:extLst>
            <a:ext uri="{FF2B5EF4-FFF2-40B4-BE49-F238E27FC236}">
              <a16:creationId xmlns:a16="http://schemas.microsoft.com/office/drawing/2014/main" id="{DAA74D93-9ED5-4F1B-AE8B-314F12C551E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6" name="Text Box 91">
          <a:extLst>
            <a:ext uri="{FF2B5EF4-FFF2-40B4-BE49-F238E27FC236}">
              <a16:creationId xmlns:a16="http://schemas.microsoft.com/office/drawing/2014/main" id="{5608DA68-758B-4936-9DE6-5A03E941420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7" name="Text Box 92">
          <a:extLst>
            <a:ext uri="{FF2B5EF4-FFF2-40B4-BE49-F238E27FC236}">
              <a16:creationId xmlns:a16="http://schemas.microsoft.com/office/drawing/2014/main" id="{D708A4A8-DEB1-49CB-8094-C3281B98604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8" name="Text Box 93">
          <a:extLst>
            <a:ext uri="{FF2B5EF4-FFF2-40B4-BE49-F238E27FC236}">
              <a16:creationId xmlns:a16="http://schemas.microsoft.com/office/drawing/2014/main" id="{B7BF8D35-4987-4A88-8F74-4764FB3CA8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09" name="Text Box 94">
          <a:extLst>
            <a:ext uri="{FF2B5EF4-FFF2-40B4-BE49-F238E27FC236}">
              <a16:creationId xmlns:a16="http://schemas.microsoft.com/office/drawing/2014/main" id="{E1688CE4-89F7-414D-91E0-F2A5B97E272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0" name="Text Box 95">
          <a:extLst>
            <a:ext uri="{FF2B5EF4-FFF2-40B4-BE49-F238E27FC236}">
              <a16:creationId xmlns:a16="http://schemas.microsoft.com/office/drawing/2014/main" id="{4CD9C2DB-6424-4E06-8925-69BE3318577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1" name="Text Box 96">
          <a:extLst>
            <a:ext uri="{FF2B5EF4-FFF2-40B4-BE49-F238E27FC236}">
              <a16:creationId xmlns:a16="http://schemas.microsoft.com/office/drawing/2014/main" id="{A93B6496-4E80-4654-B76D-BEA9903122C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2" name="Text Box 97">
          <a:extLst>
            <a:ext uri="{FF2B5EF4-FFF2-40B4-BE49-F238E27FC236}">
              <a16:creationId xmlns:a16="http://schemas.microsoft.com/office/drawing/2014/main" id="{5F097E2A-BECE-43D1-ABDD-BF75C472F9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3" name="Text Box 101">
          <a:extLst>
            <a:ext uri="{FF2B5EF4-FFF2-40B4-BE49-F238E27FC236}">
              <a16:creationId xmlns:a16="http://schemas.microsoft.com/office/drawing/2014/main" id="{28B149E4-EC31-4A40-B46F-771E01E13FF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4" name="Text Box 102">
          <a:extLst>
            <a:ext uri="{FF2B5EF4-FFF2-40B4-BE49-F238E27FC236}">
              <a16:creationId xmlns:a16="http://schemas.microsoft.com/office/drawing/2014/main" id="{FA12DBEA-94E4-4750-A1B2-6A6C592246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5" name="Text Box 103">
          <a:extLst>
            <a:ext uri="{FF2B5EF4-FFF2-40B4-BE49-F238E27FC236}">
              <a16:creationId xmlns:a16="http://schemas.microsoft.com/office/drawing/2014/main" id="{32281FA4-7DE6-4CEB-B368-0EE685AF439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6" name="Text Box 104">
          <a:extLst>
            <a:ext uri="{FF2B5EF4-FFF2-40B4-BE49-F238E27FC236}">
              <a16:creationId xmlns:a16="http://schemas.microsoft.com/office/drawing/2014/main" id="{1D347710-5A3E-437D-9D96-6B15F99F632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7" name="Text Box 105">
          <a:extLst>
            <a:ext uri="{FF2B5EF4-FFF2-40B4-BE49-F238E27FC236}">
              <a16:creationId xmlns:a16="http://schemas.microsoft.com/office/drawing/2014/main" id="{3631A2AD-3A96-46EF-81C0-ADCFC29688A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8" name="Text Box 106">
          <a:extLst>
            <a:ext uri="{FF2B5EF4-FFF2-40B4-BE49-F238E27FC236}">
              <a16:creationId xmlns:a16="http://schemas.microsoft.com/office/drawing/2014/main" id="{270B57B7-974A-45E2-B521-A349D95E846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19" name="Text Box 107">
          <a:extLst>
            <a:ext uri="{FF2B5EF4-FFF2-40B4-BE49-F238E27FC236}">
              <a16:creationId xmlns:a16="http://schemas.microsoft.com/office/drawing/2014/main" id="{EF72CAFD-BD19-4123-B511-6063CEE196A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0" name="Text Box 108">
          <a:extLst>
            <a:ext uri="{FF2B5EF4-FFF2-40B4-BE49-F238E27FC236}">
              <a16:creationId xmlns:a16="http://schemas.microsoft.com/office/drawing/2014/main" id="{2B8AB228-688C-4A03-98B7-97C5F597694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1" name="Text Box 109">
          <a:extLst>
            <a:ext uri="{FF2B5EF4-FFF2-40B4-BE49-F238E27FC236}">
              <a16:creationId xmlns:a16="http://schemas.microsoft.com/office/drawing/2014/main" id="{F9E0CAF9-C4BB-4B26-97A2-4040F49594C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2" name="Text Box 113">
          <a:extLst>
            <a:ext uri="{FF2B5EF4-FFF2-40B4-BE49-F238E27FC236}">
              <a16:creationId xmlns:a16="http://schemas.microsoft.com/office/drawing/2014/main" id="{73F8DD61-5BBA-4B2B-A704-383C9F303B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3" name="Text Box 114">
          <a:extLst>
            <a:ext uri="{FF2B5EF4-FFF2-40B4-BE49-F238E27FC236}">
              <a16:creationId xmlns:a16="http://schemas.microsoft.com/office/drawing/2014/main" id="{1B02FAB9-CC03-4A40-AB96-2F3B40A0EC1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4" name="Text Box 115">
          <a:extLst>
            <a:ext uri="{FF2B5EF4-FFF2-40B4-BE49-F238E27FC236}">
              <a16:creationId xmlns:a16="http://schemas.microsoft.com/office/drawing/2014/main" id="{FE74875F-54D1-4821-B6F0-EEB2E4F090F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5" name="Text Box 116">
          <a:extLst>
            <a:ext uri="{FF2B5EF4-FFF2-40B4-BE49-F238E27FC236}">
              <a16:creationId xmlns:a16="http://schemas.microsoft.com/office/drawing/2014/main" id="{6EF0ECAE-BF9F-4AFA-B5BA-2FE3F457B6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6" name="Text Box 117">
          <a:extLst>
            <a:ext uri="{FF2B5EF4-FFF2-40B4-BE49-F238E27FC236}">
              <a16:creationId xmlns:a16="http://schemas.microsoft.com/office/drawing/2014/main" id="{9310FEE6-9DCA-4308-97F0-D67AC9EF85E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7" name="Text Box 118">
          <a:extLst>
            <a:ext uri="{FF2B5EF4-FFF2-40B4-BE49-F238E27FC236}">
              <a16:creationId xmlns:a16="http://schemas.microsoft.com/office/drawing/2014/main" id="{B4978B0E-312C-4DE2-822D-A1282DAA537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8" name="Text Box 119">
          <a:extLst>
            <a:ext uri="{FF2B5EF4-FFF2-40B4-BE49-F238E27FC236}">
              <a16:creationId xmlns:a16="http://schemas.microsoft.com/office/drawing/2014/main" id="{CE61D0DF-7C88-4BE1-A026-A30C2D6001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29" name="Text Box 120">
          <a:extLst>
            <a:ext uri="{FF2B5EF4-FFF2-40B4-BE49-F238E27FC236}">
              <a16:creationId xmlns:a16="http://schemas.microsoft.com/office/drawing/2014/main" id="{D0FC6BD2-6AA4-4892-BBE1-92ACB7DF6F0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0" name="Text Box 121">
          <a:extLst>
            <a:ext uri="{FF2B5EF4-FFF2-40B4-BE49-F238E27FC236}">
              <a16:creationId xmlns:a16="http://schemas.microsoft.com/office/drawing/2014/main" id="{19A37923-1F0F-41AF-8DD8-9BB070FFA1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1" name="Text Box 125">
          <a:extLst>
            <a:ext uri="{FF2B5EF4-FFF2-40B4-BE49-F238E27FC236}">
              <a16:creationId xmlns:a16="http://schemas.microsoft.com/office/drawing/2014/main" id="{6F556190-DF78-425B-A5F6-73143AF57AC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2" name="Text Box 126">
          <a:extLst>
            <a:ext uri="{FF2B5EF4-FFF2-40B4-BE49-F238E27FC236}">
              <a16:creationId xmlns:a16="http://schemas.microsoft.com/office/drawing/2014/main" id="{C26815DD-2B11-42E3-BD4B-93FA08E054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3" name="Text Box 127">
          <a:extLst>
            <a:ext uri="{FF2B5EF4-FFF2-40B4-BE49-F238E27FC236}">
              <a16:creationId xmlns:a16="http://schemas.microsoft.com/office/drawing/2014/main" id="{871959AD-A2E2-42C9-BF60-884D67D0C48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4" name="Text Box 128">
          <a:extLst>
            <a:ext uri="{FF2B5EF4-FFF2-40B4-BE49-F238E27FC236}">
              <a16:creationId xmlns:a16="http://schemas.microsoft.com/office/drawing/2014/main" id="{2B22CC6C-18D6-460D-9CE1-5DDEC03688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5" name="Text Box 129">
          <a:extLst>
            <a:ext uri="{FF2B5EF4-FFF2-40B4-BE49-F238E27FC236}">
              <a16:creationId xmlns:a16="http://schemas.microsoft.com/office/drawing/2014/main" id="{56543AF5-9465-4D7B-AE4B-F55A955197C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6" name="Text Box 130">
          <a:extLst>
            <a:ext uri="{FF2B5EF4-FFF2-40B4-BE49-F238E27FC236}">
              <a16:creationId xmlns:a16="http://schemas.microsoft.com/office/drawing/2014/main" id="{7D6E01D1-5315-47DE-AABC-82A4C18CDF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7" name="Text Box 131">
          <a:extLst>
            <a:ext uri="{FF2B5EF4-FFF2-40B4-BE49-F238E27FC236}">
              <a16:creationId xmlns:a16="http://schemas.microsoft.com/office/drawing/2014/main" id="{C84FD60A-E1D9-48F1-96BA-97F72263EA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8" name="Text Box 132">
          <a:extLst>
            <a:ext uri="{FF2B5EF4-FFF2-40B4-BE49-F238E27FC236}">
              <a16:creationId xmlns:a16="http://schemas.microsoft.com/office/drawing/2014/main" id="{5B4620F1-957E-4E6D-BDE0-33FDB8D8034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39" name="Text Box 133">
          <a:extLst>
            <a:ext uri="{FF2B5EF4-FFF2-40B4-BE49-F238E27FC236}">
              <a16:creationId xmlns:a16="http://schemas.microsoft.com/office/drawing/2014/main" id="{2B5131B6-F459-4269-B02D-1FF3F5455BB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0" name="Text Box 137">
          <a:extLst>
            <a:ext uri="{FF2B5EF4-FFF2-40B4-BE49-F238E27FC236}">
              <a16:creationId xmlns:a16="http://schemas.microsoft.com/office/drawing/2014/main" id="{F47934AF-5D06-40F5-9C20-0D400251F4C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1" name="Text Box 138">
          <a:extLst>
            <a:ext uri="{FF2B5EF4-FFF2-40B4-BE49-F238E27FC236}">
              <a16:creationId xmlns:a16="http://schemas.microsoft.com/office/drawing/2014/main" id="{29821762-068E-40F2-A102-D75D906A43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2" name="Text Box 139">
          <a:extLst>
            <a:ext uri="{FF2B5EF4-FFF2-40B4-BE49-F238E27FC236}">
              <a16:creationId xmlns:a16="http://schemas.microsoft.com/office/drawing/2014/main" id="{DBC43E37-C9E0-4B85-A93C-CBADA4646F6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3" name="Text Box 140">
          <a:extLst>
            <a:ext uri="{FF2B5EF4-FFF2-40B4-BE49-F238E27FC236}">
              <a16:creationId xmlns:a16="http://schemas.microsoft.com/office/drawing/2014/main" id="{5CB320A6-3356-4B57-A269-D5191335D2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4" name="Text Box 141">
          <a:extLst>
            <a:ext uri="{FF2B5EF4-FFF2-40B4-BE49-F238E27FC236}">
              <a16:creationId xmlns:a16="http://schemas.microsoft.com/office/drawing/2014/main" id="{BF48D29F-8F8C-4D7D-B05E-0C27EDA69A6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5" name="Text Box 142">
          <a:extLst>
            <a:ext uri="{FF2B5EF4-FFF2-40B4-BE49-F238E27FC236}">
              <a16:creationId xmlns:a16="http://schemas.microsoft.com/office/drawing/2014/main" id="{E2FFB1DA-37C9-43DF-9947-9AE0635D0F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6" name="Text Box 143">
          <a:extLst>
            <a:ext uri="{FF2B5EF4-FFF2-40B4-BE49-F238E27FC236}">
              <a16:creationId xmlns:a16="http://schemas.microsoft.com/office/drawing/2014/main" id="{25C6E554-CB68-4934-935B-70DE90765C2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7" name="Text Box 144">
          <a:extLst>
            <a:ext uri="{FF2B5EF4-FFF2-40B4-BE49-F238E27FC236}">
              <a16:creationId xmlns:a16="http://schemas.microsoft.com/office/drawing/2014/main" id="{52222BA7-CBD5-4E5C-BA25-68D9D9B8C56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8" name="Text Box 145">
          <a:extLst>
            <a:ext uri="{FF2B5EF4-FFF2-40B4-BE49-F238E27FC236}">
              <a16:creationId xmlns:a16="http://schemas.microsoft.com/office/drawing/2014/main" id="{CF3956E1-D3F2-4D2D-A08C-7F67A1E8425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49" name="Text Box 149">
          <a:extLst>
            <a:ext uri="{FF2B5EF4-FFF2-40B4-BE49-F238E27FC236}">
              <a16:creationId xmlns:a16="http://schemas.microsoft.com/office/drawing/2014/main" id="{6EE08A1D-A82D-4665-867D-4643B75FA7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0" name="Text Box 150">
          <a:extLst>
            <a:ext uri="{FF2B5EF4-FFF2-40B4-BE49-F238E27FC236}">
              <a16:creationId xmlns:a16="http://schemas.microsoft.com/office/drawing/2014/main" id="{501C8788-570B-44BA-8DD6-C432A729576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1" name="Text Box 151">
          <a:extLst>
            <a:ext uri="{FF2B5EF4-FFF2-40B4-BE49-F238E27FC236}">
              <a16:creationId xmlns:a16="http://schemas.microsoft.com/office/drawing/2014/main" id="{02283DAC-3D8A-49AB-AD04-8EC8ADF523A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2" name="Text Box 152">
          <a:extLst>
            <a:ext uri="{FF2B5EF4-FFF2-40B4-BE49-F238E27FC236}">
              <a16:creationId xmlns:a16="http://schemas.microsoft.com/office/drawing/2014/main" id="{0C76DD1B-D445-4D9A-971C-56E6E342BA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3" name="Text Box 153">
          <a:extLst>
            <a:ext uri="{FF2B5EF4-FFF2-40B4-BE49-F238E27FC236}">
              <a16:creationId xmlns:a16="http://schemas.microsoft.com/office/drawing/2014/main" id="{327930B6-AA32-4E8B-98D2-79CA3DC9936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4" name="Text Box 154">
          <a:extLst>
            <a:ext uri="{FF2B5EF4-FFF2-40B4-BE49-F238E27FC236}">
              <a16:creationId xmlns:a16="http://schemas.microsoft.com/office/drawing/2014/main" id="{7C75CF0B-74E1-4ADE-9BD9-2BE198CA88C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5" name="Text Box 155">
          <a:extLst>
            <a:ext uri="{FF2B5EF4-FFF2-40B4-BE49-F238E27FC236}">
              <a16:creationId xmlns:a16="http://schemas.microsoft.com/office/drawing/2014/main" id="{3C7CE95F-9041-421C-BEDA-F7291B8BD1C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6" name="Text Box 156">
          <a:extLst>
            <a:ext uri="{FF2B5EF4-FFF2-40B4-BE49-F238E27FC236}">
              <a16:creationId xmlns:a16="http://schemas.microsoft.com/office/drawing/2014/main" id="{E8D98F60-BB60-429D-ABAA-0897D65E11B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7" name="Text Box 157">
          <a:extLst>
            <a:ext uri="{FF2B5EF4-FFF2-40B4-BE49-F238E27FC236}">
              <a16:creationId xmlns:a16="http://schemas.microsoft.com/office/drawing/2014/main" id="{84603FA0-A108-49EC-BAFB-19C93FD417B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8" name="Text Box 161">
          <a:extLst>
            <a:ext uri="{FF2B5EF4-FFF2-40B4-BE49-F238E27FC236}">
              <a16:creationId xmlns:a16="http://schemas.microsoft.com/office/drawing/2014/main" id="{CBD09718-656F-43B4-B73B-0A3C2B00CE2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59" name="Text Box 162">
          <a:extLst>
            <a:ext uri="{FF2B5EF4-FFF2-40B4-BE49-F238E27FC236}">
              <a16:creationId xmlns:a16="http://schemas.microsoft.com/office/drawing/2014/main" id="{06C18B63-5B14-4596-B99B-33535E71FAF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0" name="Text Box 163">
          <a:extLst>
            <a:ext uri="{FF2B5EF4-FFF2-40B4-BE49-F238E27FC236}">
              <a16:creationId xmlns:a16="http://schemas.microsoft.com/office/drawing/2014/main" id="{9D392A52-B1D7-4F40-9630-A7F8CA0104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1" name="Text Box 164">
          <a:extLst>
            <a:ext uri="{FF2B5EF4-FFF2-40B4-BE49-F238E27FC236}">
              <a16:creationId xmlns:a16="http://schemas.microsoft.com/office/drawing/2014/main" id="{5372F0C0-F485-4162-BAFE-FA19881243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2" name="Text Box 165">
          <a:extLst>
            <a:ext uri="{FF2B5EF4-FFF2-40B4-BE49-F238E27FC236}">
              <a16:creationId xmlns:a16="http://schemas.microsoft.com/office/drawing/2014/main" id="{FF0D32EA-E83E-4855-A497-DACB5E2FB4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3" name="Text Box 166">
          <a:extLst>
            <a:ext uri="{FF2B5EF4-FFF2-40B4-BE49-F238E27FC236}">
              <a16:creationId xmlns:a16="http://schemas.microsoft.com/office/drawing/2014/main" id="{6D136111-D28A-4266-B1C2-06D9ECC531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4" name="Text Box 167">
          <a:extLst>
            <a:ext uri="{FF2B5EF4-FFF2-40B4-BE49-F238E27FC236}">
              <a16:creationId xmlns:a16="http://schemas.microsoft.com/office/drawing/2014/main" id="{18EF8145-A393-4D9F-8FF8-5AB08B16719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5" name="Text Box 168">
          <a:extLst>
            <a:ext uri="{FF2B5EF4-FFF2-40B4-BE49-F238E27FC236}">
              <a16:creationId xmlns:a16="http://schemas.microsoft.com/office/drawing/2014/main" id="{18B72911-CBFF-4DD2-B751-6C55E56C49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6" name="Text Box 169">
          <a:extLst>
            <a:ext uri="{FF2B5EF4-FFF2-40B4-BE49-F238E27FC236}">
              <a16:creationId xmlns:a16="http://schemas.microsoft.com/office/drawing/2014/main" id="{3A4FDE36-C4DC-4BBB-80B5-164C892300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7" name="Text Box 170">
          <a:extLst>
            <a:ext uri="{FF2B5EF4-FFF2-40B4-BE49-F238E27FC236}">
              <a16:creationId xmlns:a16="http://schemas.microsoft.com/office/drawing/2014/main" id="{ADBE6C69-D810-4B3F-9956-35B94E72053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8" name="Text Box 171">
          <a:extLst>
            <a:ext uri="{FF2B5EF4-FFF2-40B4-BE49-F238E27FC236}">
              <a16:creationId xmlns:a16="http://schemas.microsoft.com/office/drawing/2014/main" id="{73262B79-20D8-4635-A50F-798968A32EB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69" name="Text Box 172">
          <a:extLst>
            <a:ext uri="{FF2B5EF4-FFF2-40B4-BE49-F238E27FC236}">
              <a16:creationId xmlns:a16="http://schemas.microsoft.com/office/drawing/2014/main" id="{6C5B1EF3-FB9D-4929-A19B-AF64918DBD5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0" name="Text Box 173">
          <a:extLst>
            <a:ext uri="{FF2B5EF4-FFF2-40B4-BE49-F238E27FC236}">
              <a16:creationId xmlns:a16="http://schemas.microsoft.com/office/drawing/2014/main" id="{3E197E1D-BAE5-4477-9723-E61FD7F266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1" name="Text Box 174">
          <a:extLst>
            <a:ext uri="{FF2B5EF4-FFF2-40B4-BE49-F238E27FC236}">
              <a16:creationId xmlns:a16="http://schemas.microsoft.com/office/drawing/2014/main" id="{E029F179-5D23-4C87-9498-20EF0BF633A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2" name="Text Box 176">
          <a:extLst>
            <a:ext uri="{FF2B5EF4-FFF2-40B4-BE49-F238E27FC236}">
              <a16:creationId xmlns:a16="http://schemas.microsoft.com/office/drawing/2014/main" id="{E827EAE1-BD0E-401B-B19E-0C7126543D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3" name="Text Box 178">
          <a:extLst>
            <a:ext uri="{FF2B5EF4-FFF2-40B4-BE49-F238E27FC236}">
              <a16:creationId xmlns:a16="http://schemas.microsoft.com/office/drawing/2014/main" id="{BF28F63D-2279-4BB9-BE7A-85EE8EF4A7F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4" name="Text Box 179">
          <a:extLst>
            <a:ext uri="{FF2B5EF4-FFF2-40B4-BE49-F238E27FC236}">
              <a16:creationId xmlns:a16="http://schemas.microsoft.com/office/drawing/2014/main" id="{8101C33C-DA46-41F6-B95B-70F866DC36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5" name="Text Box 180">
          <a:extLst>
            <a:ext uri="{FF2B5EF4-FFF2-40B4-BE49-F238E27FC236}">
              <a16:creationId xmlns:a16="http://schemas.microsoft.com/office/drawing/2014/main" id="{806B68B9-60BE-4A3E-8C00-C6950499E1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6" name="Text Box 181">
          <a:extLst>
            <a:ext uri="{FF2B5EF4-FFF2-40B4-BE49-F238E27FC236}">
              <a16:creationId xmlns:a16="http://schemas.microsoft.com/office/drawing/2014/main" id="{56CC9E6F-DC6B-497F-A692-705C4CF0FF6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7" name="Text Box 182">
          <a:extLst>
            <a:ext uri="{FF2B5EF4-FFF2-40B4-BE49-F238E27FC236}">
              <a16:creationId xmlns:a16="http://schemas.microsoft.com/office/drawing/2014/main" id="{6FE8FE9D-DFC6-4428-9180-3F837C718B3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8" name="Text Box 183">
          <a:extLst>
            <a:ext uri="{FF2B5EF4-FFF2-40B4-BE49-F238E27FC236}">
              <a16:creationId xmlns:a16="http://schemas.microsoft.com/office/drawing/2014/main" id="{E01F6D28-F1CA-49A6-870B-763BE554DBA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79" name="Text Box 184">
          <a:extLst>
            <a:ext uri="{FF2B5EF4-FFF2-40B4-BE49-F238E27FC236}">
              <a16:creationId xmlns:a16="http://schemas.microsoft.com/office/drawing/2014/main" id="{A63ACAF4-41A1-4E3F-ACF4-790C056C3F1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0" name="Text Box 185">
          <a:extLst>
            <a:ext uri="{FF2B5EF4-FFF2-40B4-BE49-F238E27FC236}">
              <a16:creationId xmlns:a16="http://schemas.microsoft.com/office/drawing/2014/main" id="{24229044-F6B3-4FE9-8F92-B1F5D08B067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1" name="Text Box 186">
          <a:extLst>
            <a:ext uri="{FF2B5EF4-FFF2-40B4-BE49-F238E27FC236}">
              <a16:creationId xmlns:a16="http://schemas.microsoft.com/office/drawing/2014/main" id="{7C12BFD8-030C-4B11-AD3A-47B64AD7F1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2" name="Text Box 187">
          <a:extLst>
            <a:ext uri="{FF2B5EF4-FFF2-40B4-BE49-F238E27FC236}">
              <a16:creationId xmlns:a16="http://schemas.microsoft.com/office/drawing/2014/main" id="{2A23BE21-3A11-4520-AE2F-074CFDB6FA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3" name="Text Box 188">
          <a:extLst>
            <a:ext uri="{FF2B5EF4-FFF2-40B4-BE49-F238E27FC236}">
              <a16:creationId xmlns:a16="http://schemas.microsoft.com/office/drawing/2014/main" id="{06430734-2B25-4CAB-B94E-A8BC202D5D3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4" name="Text Box 189">
          <a:extLst>
            <a:ext uri="{FF2B5EF4-FFF2-40B4-BE49-F238E27FC236}">
              <a16:creationId xmlns:a16="http://schemas.microsoft.com/office/drawing/2014/main" id="{A248398A-EE20-4171-9A1A-92C25758306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5" name="Text Box 190">
          <a:extLst>
            <a:ext uri="{FF2B5EF4-FFF2-40B4-BE49-F238E27FC236}">
              <a16:creationId xmlns:a16="http://schemas.microsoft.com/office/drawing/2014/main" id="{3AEAE34B-2559-4B37-8D18-3F14C6EFC36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6" name="Text Box 191">
          <a:extLst>
            <a:ext uri="{FF2B5EF4-FFF2-40B4-BE49-F238E27FC236}">
              <a16:creationId xmlns:a16="http://schemas.microsoft.com/office/drawing/2014/main" id="{499894C6-293F-44BF-93F9-D0FDCF68E6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7" name="Text Box 192">
          <a:extLst>
            <a:ext uri="{FF2B5EF4-FFF2-40B4-BE49-F238E27FC236}">
              <a16:creationId xmlns:a16="http://schemas.microsoft.com/office/drawing/2014/main" id="{2365858E-8897-4D4D-A1F8-06B3E3C234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8" name="Text Box 193">
          <a:extLst>
            <a:ext uri="{FF2B5EF4-FFF2-40B4-BE49-F238E27FC236}">
              <a16:creationId xmlns:a16="http://schemas.microsoft.com/office/drawing/2014/main" id="{F011BB94-572F-48CD-B89A-0B00C2B300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89" name="Text Box 194">
          <a:extLst>
            <a:ext uri="{FF2B5EF4-FFF2-40B4-BE49-F238E27FC236}">
              <a16:creationId xmlns:a16="http://schemas.microsoft.com/office/drawing/2014/main" id="{315CCD68-2176-45D7-A2D4-2C603081C9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0" name="Text Box 195">
          <a:extLst>
            <a:ext uri="{FF2B5EF4-FFF2-40B4-BE49-F238E27FC236}">
              <a16:creationId xmlns:a16="http://schemas.microsoft.com/office/drawing/2014/main" id="{3DC0F963-B7C9-4F2B-8947-34C55B96474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1" name="Text Box 196">
          <a:extLst>
            <a:ext uri="{FF2B5EF4-FFF2-40B4-BE49-F238E27FC236}">
              <a16:creationId xmlns:a16="http://schemas.microsoft.com/office/drawing/2014/main" id="{A64480BB-A876-4831-842C-B7033D9F2A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2" name="Text Box 197">
          <a:extLst>
            <a:ext uri="{FF2B5EF4-FFF2-40B4-BE49-F238E27FC236}">
              <a16:creationId xmlns:a16="http://schemas.microsoft.com/office/drawing/2014/main" id="{F974907A-AD30-4BE7-99DA-46767377A0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3" name="Text Box 198">
          <a:extLst>
            <a:ext uri="{FF2B5EF4-FFF2-40B4-BE49-F238E27FC236}">
              <a16:creationId xmlns:a16="http://schemas.microsoft.com/office/drawing/2014/main" id="{AC83A07F-679A-4F6D-BC35-91095A9868D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4" name="Text Box 199">
          <a:extLst>
            <a:ext uri="{FF2B5EF4-FFF2-40B4-BE49-F238E27FC236}">
              <a16:creationId xmlns:a16="http://schemas.microsoft.com/office/drawing/2014/main" id="{5FE030A4-E6EB-44E8-96CC-DEAE6DDA7A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5" name="Text Box 200">
          <a:extLst>
            <a:ext uri="{FF2B5EF4-FFF2-40B4-BE49-F238E27FC236}">
              <a16:creationId xmlns:a16="http://schemas.microsoft.com/office/drawing/2014/main" id="{1FA16503-A576-498D-B41B-5B5C37E9BBD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6" name="Text Box 201">
          <a:extLst>
            <a:ext uri="{FF2B5EF4-FFF2-40B4-BE49-F238E27FC236}">
              <a16:creationId xmlns:a16="http://schemas.microsoft.com/office/drawing/2014/main" id="{E889B909-00C9-405A-B7F4-EE322F0C2E7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7" name="Text Box 202">
          <a:extLst>
            <a:ext uri="{FF2B5EF4-FFF2-40B4-BE49-F238E27FC236}">
              <a16:creationId xmlns:a16="http://schemas.microsoft.com/office/drawing/2014/main" id="{A0B67919-7F60-4212-930F-BAE7F4482B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8" name="Text Box 203">
          <a:extLst>
            <a:ext uri="{FF2B5EF4-FFF2-40B4-BE49-F238E27FC236}">
              <a16:creationId xmlns:a16="http://schemas.microsoft.com/office/drawing/2014/main" id="{498BFA4E-8783-4E51-9E52-B2F58030307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599" name="Text Box 204">
          <a:extLst>
            <a:ext uri="{FF2B5EF4-FFF2-40B4-BE49-F238E27FC236}">
              <a16:creationId xmlns:a16="http://schemas.microsoft.com/office/drawing/2014/main" id="{CA9F0789-349B-4D88-8091-6B6244EDAD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0" name="Text Box 206">
          <a:extLst>
            <a:ext uri="{FF2B5EF4-FFF2-40B4-BE49-F238E27FC236}">
              <a16:creationId xmlns:a16="http://schemas.microsoft.com/office/drawing/2014/main" id="{A734B02B-EF27-4B08-AEA8-901A2E8F9BF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1" name="Text Box 207">
          <a:extLst>
            <a:ext uri="{FF2B5EF4-FFF2-40B4-BE49-F238E27FC236}">
              <a16:creationId xmlns:a16="http://schemas.microsoft.com/office/drawing/2014/main" id="{C5BC4308-D522-4030-9EBD-ADCF5A8BEA1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2" name="Text Box 208">
          <a:extLst>
            <a:ext uri="{FF2B5EF4-FFF2-40B4-BE49-F238E27FC236}">
              <a16:creationId xmlns:a16="http://schemas.microsoft.com/office/drawing/2014/main" id="{3A969D07-9734-4B81-97FF-52BF21407F8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3" name="Text Box 209">
          <a:extLst>
            <a:ext uri="{FF2B5EF4-FFF2-40B4-BE49-F238E27FC236}">
              <a16:creationId xmlns:a16="http://schemas.microsoft.com/office/drawing/2014/main" id="{133EE7C9-E277-4B33-92C5-8DE2A88A28D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4" name="Text Box 210">
          <a:extLst>
            <a:ext uri="{FF2B5EF4-FFF2-40B4-BE49-F238E27FC236}">
              <a16:creationId xmlns:a16="http://schemas.microsoft.com/office/drawing/2014/main" id="{2AD0B015-3AC3-4379-A12F-4CD8F5167D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5" name="Text Box 211">
          <a:extLst>
            <a:ext uri="{FF2B5EF4-FFF2-40B4-BE49-F238E27FC236}">
              <a16:creationId xmlns:a16="http://schemas.microsoft.com/office/drawing/2014/main" id="{49271F1F-48CE-4AC0-92AC-611A3AEDBF2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6" name="Text Box 212">
          <a:extLst>
            <a:ext uri="{FF2B5EF4-FFF2-40B4-BE49-F238E27FC236}">
              <a16:creationId xmlns:a16="http://schemas.microsoft.com/office/drawing/2014/main" id="{4BC009DB-9853-4082-967D-EC4681A24E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7" name="Text Box 213">
          <a:extLst>
            <a:ext uri="{FF2B5EF4-FFF2-40B4-BE49-F238E27FC236}">
              <a16:creationId xmlns:a16="http://schemas.microsoft.com/office/drawing/2014/main" id="{4130B5DC-03C3-442E-9900-E95ABABC371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08" name="Text Box 214">
          <a:extLst>
            <a:ext uri="{FF2B5EF4-FFF2-40B4-BE49-F238E27FC236}">
              <a16:creationId xmlns:a16="http://schemas.microsoft.com/office/drawing/2014/main" id="{414184B3-7355-47E2-8650-509C45D25A6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3</xdr:col>
      <xdr:colOff>417120</xdr:colOff>
      <xdr:row>47</xdr:row>
      <xdr:rowOff>51086</xdr:rowOff>
    </xdr:to>
    <xdr:sp macro="" textlink="">
      <xdr:nvSpPr>
        <xdr:cNvPr id="609" name="Text Box 246">
          <a:extLst>
            <a:ext uri="{FF2B5EF4-FFF2-40B4-BE49-F238E27FC236}">
              <a16:creationId xmlns:a16="http://schemas.microsoft.com/office/drawing/2014/main" id="{21AE6227-32A6-4034-92A8-2ADAF1E484E3}"/>
            </a:ext>
          </a:extLst>
        </xdr:cNvPr>
        <xdr:cNvSpPr txBox="1">
          <a:spLocks noChangeArrowheads="1"/>
        </xdr:cNvSpPr>
      </xdr:nvSpPr>
      <xdr:spPr bwMode="auto">
        <a:xfrm>
          <a:off x="4184877" y="7603671"/>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51086</xdr:rowOff>
    </xdr:to>
    <xdr:sp macro="" textlink="">
      <xdr:nvSpPr>
        <xdr:cNvPr id="610" name="Text Box 71">
          <a:extLst>
            <a:ext uri="{FF2B5EF4-FFF2-40B4-BE49-F238E27FC236}">
              <a16:creationId xmlns:a16="http://schemas.microsoft.com/office/drawing/2014/main" id="{477D9B04-69F7-42F6-8D7C-93277856425E}"/>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9525</xdr:colOff>
      <xdr:row>46</xdr:row>
      <xdr:rowOff>0</xdr:rowOff>
    </xdr:from>
    <xdr:to>
      <xdr:col>4</xdr:col>
      <xdr:colOff>90488</xdr:colOff>
      <xdr:row>47</xdr:row>
      <xdr:rowOff>51086</xdr:rowOff>
    </xdr:to>
    <xdr:sp macro="" textlink="">
      <xdr:nvSpPr>
        <xdr:cNvPr id="611" name="Text Box 175">
          <a:extLst>
            <a:ext uri="{FF2B5EF4-FFF2-40B4-BE49-F238E27FC236}">
              <a16:creationId xmlns:a16="http://schemas.microsoft.com/office/drawing/2014/main" id="{6094E2A9-76A4-45C4-AD03-D270AD73EC4E}"/>
            </a:ext>
          </a:extLst>
        </xdr:cNvPr>
        <xdr:cNvSpPr txBox="1">
          <a:spLocks noChangeArrowheads="1"/>
        </xdr:cNvSpPr>
      </xdr:nvSpPr>
      <xdr:spPr bwMode="auto">
        <a:xfrm>
          <a:off x="4260396" y="7603671"/>
          <a:ext cx="80963"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2" name="Text Box 1">
          <a:extLst>
            <a:ext uri="{FF2B5EF4-FFF2-40B4-BE49-F238E27FC236}">
              <a16:creationId xmlns:a16="http://schemas.microsoft.com/office/drawing/2014/main" id="{AB037253-2C81-4F5D-87DE-3A15ACC06D5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3" name="Text Box 23">
          <a:extLst>
            <a:ext uri="{FF2B5EF4-FFF2-40B4-BE49-F238E27FC236}">
              <a16:creationId xmlns:a16="http://schemas.microsoft.com/office/drawing/2014/main" id="{C35469F5-8154-45CE-BC25-91566832ECA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4" name="Text Box 24">
          <a:extLst>
            <a:ext uri="{FF2B5EF4-FFF2-40B4-BE49-F238E27FC236}">
              <a16:creationId xmlns:a16="http://schemas.microsoft.com/office/drawing/2014/main" id="{2273CBF7-1178-48D6-9679-4542F5A495F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5" name="Text Box 25">
          <a:extLst>
            <a:ext uri="{FF2B5EF4-FFF2-40B4-BE49-F238E27FC236}">
              <a16:creationId xmlns:a16="http://schemas.microsoft.com/office/drawing/2014/main" id="{BF3E1475-756D-4816-A39B-FE6AC3D518D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6" name="Text Box 26">
          <a:extLst>
            <a:ext uri="{FF2B5EF4-FFF2-40B4-BE49-F238E27FC236}">
              <a16:creationId xmlns:a16="http://schemas.microsoft.com/office/drawing/2014/main" id="{B42AA14D-DDBB-4605-8862-F7DE6D90C9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7" name="Text Box 27">
          <a:extLst>
            <a:ext uri="{FF2B5EF4-FFF2-40B4-BE49-F238E27FC236}">
              <a16:creationId xmlns:a16="http://schemas.microsoft.com/office/drawing/2014/main" id="{BFFE67A0-BB41-4AF7-A194-71F3B833812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8" name="Text Box 28">
          <a:extLst>
            <a:ext uri="{FF2B5EF4-FFF2-40B4-BE49-F238E27FC236}">
              <a16:creationId xmlns:a16="http://schemas.microsoft.com/office/drawing/2014/main" id="{9BEAE4B7-28D0-46B6-B6D4-C02D4BEE8FD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19" name="Text Box 29">
          <a:extLst>
            <a:ext uri="{FF2B5EF4-FFF2-40B4-BE49-F238E27FC236}">
              <a16:creationId xmlns:a16="http://schemas.microsoft.com/office/drawing/2014/main" id="{7AB7C5B1-DB3F-4462-A641-721190E01A2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0" name="Text Box 30">
          <a:extLst>
            <a:ext uri="{FF2B5EF4-FFF2-40B4-BE49-F238E27FC236}">
              <a16:creationId xmlns:a16="http://schemas.microsoft.com/office/drawing/2014/main" id="{8D59409F-BD6B-4B16-8587-CE95C3A0CD9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1" name="Text Box 31">
          <a:extLst>
            <a:ext uri="{FF2B5EF4-FFF2-40B4-BE49-F238E27FC236}">
              <a16:creationId xmlns:a16="http://schemas.microsoft.com/office/drawing/2014/main" id="{23AA7D62-4349-4689-A4AF-E1B864F8210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2" name="Text Box 32">
          <a:extLst>
            <a:ext uri="{FF2B5EF4-FFF2-40B4-BE49-F238E27FC236}">
              <a16:creationId xmlns:a16="http://schemas.microsoft.com/office/drawing/2014/main" id="{5CDED60C-E8C4-4973-8A9D-7CD1656C13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3" name="Text Box 33">
          <a:extLst>
            <a:ext uri="{FF2B5EF4-FFF2-40B4-BE49-F238E27FC236}">
              <a16:creationId xmlns:a16="http://schemas.microsoft.com/office/drawing/2014/main" id="{825E103B-A457-4D39-9173-ACAC2F34FC1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4" name="Text Box 34">
          <a:extLst>
            <a:ext uri="{FF2B5EF4-FFF2-40B4-BE49-F238E27FC236}">
              <a16:creationId xmlns:a16="http://schemas.microsoft.com/office/drawing/2014/main" id="{45643229-C66C-4995-A985-36F62B0D4FF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5" name="Text Box 35">
          <a:extLst>
            <a:ext uri="{FF2B5EF4-FFF2-40B4-BE49-F238E27FC236}">
              <a16:creationId xmlns:a16="http://schemas.microsoft.com/office/drawing/2014/main" id="{7331905B-8F23-4E46-B354-C2DE288EB94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6" name="Text Box 36">
          <a:extLst>
            <a:ext uri="{FF2B5EF4-FFF2-40B4-BE49-F238E27FC236}">
              <a16:creationId xmlns:a16="http://schemas.microsoft.com/office/drawing/2014/main" id="{7DF61D20-82F6-41B5-BDFB-BD5AF237EFE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7" name="Text Box 37">
          <a:extLst>
            <a:ext uri="{FF2B5EF4-FFF2-40B4-BE49-F238E27FC236}">
              <a16:creationId xmlns:a16="http://schemas.microsoft.com/office/drawing/2014/main" id="{FE0AB647-71EA-4AA3-ABE2-7E529F48228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8" name="Text Box 38">
          <a:extLst>
            <a:ext uri="{FF2B5EF4-FFF2-40B4-BE49-F238E27FC236}">
              <a16:creationId xmlns:a16="http://schemas.microsoft.com/office/drawing/2014/main" id="{2FE2FAA4-A4CC-4C39-A28D-D2C3B98AB2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29" name="Text Box 39">
          <a:extLst>
            <a:ext uri="{FF2B5EF4-FFF2-40B4-BE49-F238E27FC236}">
              <a16:creationId xmlns:a16="http://schemas.microsoft.com/office/drawing/2014/main" id="{D31F0228-230F-4F93-8932-9C23092D5A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0" name="Text Box 40">
          <a:extLst>
            <a:ext uri="{FF2B5EF4-FFF2-40B4-BE49-F238E27FC236}">
              <a16:creationId xmlns:a16="http://schemas.microsoft.com/office/drawing/2014/main" id="{DE799617-E235-4A09-998B-1A3571D595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1" name="Text Box 41">
          <a:extLst>
            <a:ext uri="{FF2B5EF4-FFF2-40B4-BE49-F238E27FC236}">
              <a16:creationId xmlns:a16="http://schemas.microsoft.com/office/drawing/2014/main" id="{46AB3437-B730-4D17-BF39-46C7299527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2" name="Text Box 42">
          <a:extLst>
            <a:ext uri="{FF2B5EF4-FFF2-40B4-BE49-F238E27FC236}">
              <a16:creationId xmlns:a16="http://schemas.microsoft.com/office/drawing/2014/main" id="{595C698B-875E-4D20-ABD0-4AF069441C7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3" name="Text Box 43">
          <a:extLst>
            <a:ext uri="{FF2B5EF4-FFF2-40B4-BE49-F238E27FC236}">
              <a16:creationId xmlns:a16="http://schemas.microsoft.com/office/drawing/2014/main" id="{E1FF5EBF-D413-4769-9CB0-B82519D769F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4" name="Text Box 44">
          <a:extLst>
            <a:ext uri="{FF2B5EF4-FFF2-40B4-BE49-F238E27FC236}">
              <a16:creationId xmlns:a16="http://schemas.microsoft.com/office/drawing/2014/main" id="{AB0C13D2-A581-43A3-882A-34E5C43AAF2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5" name="Text Box 45">
          <a:extLst>
            <a:ext uri="{FF2B5EF4-FFF2-40B4-BE49-F238E27FC236}">
              <a16:creationId xmlns:a16="http://schemas.microsoft.com/office/drawing/2014/main" id="{01F3D46B-FD21-4595-A48B-2237EDFFDF2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6" name="Text Box 46">
          <a:extLst>
            <a:ext uri="{FF2B5EF4-FFF2-40B4-BE49-F238E27FC236}">
              <a16:creationId xmlns:a16="http://schemas.microsoft.com/office/drawing/2014/main" id="{1D4A3933-750A-458F-9803-678E9B60733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7" name="Text Box 47">
          <a:extLst>
            <a:ext uri="{FF2B5EF4-FFF2-40B4-BE49-F238E27FC236}">
              <a16:creationId xmlns:a16="http://schemas.microsoft.com/office/drawing/2014/main" id="{12AC805B-324D-4802-A0D3-0D14238C9EF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8" name="Text Box 48">
          <a:extLst>
            <a:ext uri="{FF2B5EF4-FFF2-40B4-BE49-F238E27FC236}">
              <a16:creationId xmlns:a16="http://schemas.microsoft.com/office/drawing/2014/main" id="{A4EBA2C3-6420-4853-B13D-CA2B264C09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39" name="Text Box 49">
          <a:extLst>
            <a:ext uri="{FF2B5EF4-FFF2-40B4-BE49-F238E27FC236}">
              <a16:creationId xmlns:a16="http://schemas.microsoft.com/office/drawing/2014/main" id="{D0A50CE6-688C-4A9E-8A39-358A01EDA7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0" name="Text Box 50">
          <a:extLst>
            <a:ext uri="{FF2B5EF4-FFF2-40B4-BE49-F238E27FC236}">
              <a16:creationId xmlns:a16="http://schemas.microsoft.com/office/drawing/2014/main" id="{48C83602-4C0B-4C7C-9D3C-DAF9547167B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1" name="Text Box 51">
          <a:extLst>
            <a:ext uri="{FF2B5EF4-FFF2-40B4-BE49-F238E27FC236}">
              <a16:creationId xmlns:a16="http://schemas.microsoft.com/office/drawing/2014/main" id="{062B50C9-CE49-4F9D-BAAC-F667D886516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2" name="Text Box 52">
          <a:extLst>
            <a:ext uri="{FF2B5EF4-FFF2-40B4-BE49-F238E27FC236}">
              <a16:creationId xmlns:a16="http://schemas.microsoft.com/office/drawing/2014/main" id="{1A24B4AB-9FD8-4DBF-9452-26EB9F7FA41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3" name="Text Box 53">
          <a:extLst>
            <a:ext uri="{FF2B5EF4-FFF2-40B4-BE49-F238E27FC236}">
              <a16:creationId xmlns:a16="http://schemas.microsoft.com/office/drawing/2014/main" id="{82F6B38F-5286-4474-B19E-CE70C76668F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4" name="Text Box 54">
          <a:extLst>
            <a:ext uri="{FF2B5EF4-FFF2-40B4-BE49-F238E27FC236}">
              <a16:creationId xmlns:a16="http://schemas.microsoft.com/office/drawing/2014/main" id="{BEC35119-E464-4D10-AEAC-CBF969CC01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5" name="Text Box 55">
          <a:extLst>
            <a:ext uri="{FF2B5EF4-FFF2-40B4-BE49-F238E27FC236}">
              <a16:creationId xmlns:a16="http://schemas.microsoft.com/office/drawing/2014/main" id="{C52AFAB9-DFD8-4DEF-83A9-44ABF69705D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6" name="Text Box 56">
          <a:extLst>
            <a:ext uri="{FF2B5EF4-FFF2-40B4-BE49-F238E27FC236}">
              <a16:creationId xmlns:a16="http://schemas.microsoft.com/office/drawing/2014/main" id="{64075AF3-48FE-4A0E-B8FA-CD37FAEE947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7" name="Text Box 57">
          <a:extLst>
            <a:ext uri="{FF2B5EF4-FFF2-40B4-BE49-F238E27FC236}">
              <a16:creationId xmlns:a16="http://schemas.microsoft.com/office/drawing/2014/main" id="{5E1FFA35-2A73-4391-9BC1-F25EEA6B976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8" name="Text Box 58">
          <a:extLst>
            <a:ext uri="{FF2B5EF4-FFF2-40B4-BE49-F238E27FC236}">
              <a16:creationId xmlns:a16="http://schemas.microsoft.com/office/drawing/2014/main" id="{B98BBD7C-9B97-4AC4-BE00-B5CA18B40E1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49" name="Text Box 59">
          <a:extLst>
            <a:ext uri="{FF2B5EF4-FFF2-40B4-BE49-F238E27FC236}">
              <a16:creationId xmlns:a16="http://schemas.microsoft.com/office/drawing/2014/main" id="{D2F56012-F814-4E91-B2AB-7D71ED330E6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0" name="Text Box 60">
          <a:extLst>
            <a:ext uri="{FF2B5EF4-FFF2-40B4-BE49-F238E27FC236}">
              <a16:creationId xmlns:a16="http://schemas.microsoft.com/office/drawing/2014/main" id="{BA0C6AFF-DFEF-41FC-A5D2-7DBCD34FDB7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1" name="Text Box 61">
          <a:extLst>
            <a:ext uri="{FF2B5EF4-FFF2-40B4-BE49-F238E27FC236}">
              <a16:creationId xmlns:a16="http://schemas.microsoft.com/office/drawing/2014/main" id="{76984734-D225-4A86-B11F-85788264C1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2" name="Text Box 62">
          <a:extLst>
            <a:ext uri="{FF2B5EF4-FFF2-40B4-BE49-F238E27FC236}">
              <a16:creationId xmlns:a16="http://schemas.microsoft.com/office/drawing/2014/main" id="{95921CF7-EBB7-4D06-B4DF-6461A685469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3" name="Text Box 63">
          <a:extLst>
            <a:ext uri="{FF2B5EF4-FFF2-40B4-BE49-F238E27FC236}">
              <a16:creationId xmlns:a16="http://schemas.microsoft.com/office/drawing/2014/main" id="{CF7F2CEF-0841-4435-8B93-69BDA407F3D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4" name="Text Box 64">
          <a:extLst>
            <a:ext uri="{FF2B5EF4-FFF2-40B4-BE49-F238E27FC236}">
              <a16:creationId xmlns:a16="http://schemas.microsoft.com/office/drawing/2014/main" id="{AC461E98-2551-4E82-ADA9-1F3704BEAFC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5" name="Text Box 65">
          <a:extLst>
            <a:ext uri="{FF2B5EF4-FFF2-40B4-BE49-F238E27FC236}">
              <a16:creationId xmlns:a16="http://schemas.microsoft.com/office/drawing/2014/main" id="{C730A5CD-124A-4AC7-8014-AFC3F4663FD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6" name="Text Box 66">
          <a:extLst>
            <a:ext uri="{FF2B5EF4-FFF2-40B4-BE49-F238E27FC236}">
              <a16:creationId xmlns:a16="http://schemas.microsoft.com/office/drawing/2014/main" id="{4614E331-207C-41E5-AF9B-F6C3C047C63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7" name="Text Box 67">
          <a:extLst>
            <a:ext uri="{FF2B5EF4-FFF2-40B4-BE49-F238E27FC236}">
              <a16:creationId xmlns:a16="http://schemas.microsoft.com/office/drawing/2014/main" id="{98D6BB8C-FCA2-43D2-8547-B1E288C018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8" name="Text Box 68">
          <a:extLst>
            <a:ext uri="{FF2B5EF4-FFF2-40B4-BE49-F238E27FC236}">
              <a16:creationId xmlns:a16="http://schemas.microsoft.com/office/drawing/2014/main" id="{3E658C0B-FFBA-4D14-84C3-606A414982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59" name="Text Box 69">
          <a:extLst>
            <a:ext uri="{FF2B5EF4-FFF2-40B4-BE49-F238E27FC236}">
              <a16:creationId xmlns:a16="http://schemas.microsoft.com/office/drawing/2014/main" id="{329C9688-23EF-423D-8B8E-3BDB7336F8C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0" name="Text Box 70">
          <a:extLst>
            <a:ext uri="{FF2B5EF4-FFF2-40B4-BE49-F238E27FC236}">
              <a16:creationId xmlns:a16="http://schemas.microsoft.com/office/drawing/2014/main" id="{2F964D7D-D864-4AD8-AD48-D1DDB87DD39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1" name="Text Box 72">
          <a:extLst>
            <a:ext uri="{FF2B5EF4-FFF2-40B4-BE49-F238E27FC236}">
              <a16:creationId xmlns:a16="http://schemas.microsoft.com/office/drawing/2014/main" id="{A1269E4D-851B-4A12-91B2-3BC1EBEE325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2" name="Text Box 73">
          <a:extLst>
            <a:ext uri="{FF2B5EF4-FFF2-40B4-BE49-F238E27FC236}">
              <a16:creationId xmlns:a16="http://schemas.microsoft.com/office/drawing/2014/main" id="{4D3F0777-A758-470B-9A08-C74A10ACAD4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3" name="Text Box 77">
          <a:extLst>
            <a:ext uri="{FF2B5EF4-FFF2-40B4-BE49-F238E27FC236}">
              <a16:creationId xmlns:a16="http://schemas.microsoft.com/office/drawing/2014/main" id="{BB6DC4D6-8F15-438B-B2CA-2365FC5C8AB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4" name="Text Box 78">
          <a:extLst>
            <a:ext uri="{FF2B5EF4-FFF2-40B4-BE49-F238E27FC236}">
              <a16:creationId xmlns:a16="http://schemas.microsoft.com/office/drawing/2014/main" id="{4114B073-E83D-4460-9B90-A1812EE794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5" name="Text Box 79">
          <a:extLst>
            <a:ext uri="{FF2B5EF4-FFF2-40B4-BE49-F238E27FC236}">
              <a16:creationId xmlns:a16="http://schemas.microsoft.com/office/drawing/2014/main" id="{FF87B8F3-4FA6-479B-BDAA-13393E66B6B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6" name="Text Box 80">
          <a:extLst>
            <a:ext uri="{FF2B5EF4-FFF2-40B4-BE49-F238E27FC236}">
              <a16:creationId xmlns:a16="http://schemas.microsoft.com/office/drawing/2014/main" id="{6ADD3106-B877-4D1C-B861-379A9E4938B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7" name="Text Box 81">
          <a:extLst>
            <a:ext uri="{FF2B5EF4-FFF2-40B4-BE49-F238E27FC236}">
              <a16:creationId xmlns:a16="http://schemas.microsoft.com/office/drawing/2014/main" id="{4810957C-5D60-422C-A0EB-DD45FE9D914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8" name="Text Box 82">
          <a:extLst>
            <a:ext uri="{FF2B5EF4-FFF2-40B4-BE49-F238E27FC236}">
              <a16:creationId xmlns:a16="http://schemas.microsoft.com/office/drawing/2014/main" id="{F5AB4702-E7BD-4297-9762-58E1EA1CD22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69" name="Text Box 84">
          <a:extLst>
            <a:ext uri="{FF2B5EF4-FFF2-40B4-BE49-F238E27FC236}">
              <a16:creationId xmlns:a16="http://schemas.microsoft.com/office/drawing/2014/main" id="{84DC68D7-E3F0-43EF-A1E0-250678336AD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0" name="Text Box 85">
          <a:extLst>
            <a:ext uri="{FF2B5EF4-FFF2-40B4-BE49-F238E27FC236}">
              <a16:creationId xmlns:a16="http://schemas.microsoft.com/office/drawing/2014/main" id="{D848D15C-2059-4F3B-B015-F723CB8373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1" name="Text Box 89">
          <a:extLst>
            <a:ext uri="{FF2B5EF4-FFF2-40B4-BE49-F238E27FC236}">
              <a16:creationId xmlns:a16="http://schemas.microsoft.com/office/drawing/2014/main" id="{82321EBD-1850-4967-8D83-9A2A616C673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2" name="Text Box 90">
          <a:extLst>
            <a:ext uri="{FF2B5EF4-FFF2-40B4-BE49-F238E27FC236}">
              <a16:creationId xmlns:a16="http://schemas.microsoft.com/office/drawing/2014/main" id="{B6E26DCB-C38F-4934-B574-3F1A03223D2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3" name="Text Box 91">
          <a:extLst>
            <a:ext uri="{FF2B5EF4-FFF2-40B4-BE49-F238E27FC236}">
              <a16:creationId xmlns:a16="http://schemas.microsoft.com/office/drawing/2014/main" id="{72A5E53C-5DD4-441B-BC1E-8D320CC511B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4" name="Text Box 92">
          <a:extLst>
            <a:ext uri="{FF2B5EF4-FFF2-40B4-BE49-F238E27FC236}">
              <a16:creationId xmlns:a16="http://schemas.microsoft.com/office/drawing/2014/main" id="{0E7F343E-3400-488C-BAD3-76BCD5063D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5" name="Text Box 93">
          <a:extLst>
            <a:ext uri="{FF2B5EF4-FFF2-40B4-BE49-F238E27FC236}">
              <a16:creationId xmlns:a16="http://schemas.microsoft.com/office/drawing/2014/main" id="{1309024C-C939-4341-8085-A37E249B722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6" name="Text Box 94">
          <a:extLst>
            <a:ext uri="{FF2B5EF4-FFF2-40B4-BE49-F238E27FC236}">
              <a16:creationId xmlns:a16="http://schemas.microsoft.com/office/drawing/2014/main" id="{919EAC2B-BD19-4F93-8993-DAB7E59D1B4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7" name="Text Box 95">
          <a:extLst>
            <a:ext uri="{FF2B5EF4-FFF2-40B4-BE49-F238E27FC236}">
              <a16:creationId xmlns:a16="http://schemas.microsoft.com/office/drawing/2014/main" id="{BCCDF95F-254A-4AF1-8392-3EAC86884C2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8" name="Text Box 96">
          <a:extLst>
            <a:ext uri="{FF2B5EF4-FFF2-40B4-BE49-F238E27FC236}">
              <a16:creationId xmlns:a16="http://schemas.microsoft.com/office/drawing/2014/main" id="{8D542ED0-BE22-4E71-9FC7-91EF8B30D59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79" name="Text Box 97">
          <a:extLst>
            <a:ext uri="{FF2B5EF4-FFF2-40B4-BE49-F238E27FC236}">
              <a16:creationId xmlns:a16="http://schemas.microsoft.com/office/drawing/2014/main" id="{5B77034C-1E86-4D4F-9D90-90EF854CBEF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0" name="Text Box 101">
          <a:extLst>
            <a:ext uri="{FF2B5EF4-FFF2-40B4-BE49-F238E27FC236}">
              <a16:creationId xmlns:a16="http://schemas.microsoft.com/office/drawing/2014/main" id="{2E30874F-4FD4-4A8B-B740-EB727B6B2C4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1" name="Text Box 102">
          <a:extLst>
            <a:ext uri="{FF2B5EF4-FFF2-40B4-BE49-F238E27FC236}">
              <a16:creationId xmlns:a16="http://schemas.microsoft.com/office/drawing/2014/main" id="{B51D54A7-0CC9-40E5-9B2D-ED75660C208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2" name="Text Box 103">
          <a:extLst>
            <a:ext uri="{FF2B5EF4-FFF2-40B4-BE49-F238E27FC236}">
              <a16:creationId xmlns:a16="http://schemas.microsoft.com/office/drawing/2014/main" id="{7AB391BC-D413-418B-BCDF-4C64C10A0D7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3" name="Text Box 104">
          <a:extLst>
            <a:ext uri="{FF2B5EF4-FFF2-40B4-BE49-F238E27FC236}">
              <a16:creationId xmlns:a16="http://schemas.microsoft.com/office/drawing/2014/main" id="{EA657D69-339A-40EE-9C27-3C13471F5C5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4" name="Text Box 105">
          <a:extLst>
            <a:ext uri="{FF2B5EF4-FFF2-40B4-BE49-F238E27FC236}">
              <a16:creationId xmlns:a16="http://schemas.microsoft.com/office/drawing/2014/main" id="{E720BACF-A973-44BB-9AD9-0598B4B3026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5" name="Text Box 106">
          <a:extLst>
            <a:ext uri="{FF2B5EF4-FFF2-40B4-BE49-F238E27FC236}">
              <a16:creationId xmlns:a16="http://schemas.microsoft.com/office/drawing/2014/main" id="{6F8A1D26-10FF-4863-863F-476B307A817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6" name="Text Box 107">
          <a:extLst>
            <a:ext uri="{FF2B5EF4-FFF2-40B4-BE49-F238E27FC236}">
              <a16:creationId xmlns:a16="http://schemas.microsoft.com/office/drawing/2014/main" id="{C273146C-87C6-41A1-A38E-88D549436D2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7" name="Text Box 108">
          <a:extLst>
            <a:ext uri="{FF2B5EF4-FFF2-40B4-BE49-F238E27FC236}">
              <a16:creationId xmlns:a16="http://schemas.microsoft.com/office/drawing/2014/main" id="{2C5E194D-E317-488A-B958-FE19A44923A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8" name="Text Box 109">
          <a:extLst>
            <a:ext uri="{FF2B5EF4-FFF2-40B4-BE49-F238E27FC236}">
              <a16:creationId xmlns:a16="http://schemas.microsoft.com/office/drawing/2014/main" id="{AAC7D8AC-1136-4A4E-B50C-A601D239C54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89" name="Text Box 113">
          <a:extLst>
            <a:ext uri="{FF2B5EF4-FFF2-40B4-BE49-F238E27FC236}">
              <a16:creationId xmlns:a16="http://schemas.microsoft.com/office/drawing/2014/main" id="{41BF5F88-753D-4F9C-ADC7-C4F71B3F2E0B}"/>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0" name="Text Box 114">
          <a:extLst>
            <a:ext uri="{FF2B5EF4-FFF2-40B4-BE49-F238E27FC236}">
              <a16:creationId xmlns:a16="http://schemas.microsoft.com/office/drawing/2014/main" id="{459335C0-AA28-4FA3-B482-9C22A70A64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1" name="Text Box 115">
          <a:extLst>
            <a:ext uri="{FF2B5EF4-FFF2-40B4-BE49-F238E27FC236}">
              <a16:creationId xmlns:a16="http://schemas.microsoft.com/office/drawing/2014/main" id="{8397D02F-17F7-43BB-B7B4-3CE0B94AECF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2" name="Text Box 116">
          <a:extLst>
            <a:ext uri="{FF2B5EF4-FFF2-40B4-BE49-F238E27FC236}">
              <a16:creationId xmlns:a16="http://schemas.microsoft.com/office/drawing/2014/main" id="{17390055-E1FA-45A6-B8F9-C86F6BB508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3" name="Text Box 117">
          <a:extLst>
            <a:ext uri="{FF2B5EF4-FFF2-40B4-BE49-F238E27FC236}">
              <a16:creationId xmlns:a16="http://schemas.microsoft.com/office/drawing/2014/main" id="{9906194F-95C1-4B73-BCB9-57A268A472E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4" name="Text Box 118">
          <a:extLst>
            <a:ext uri="{FF2B5EF4-FFF2-40B4-BE49-F238E27FC236}">
              <a16:creationId xmlns:a16="http://schemas.microsoft.com/office/drawing/2014/main" id="{A0546CDD-A91E-4DB2-846B-2968A05A232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5" name="Text Box 119">
          <a:extLst>
            <a:ext uri="{FF2B5EF4-FFF2-40B4-BE49-F238E27FC236}">
              <a16:creationId xmlns:a16="http://schemas.microsoft.com/office/drawing/2014/main" id="{1A7E8FEA-8158-4197-8305-C03C1C46B63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6" name="Text Box 120">
          <a:extLst>
            <a:ext uri="{FF2B5EF4-FFF2-40B4-BE49-F238E27FC236}">
              <a16:creationId xmlns:a16="http://schemas.microsoft.com/office/drawing/2014/main" id="{93936E02-0943-4EEE-8D8F-B96B1F942FA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7" name="Text Box 121">
          <a:extLst>
            <a:ext uri="{FF2B5EF4-FFF2-40B4-BE49-F238E27FC236}">
              <a16:creationId xmlns:a16="http://schemas.microsoft.com/office/drawing/2014/main" id="{55FF88BD-7040-4183-B0FE-7F98212E7BA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8" name="Text Box 125">
          <a:extLst>
            <a:ext uri="{FF2B5EF4-FFF2-40B4-BE49-F238E27FC236}">
              <a16:creationId xmlns:a16="http://schemas.microsoft.com/office/drawing/2014/main" id="{7A8E7188-2A5B-4651-B71A-93B1B98D93B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699" name="Text Box 126">
          <a:extLst>
            <a:ext uri="{FF2B5EF4-FFF2-40B4-BE49-F238E27FC236}">
              <a16:creationId xmlns:a16="http://schemas.microsoft.com/office/drawing/2014/main" id="{76272447-BD10-4BB5-B4A2-39CE99CA3FB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0" name="Text Box 127">
          <a:extLst>
            <a:ext uri="{FF2B5EF4-FFF2-40B4-BE49-F238E27FC236}">
              <a16:creationId xmlns:a16="http://schemas.microsoft.com/office/drawing/2014/main" id="{59031431-0BC3-43F5-91CF-1C08D7C9521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1" name="Text Box 128">
          <a:extLst>
            <a:ext uri="{FF2B5EF4-FFF2-40B4-BE49-F238E27FC236}">
              <a16:creationId xmlns:a16="http://schemas.microsoft.com/office/drawing/2014/main" id="{CF162AA9-3CA1-42DC-B38C-BBEE1810920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2" name="Text Box 129">
          <a:extLst>
            <a:ext uri="{FF2B5EF4-FFF2-40B4-BE49-F238E27FC236}">
              <a16:creationId xmlns:a16="http://schemas.microsoft.com/office/drawing/2014/main" id="{F336766C-1902-4FDF-8A49-0896FFA3557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3" name="Text Box 130">
          <a:extLst>
            <a:ext uri="{FF2B5EF4-FFF2-40B4-BE49-F238E27FC236}">
              <a16:creationId xmlns:a16="http://schemas.microsoft.com/office/drawing/2014/main" id="{6787BCD6-5A90-487D-B486-0F2F603BC28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4" name="Text Box 131">
          <a:extLst>
            <a:ext uri="{FF2B5EF4-FFF2-40B4-BE49-F238E27FC236}">
              <a16:creationId xmlns:a16="http://schemas.microsoft.com/office/drawing/2014/main" id="{A6BD1F2E-FCFF-4111-8235-DF7E65AE8D3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5" name="Text Box 132">
          <a:extLst>
            <a:ext uri="{FF2B5EF4-FFF2-40B4-BE49-F238E27FC236}">
              <a16:creationId xmlns:a16="http://schemas.microsoft.com/office/drawing/2014/main" id="{8798C4DE-97D4-4D18-94DF-C597E4CED57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6" name="Text Box 133">
          <a:extLst>
            <a:ext uri="{FF2B5EF4-FFF2-40B4-BE49-F238E27FC236}">
              <a16:creationId xmlns:a16="http://schemas.microsoft.com/office/drawing/2014/main" id="{D52C4FE2-3846-4013-8610-4AC784BC659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7" name="Text Box 137">
          <a:extLst>
            <a:ext uri="{FF2B5EF4-FFF2-40B4-BE49-F238E27FC236}">
              <a16:creationId xmlns:a16="http://schemas.microsoft.com/office/drawing/2014/main" id="{36149B7D-D234-4020-8250-52285D6825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8" name="Text Box 138">
          <a:extLst>
            <a:ext uri="{FF2B5EF4-FFF2-40B4-BE49-F238E27FC236}">
              <a16:creationId xmlns:a16="http://schemas.microsoft.com/office/drawing/2014/main" id="{7A8FF6F7-252E-4B8C-A2C8-6DE7A166D4A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09" name="Text Box 139">
          <a:extLst>
            <a:ext uri="{FF2B5EF4-FFF2-40B4-BE49-F238E27FC236}">
              <a16:creationId xmlns:a16="http://schemas.microsoft.com/office/drawing/2014/main" id="{B5523312-7D67-4BC1-A8B6-A7A1CC421BB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0" name="Text Box 140">
          <a:extLst>
            <a:ext uri="{FF2B5EF4-FFF2-40B4-BE49-F238E27FC236}">
              <a16:creationId xmlns:a16="http://schemas.microsoft.com/office/drawing/2014/main" id="{1D23C716-8F33-466D-BF19-87CA7AEFE6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1" name="Text Box 141">
          <a:extLst>
            <a:ext uri="{FF2B5EF4-FFF2-40B4-BE49-F238E27FC236}">
              <a16:creationId xmlns:a16="http://schemas.microsoft.com/office/drawing/2014/main" id="{24B4695C-3F10-4DB1-A9D3-E37F7CA10E9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2" name="Text Box 142">
          <a:extLst>
            <a:ext uri="{FF2B5EF4-FFF2-40B4-BE49-F238E27FC236}">
              <a16:creationId xmlns:a16="http://schemas.microsoft.com/office/drawing/2014/main" id="{87F98FB6-6531-4199-85D5-60BAA281BED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3" name="Text Box 143">
          <a:extLst>
            <a:ext uri="{FF2B5EF4-FFF2-40B4-BE49-F238E27FC236}">
              <a16:creationId xmlns:a16="http://schemas.microsoft.com/office/drawing/2014/main" id="{133D5DCA-8794-4226-9C48-FD6B3FD8CD7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4" name="Text Box 144">
          <a:extLst>
            <a:ext uri="{FF2B5EF4-FFF2-40B4-BE49-F238E27FC236}">
              <a16:creationId xmlns:a16="http://schemas.microsoft.com/office/drawing/2014/main" id="{C0946E04-C1DA-4CA7-A381-56024B56FF8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5" name="Text Box 145">
          <a:extLst>
            <a:ext uri="{FF2B5EF4-FFF2-40B4-BE49-F238E27FC236}">
              <a16:creationId xmlns:a16="http://schemas.microsoft.com/office/drawing/2014/main" id="{FC833C6F-4EA0-414F-AA70-DCDE904B985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6" name="Text Box 149">
          <a:extLst>
            <a:ext uri="{FF2B5EF4-FFF2-40B4-BE49-F238E27FC236}">
              <a16:creationId xmlns:a16="http://schemas.microsoft.com/office/drawing/2014/main" id="{34E69ACF-FC57-4022-8599-A4D04C51818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7" name="Text Box 150">
          <a:extLst>
            <a:ext uri="{FF2B5EF4-FFF2-40B4-BE49-F238E27FC236}">
              <a16:creationId xmlns:a16="http://schemas.microsoft.com/office/drawing/2014/main" id="{AA7CB053-62BC-450C-B060-F98088896D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8" name="Text Box 151">
          <a:extLst>
            <a:ext uri="{FF2B5EF4-FFF2-40B4-BE49-F238E27FC236}">
              <a16:creationId xmlns:a16="http://schemas.microsoft.com/office/drawing/2014/main" id="{CD83561A-43F1-41D5-93D3-085B5286A8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19" name="Text Box 152">
          <a:extLst>
            <a:ext uri="{FF2B5EF4-FFF2-40B4-BE49-F238E27FC236}">
              <a16:creationId xmlns:a16="http://schemas.microsoft.com/office/drawing/2014/main" id="{17ADF11B-80B6-489D-9495-512B8C93F85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0" name="Text Box 153">
          <a:extLst>
            <a:ext uri="{FF2B5EF4-FFF2-40B4-BE49-F238E27FC236}">
              <a16:creationId xmlns:a16="http://schemas.microsoft.com/office/drawing/2014/main" id="{6A071CC6-66CD-4733-B598-C4C35524B0A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1" name="Text Box 154">
          <a:extLst>
            <a:ext uri="{FF2B5EF4-FFF2-40B4-BE49-F238E27FC236}">
              <a16:creationId xmlns:a16="http://schemas.microsoft.com/office/drawing/2014/main" id="{E88A100E-94EF-440C-A173-C25802D6537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2" name="Text Box 155">
          <a:extLst>
            <a:ext uri="{FF2B5EF4-FFF2-40B4-BE49-F238E27FC236}">
              <a16:creationId xmlns:a16="http://schemas.microsoft.com/office/drawing/2014/main" id="{98E40ABE-20BD-40A2-AA2C-50F18292ADD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3" name="Text Box 156">
          <a:extLst>
            <a:ext uri="{FF2B5EF4-FFF2-40B4-BE49-F238E27FC236}">
              <a16:creationId xmlns:a16="http://schemas.microsoft.com/office/drawing/2014/main" id="{58E6A3A7-5999-41A5-88A5-E63FDE9ED1B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4" name="Text Box 157">
          <a:extLst>
            <a:ext uri="{FF2B5EF4-FFF2-40B4-BE49-F238E27FC236}">
              <a16:creationId xmlns:a16="http://schemas.microsoft.com/office/drawing/2014/main" id="{5FC927D5-2E8D-4BB1-9C1F-FB1049858A5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5" name="Text Box 161">
          <a:extLst>
            <a:ext uri="{FF2B5EF4-FFF2-40B4-BE49-F238E27FC236}">
              <a16:creationId xmlns:a16="http://schemas.microsoft.com/office/drawing/2014/main" id="{AF43D818-178F-40FA-9437-66CDA571266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6" name="Text Box 162">
          <a:extLst>
            <a:ext uri="{FF2B5EF4-FFF2-40B4-BE49-F238E27FC236}">
              <a16:creationId xmlns:a16="http://schemas.microsoft.com/office/drawing/2014/main" id="{E7147C98-49FF-460A-A0F1-E6834C7C721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7" name="Text Box 163">
          <a:extLst>
            <a:ext uri="{FF2B5EF4-FFF2-40B4-BE49-F238E27FC236}">
              <a16:creationId xmlns:a16="http://schemas.microsoft.com/office/drawing/2014/main" id="{77939408-6ABD-49E8-B3E0-E115BD6D70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8" name="Text Box 164">
          <a:extLst>
            <a:ext uri="{FF2B5EF4-FFF2-40B4-BE49-F238E27FC236}">
              <a16:creationId xmlns:a16="http://schemas.microsoft.com/office/drawing/2014/main" id="{000B50E1-2B71-495E-A5A5-C59584229FB7}"/>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29" name="Text Box 165">
          <a:extLst>
            <a:ext uri="{FF2B5EF4-FFF2-40B4-BE49-F238E27FC236}">
              <a16:creationId xmlns:a16="http://schemas.microsoft.com/office/drawing/2014/main" id="{25D59368-AF1D-4D16-9D32-0E380C0C693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0" name="Text Box 166">
          <a:extLst>
            <a:ext uri="{FF2B5EF4-FFF2-40B4-BE49-F238E27FC236}">
              <a16:creationId xmlns:a16="http://schemas.microsoft.com/office/drawing/2014/main" id="{88388738-43D0-48B3-A969-C97ECCF86C4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1" name="Text Box 167">
          <a:extLst>
            <a:ext uri="{FF2B5EF4-FFF2-40B4-BE49-F238E27FC236}">
              <a16:creationId xmlns:a16="http://schemas.microsoft.com/office/drawing/2014/main" id="{305D0663-29C2-4375-8220-53DAA8F6B681}"/>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2" name="Text Box 168">
          <a:extLst>
            <a:ext uri="{FF2B5EF4-FFF2-40B4-BE49-F238E27FC236}">
              <a16:creationId xmlns:a16="http://schemas.microsoft.com/office/drawing/2014/main" id="{13526917-8C23-45A8-A8E7-44C281D3328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3" name="Text Box 169">
          <a:extLst>
            <a:ext uri="{FF2B5EF4-FFF2-40B4-BE49-F238E27FC236}">
              <a16:creationId xmlns:a16="http://schemas.microsoft.com/office/drawing/2014/main" id="{CEBDB88A-0A15-44E6-B7C6-64F45FD959C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4" name="Text Box 170">
          <a:extLst>
            <a:ext uri="{FF2B5EF4-FFF2-40B4-BE49-F238E27FC236}">
              <a16:creationId xmlns:a16="http://schemas.microsoft.com/office/drawing/2014/main" id="{6E554FAC-D121-4B87-BE52-ABB8839D071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5" name="Text Box 171">
          <a:extLst>
            <a:ext uri="{FF2B5EF4-FFF2-40B4-BE49-F238E27FC236}">
              <a16:creationId xmlns:a16="http://schemas.microsoft.com/office/drawing/2014/main" id="{82A9C88B-A118-4AF3-825F-D0208F3A6B0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6" name="Text Box 172">
          <a:extLst>
            <a:ext uri="{FF2B5EF4-FFF2-40B4-BE49-F238E27FC236}">
              <a16:creationId xmlns:a16="http://schemas.microsoft.com/office/drawing/2014/main" id="{7524294C-7B86-49F1-8727-A76A62A15D8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7" name="Text Box 173">
          <a:extLst>
            <a:ext uri="{FF2B5EF4-FFF2-40B4-BE49-F238E27FC236}">
              <a16:creationId xmlns:a16="http://schemas.microsoft.com/office/drawing/2014/main" id="{7ADBCA62-C6B7-4D53-A9BA-CC40B38F7CC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8" name="Text Box 174">
          <a:extLst>
            <a:ext uri="{FF2B5EF4-FFF2-40B4-BE49-F238E27FC236}">
              <a16:creationId xmlns:a16="http://schemas.microsoft.com/office/drawing/2014/main" id="{32DDFDFF-A3B1-4933-83BF-2C6C8B37177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39" name="Text Box 176">
          <a:extLst>
            <a:ext uri="{FF2B5EF4-FFF2-40B4-BE49-F238E27FC236}">
              <a16:creationId xmlns:a16="http://schemas.microsoft.com/office/drawing/2014/main" id="{758D79BC-9E6E-43DC-9AD9-9268839E885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0" name="Text Box 178">
          <a:extLst>
            <a:ext uri="{FF2B5EF4-FFF2-40B4-BE49-F238E27FC236}">
              <a16:creationId xmlns:a16="http://schemas.microsoft.com/office/drawing/2014/main" id="{32355EBC-0540-4697-BE3B-CC82D7FBD77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1" name="Text Box 179">
          <a:extLst>
            <a:ext uri="{FF2B5EF4-FFF2-40B4-BE49-F238E27FC236}">
              <a16:creationId xmlns:a16="http://schemas.microsoft.com/office/drawing/2014/main" id="{47BC96AC-C5B4-47F9-A521-1E3D4B07FE2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2" name="Text Box 180">
          <a:extLst>
            <a:ext uri="{FF2B5EF4-FFF2-40B4-BE49-F238E27FC236}">
              <a16:creationId xmlns:a16="http://schemas.microsoft.com/office/drawing/2014/main" id="{D35AB8B0-1963-40E1-8D2D-AD765CA6E4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3" name="Text Box 181">
          <a:extLst>
            <a:ext uri="{FF2B5EF4-FFF2-40B4-BE49-F238E27FC236}">
              <a16:creationId xmlns:a16="http://schemas.microsoft.com/office/drawing/2014/main" id="{FF198147-02B1-4E6F-92CE-282DC8EA675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4" name="Text Box 182">
          <a:extLst>
            <a:ext uri="{FF2B5EF4-FFF2-40B4-BE49-F238E27FC236}">
              <a16:creationId xmlns:a16="http://schemas.microsoft.com/office/drawing/2014/main" id="{777E12BD-EF94-4C59-B466-C1DB39F2146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5" name="Text Box 183">
          <a:extLst>
            <a:ext uri="{FF2B5EF4-FFF2-40B4-BE49-F238E27FC236}">
              <a16:creationId xmlns:a16="http://schemas.microsoft.com/office/drawing/2014/main" id="{2071CE34-4073-4125-A3B6-4A74E02AEA2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6" name="Text Box 184">
          <a:extLst>
            <a:ext uri="{FF2B5EF4-FFF2-40B4-BE49-F238E27FC236}">
              <a16:creationId xmlns:a16="http://schemas.microsoft.com/office/drawing/2014/main" id="{6A14725D-3EE3-4628-ACFB-42054A1CD78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7" name="Text Box 185">
          <a:extLst>
            <a:ext uri="{FF2B5EF4-FFF2-40B4-BE49-F238E27FC236}">
              <a16:creationId xmlns:a16="http://schemas.microsoft.com/office/drawing/2014/main" id="{3EB84805-FEDF-4E99-B6B3-0933A6E29F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8" name="Text Box 186">
          <a:extLst>
            <a:ext uri="{FF2B5EF4-FFF2-40B4-BE49-F238E27FC236}">
              <a16:creationId xmlns:a16="http://schemas.microsoft.com/office/drawing/2014/main" id="{D1599958-9103-432A-9B08-03C268FA5DF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49" name="Text Box 187">
          <a:extLst>
            <a:ext uri="{FF2B5EF4-FFF2-40B4-BE49-F238E27FC236}">
              <a16:creationId xmlns:a16="http://schemas.microsoft.com/office/drawing/2014/main" id="{7B4D3774-424B-4B21-B6B1-5CD1516C7799}"/>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0" name="Text Box 188">
          <a:extLst>
            <a:ext uri="{FF2B5EF4-FFF2-40B4-BE49-F238E27FC236}">
              <a16:creationId xmlns:a16="http://schemas.microsoft.com/office/drawing/2014/main" id="{9EAC48CA-6E1C-4AE6-9AF8-5EDCF96D5E2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1" name="Text Box 189">
          <a:extLst>
            <a:ext uri="{FF2B5EF4-FFF2-40B4-BE49-F238E27FC236}">
              <a16:creationId xmlns:a16="http://schemas.microsoft.com/office/drawing/2014/main" id="{0BAC5DC4-5523-4842-87F8-04C36669961E}"/>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2" name="Text Box 190">
          <a:extLst>
            <a:ext uri="{FF2B5EF4-FFF2-40B4-BE49-F238E27FC236}">
              <a16:creationId xmlns:a16="http://schemas.microsoft.com/office/drawing/2014/main" id="{FA678C50-CB47-407D-A1BB-9C6ECAAC44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3" name="Text Box 191">
          <a:extLst>
            <a:ext uri="{FF2B5EF4-FFF2-40B4-BE49-F238E27FC236}">
              <a16:creationId xmlns:a16="http://schemas.microsoft.com/office/drawing/2014/main" id="{0FEB9310-A061-4A1D-AC6C-B4F5CB8F6FC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4" name="Text Box 192">
          <a:extLst>
            <a:ext uri="{FF2B5EF4-FFF2-40B4-BE49-F238E27FC236}">
              <a16:creationId xmlns:a16="http://schemas.microsoft.com/office/drawing/2014/main" id="{8487089D-4CA4-4CD4-AF9D-0724D175F0F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5" name="Text Box 193">
          <a:extLst>
            <a:ext uri="{FF2B5EF4-FFF2-40B4-BE49-F238E27FC236}">
              <a16:creationId xmlns:a16="http://schemas.microsoft.com/office/drawing/2014/main" id="{F80CB74A-251C-46F8-B8D8-629CFB6AFC0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6" name="Text Box 194">
          <a:extLst>
            <a:ext uri="{FF2B5EF4-FFF2-40B4-BE49-F238E27FC236}">
              <a16:creationId xmlns:a16="http://schemas.microsoft.com/office/drawing/2014/main" id="{2339D8B1-6FEE-4799-B511-073ADC6B38C0}"/>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7" name="Text Box 195">
          <a:extLst>
            <a:ext uri="{FF2B5EF4-FFF2-40B4-BE49-F238E27FC236}">
              <a16:creationId xmlns:a16="http://schemas.microsoft.com/office/drawing/2014/main" id="{826E1EF9-B181-4CF3-8251-B6223457529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8" name="Text Box 196">
          <a:extLst>
            <a:ext uri="{FF2B5EF4-FFF2-40B4-BE49-F238E27FC236}">
              <a16:creationId xmlns:a16="http://schemas.microsoft.com/office/drawing/2014/main" id="{539F3124-BB34-40AC-855A-8ACD967676C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59" name="Text Box 197">
          <a:extLst>
            <a:ext uri="{FF2B5EF4-FFF2-40B4-BE49-F238E27FC236}">
              <a16:creationId xmlns:a16="http://schemas.microsoft.com/office/drawing/2014/main" id="{48349555-ADBD-4400-A2D8-C8D24F22F8D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0" name="Text Box 198">
          <a:extLst>
            <a:ext uri="{FF2B5EF4-FFF2-40B4-BE49-F238E27FC236}">
              <a16:creationId xmlns:a16="http://schemas.microsoft.com/office/drawing/2014/main" id="{9CB2D707-C505-44CE-BE57-21A7CD48A332}"/>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1" name="Text Box 199">
          <a:extLst>
            <a:ext uri="{FF2B5EF4-FFF2-40B4-BE49-F238E27FC236}">
              <a16:creationId xmlns:a16="http://schemas.microsoft.com/office/drawing/2014/main" id="{1722A8F4-D879-4FB2-8294-9040B0E4ED9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2" name="Text Box 200">
          <a:extLst>
            <a:ext uri="{FF2B5EF4-FFF2-40B4-BE49-F238E27FC236}">
              <a16:creationId xmlns:a16="http://schemas.microsoft.com/office/drawing/2014/main" id="{5FACE35F-FB0B-4C4C-B46F-948E7035983C}"/>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3" name="Text Box 201">
          <a:extLst>
            <a:ext uri="{FF2B5EF4-FFF2-40B4-BE49-F238E27FC236}">
              <a16:creationId xmlns:a16="http://schemas.microsoft.com/office/drawing/2014/main" id="{B6A7D0B2-7B0C-4DCA-9354-CB09FE1F9EED}"/>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4" name="Text Box 202">
          <a:extLst>
            <a:ext uri="{FF2B5EF4-FFF2-40B4-BE49-F238E27FC236}">
              <a16:creationId xmlns:a16="http://schemas.microsoft.com/office/drawing/2014/main" id="{CB3A9E6A-2421-4974-85F5-B90EEE92F40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5" name="Text Box 203">
          <a:extLst>
            <a:ext uri="{FF2B5EF4-FFF2-40B4-BE49-F238E27FC236}">
              <a16:creationId xmlns:a16="http://schemas.microsoft.com/office/drawing/2014/main" id="{8DF70FF4-2806-4367-B141-A42E42BD0EE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6" name="Text Box 204">
          <a:extLst>
            <a:ext uri="{FF2B5EF4-FFF2-40B4-BE49-F238E27FC236}">
              <a16:creationId xmlns:a16="http://schemas.microsoft.com/office/drawing/2014/main" id="{EF1F9C6E-9563-472C-8971-BE92DFA65836}"/>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7" name="Text Box 206">
          <a:extLst>
            <a:ext uri="{FF2B5EF4-FFF2-40B4-BE49-F238E27FC236}">
              <a16:creationId xmlns:a16="http://schemas.microsoft.com/office/drawing/2014/main" id="{86038A6E-1B55-4C05-8802-4729676B0D2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8" name="Text Box 207">
          <a:extLst>
            <a:ext uri="{FF2B5EF4-FFF2-40B4-BE49-F238E27FC236}">
              <a16:creationId xmlns:a16="http://schemas.microsoft.com/office/drawing/2014/main" id="{67D21CA1-C676-4D63-A38C-CEE771E9CAF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69" name="Text Box 208">
          <a:extLst>
            <a:ext uri="{FF2B5EF4-FFF2-40B4-BE49-F238E27FC236}">
              <a16:creationId xmlns:a16="http://schemas.microsoft.com/office/drawing/2014/main" id="{6624EE12-B626-4D88-BA87-3CAE82C30194}"/>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0" name="Text Box 209">
          <a:extLst>
            <a:ext uri="{FF2B5EF4-FFF2-40B4-BE49-F238E27FC236}">
              <a16:creationId xmlns:a16="http://schemas.microsoft.com/office/drawing/2014/main" id="{7DB9BF86-1618-4A56-B5D1-794FB672163F}"/>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1" name="Text Box 210">
          <a:extLst>
            <a:ext uri="{FF2B5EF4-FFF2-40B4-BE49-F238E27FC236}">
              <a16:creationId xmlns:a16="http://schemas.microsoft.com/office/drawing/2014/main" id="{784087CF-4456-4B30-9B4B-94B7A523B653}"/>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2" name="Text Box 211">
          <a:extLst>
            <a:ext uri="{FF2B5EF4-FFF2-40B4-BE49-F238E27FC236}">
              <a16:creationId xmlns:a16="http://schemas.microsoft.com/office/drawing/2014/main" id="{C1CC40F9-0FAF-4DF7-B2DB-4B14153E5398}"/>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3" name="Text Box 212">
          <a:extLst>
            <a:ext uri="{FF2B5EF4-FFF2-40B4-BE49-F238E27FC236}">
              <a16:creationId xmlns:a16="http://schemas.microsoft.com/office/drawing/2014/main" id="{FCE26B78-E4C0-4CC3-9D4C-9FD3DF66F74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4" name="Text Box 213">
          <a:extLst>
            <a:ext uri="{FF2B5EF4-FFF2-40B4-BE49-F238E27FC236}">
              <a16:creationId xmlns:a16="http://schemas.microsoft.com/office/drawing/2014/main" id="{C12F92A2-FC46-4C5A-9256-BA2044AD3C7A}"/>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328613</xdr:colOff>
      <xdr:row>46</xdr:row>
      <xdr:rowOff>0</xdr:rowOff>
    </xdr:from>
    <xdr:to>
      <xdr:col>3</xdr:col>
      <xdr:colOff>413657</xdr:colOff>
      <xdr:row>47</xdr:row>
      <xdr:rowOff>51086</xdr:rowOff>
    </xdr:to>
    <xdr:sp macro="" textlink="">
      <xdr:nvSpPr>
        <xdr:cNvPr id="775" name="Text Box 214">
          <a:extLst>
            <a:ext uri="{FF2B5EF4-FFF2-40B4-BE49-F238E27FC236}">
              <a16:creationId xmlns:a16="http://schemas.microsoft.com/office/drawing/2014/main" id="{8FAE151A-AB16-47FD-8BAF-D169BA2CCCB5}"/>
            </a:ext>
          </a:extLst>
        </xdr:cNvPr>
        <xdr:cNvSpPr txBox="1">
          <a:spLocks noChangeArrowheads="1"/>
        </xdr:cNvSpPr>
      </xdr:nvSpPr>
      <xdr:spPr bwMode="auto">
        <a:xfrm>
          <a:off x="4165827" y="7603671"/>
          <a:ext cx="85044"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347663</xdr:colOff>
      <xdr:row>46</xdr:row>
      <xdr:rowOff>0</xdr:rowOff>
    </xdr:from>
    <xdr:to>
      <xdr:col>3</xdr:col>
      <xdr:colOff>417120</xdr:colOff>
      <xdr:row>47</xdr:row>
      <xdr:rowOff>51086</xdr:rowOff>
    </xdr:to>
    <xdr:sp macro="" textlink="">
      <xdr:nvSpPr>
        <xdr:cNvPr id="776" name="Text Box 246">
          <a:extLst>
            <a:ext uri="{FF2B5EF4-FFF2-40B4-BE49-F238E27FC236}">
              <a16:creationId xmlns:a16="http://schemas.microsoft.com/office/drawing/2014/main" id="{E43E4BC7-A9B1-4F70-9C49-892F9B1946E3}"/>
            </a:ext>
          </a:extLst>
        </xdr:cNvPr>
        <xdr:cNvSpPr txBox="1">
          <a:spLocks noChangeArrowheads="1"/>
        </xdr:cNvSpPr>
      </xdr:nvSpPr>
      <xdr:spPr bwMode="auto">
        <a:xfrm>
          <a:off x="4184877" y="7603671"/>
          <a:ext cx="69457" cy="181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2:ALZ33"/>
  <sheetViews>
    <sheetView view="pageBreakPreview" topLeftCell="A7" zoomScaleNormal="85" zoomScaleSheetLayoutView="100" workbookViewId="0">
      <selection activeCell="B46" sqref="B46"/>
    </sheetView>
  </sheetViews>
  <sheetFormatPr defaultColWidth="9.140625" defaultRowHeight="11.25" x14ac:dyDescent="0.25"/>
  <cols>
    <col min="1" max="1" width="16.85546875" style="80" customWidth="1"/>
    <col min="2" max="2" width="40.140625" style="80" customWidth="1"/>
    <col min="3" max="3" width="22.42578125" style="80" customWidth="1"/>
    <col min="4" max="10" width="9.140625" style="80" customWidth="1"/>
    <col min="11" max="11" width="5.5703125" style="80" customWidth="1"/>
    <col min="12" max="16" width="8.28515625" style="80" customWidth="1"/>
    <col min="17" max="199" width="9.140625" style="80" customWidth="1"/>
    <col min="200" max="200" width="1.42578125" style="80" customWidth="1"/>
    <col min="201" max="201" width="2.140625" style="80" customWidth="1"/>
    <col min="202" max="202" width="16.85546875" style="80" customWidth="1"/>
    <col min="203" max="203" width="43.42578125" style="80" customWidth="1"/>
    <col min="204" max="204" width="22.42578125" style="80" customWidth="1"/>
    <col min="205" max="205" width="9.140625" style="80" customWidth="1"/>
    <col min="206" max="206" width="13.85546875" style="80" customWidth="1"/>
    <col min="207" max="455" width="9.140625" style="80" customWidth="1"/>
    <col min="456" max="456" width="1.42578125" style="80" customWidth="1"/>
    <col min="457" max="457" width="2.140625" style="80" customWidth="1"/>
    <col min="458" max="458" width="16.85546875" style="80" customWidth="1"/>
    <col min="459" max="459" width="43.42578125" style="80" customWidth="1"/>
    <col min="460" max="460" width="22.42578125" style="80" customWidth="1"/>
    <col min="461" max="461" width="9.140625" style="80" customWidth="1"/>
    <col min="462" max="462" width="13.85546875" style="80" customWidth="1"/>
    <col min="463" max="711" width="9.140625" style="80" customWidth="1"/>
    <col min="712" max="712" width="1.42578125" style="80" customWidth="1"/>
    <col min="713" max="713" width="2.140625" style="80" customWidth="1"/>
    <col min="714" max="714" width="16.85546875" style="80" customWidth="1"/>
    <col min="715" max="715" width="43.42578125" style="80" customWidth="1"/>
    <col min="716" max="716" width="22.42578125" style="80" customWidth="1"/>
    <col min="717" max="717" width="9.140625" style="80" customWidth="1"/>
    <col min="718" max="718" width="13.85546875" style="80" customWidth="1"/>
    <col min="719" max="967" width="9.140625" style="80" customWidth="1"/>
    <col min="968" max="968" width="1.42578125" style="80" customWidth="1"/>
    <col min="969" max="969" width="2.140625" style="80" customWidth="1"/>
    <col min="970" max="970" width="16.85546875" style="80" customWidth="1"/>
    <col min="971" max="971" width="43.42578125" style="80" customWidth="1"/>
    <col min="972" max="972" width="22.42578125" style="80" customWidth="1"/>
    <col min="973" max="973" width="9.140625" style="80" customWidth="1"/>
    <col min="974" max="974" width="13.85546875" style="80" customWidth="1"/>
    <col min="975" max="1014" width="9.140625" style="80" customWidth="1"/>
    <col min="1015" max="16384" width="9.140625" style="433"/>
  </cols>
  <sheetData>
    <row r="2" spans="1:16" x14ac:dyDescent="0.25">
      <c r="C2" s="85" t="s">
        <v>0</v>
      </c>
    </row>
    <row r="3" spans="1:16" x14ac:dyDescent="0.25">
      <c r="A3" s="85"/>
      <c r="B3" s="457"/>
      <c r="C3" s="457"/>
    </row>
    <row r="4" spans="1:16" x14ac:dyDescent="0.25">
      <c r="B4" s="504" t="s">
        <v>1</v>
      </c>
      <c r="C4" s="504"/>
    </row>
    <row r="5" spans="1:16" x14ac:dyDescent="0.25">
      <c r="A5" s="85"/>
      <c r="B5" s="85"/>
      <c r="C5" s="85"/>
    </row>
    <row r="6" spans="1:16" x14ac:dyDescent="0.25">
      <c r="C6" s="81" t="s">
        <v>2</v>
      </c>
    </row>
    <row r="8" spans="1:16" x14ac:dyDescent="0.25">
      <c r="B8" s="505" t="s">
        <v>520</v>
      </c>
      <c r="C8" s="505"/>
    </row>
    <row r="11" spans="1:16" x14ac:dyDescent="0.25">
      <c r="B11" s="85" t="s">
        <v>3</v>
      </c>
    </row>
    <row r="12" spans="1:16" x14ac:dyDescent="0.25">
      <c r="B12" s="208" t="s">
        <v>4</v>
      </c>
    </row>
    <row r="13" spans="1:16" x14ac:dyDescent="0.25">
      <c r="A13" s="81" t="s">
        <v>5</v>
      </c>
      <c r="B13" s="458" t="s">
        <v>54</v>
      </c>
      <c r="C13" s="458"/>
      <c r="F13" s="56"/>
      <c r="G13" s="56"/>
      <c r="H13" s="56"/>
      <c r="I13" s="56"/>
      <c r="J13" s="56"/>
      <c r="K13" s="56"/>
      <c r="L13" s="56"/>
      <c r="M13" s="56"/>
      <c r="N13" s="56"/>
      <c r="O13" s="56"/>
      <c r="P13" s="56"/>
    </row>
    <row r="14" spans="1:16" x14ac:dyDescent="0.25">
      <c r="A14" s="81" t="s">
        <v>6</v>
      </c>
      <c r="B14" s="458" t="s">
        <v>55</v>
      </c>
      <c r="C14" s="458"/>
    </row>
    <row r="15" spans="1:16" ht="22.5" x14ac:dyDescent="0.25">
      <c r="A15" s="81" t="s">
        <v>7</v>
      </c>
      <c r="B15" s="459" t="s">
        <v>116</v>
      </c>
      <c r="C15" s="459"/>
    </row>
    <row r="16" spans="1:16" x14ac:dyDescent="0.25">
      <c r="A16" s="81" t="s">
        <v>8</v>
      </c>
      <c r="B16" s="460" t="s">
        <v>115</v>
      </c>
      <c r="C16" s="460"/>
    </row>
    <row r="18" spans="1:3" x14ac:dyDescent="0.25">
      <c r="A18" s="461" t="s">
        <v>9</v>
      </c>
      <c r="B18" s="462" t="s">
        <v>10</v>
      </c>
      <c r="C18" s="463" t="s">
        <v>11</v>
      </c>
    </row>
    <row r="19" spans="1:3" ht="33.75" x14ac:dyDescent="0.25">
      <c r="A19" s="464">
        <v>1</v>
      </c>
      <c r="B19" s="465" t="s">
        <v>117</v>
      </c>
      <c r="C19" s="466">
        <f>'Kops a'!D32</f>
        <v>0</v>
      </c>
    </row>
    <row r="20" spans="1:3" ht="12" thickBot="1" x14ac:dyDescent="0.3">
      <c r="A20" s="467"/>
      <c r="B20" s="468" t="s">
        <v>12</v>
      </c>
      <c r="C20" s="469">
        <f>SUM(C19:C19)</f>
        <v>0</v>
      </c>
    </row>
    <row r="21" spans="1:3" ht="12" thickBot="1" x14ac:dyDescent="0.3">
      <c r="B21" s="91"/>
      <c r="C21" s="470"/>
    </row>
    <row r="22" spans="1:3" ht="12" thickBot="1" x14ac:dyDescent="0.3">
      <c r="A22" s="506" t="s">
        <v>13</v>
      </c>
      <c r="B22" s="506"/>
      <c r="C22" s="471">
        <f>ROUND(C20*21%,2)</f>
        <v>0</v>
      </c>
    </row>
    <row r="25" spans="1:3" x14ac:dyDescent="0.25">
      <c r="A25" s="80" t="s">
        <v>14</v>
      </c>
      <c r="B25" s="507"/>
      <c r="C25" s="507"/>
    </row>
    <row r="26" spans="1:3" x14ac:dyDescent="0.25">
      <c r="B26" s="508" t="s">
        <v>15</v>
      </c>
      <c r="C26" s="508"/>
    </row>
    <row r="28" spans="1:3" x14ac:dyDescent="0.25">
      <c r="A28" s="80" t="s">
        <v>16</v>
      </c>
      <c r="B28" s="56"/>
      <c r="C28" s="56"/>
    </row>
    <row r="29" spans="1:3" x14ac:dyDescent="0.25">
      <c r="A29" s="56"/>
      <c r="B29" s="56"/>
      <c r="C29" s="56"/>
    </row>
    <row r="30" spans="1:3" x14ac:dyDescent="0.25">
      <c r="A30" s="80" t="s">
        <v>519</v>
      </c>
    </row>
    <row r="32" spans="1:3" x14ac:dyDescent="0.2">
      <c r="A32" s="579" t="s">
        <v>561</v>
      </c>
    </row>
    <row r="33" spans="1:1" x14ac:dyDescent="0.2">
      <c r="A33" s="579" t="s">
        <v>562</v>
      </c>
    </row>
  </sheetData>
  <mergeCells count="5">
    <mergeCell ref="B4:C4"/>
    <mergeCell ref="B8:C8"/>
    <mergeCell ref="A22:B22"/>
    <mergeCell ref="B25:C25"/>
    <mergeCell ref="B26:C26"/>
  </mergeCells>
  <conditionalFormatting sqref="C19:C20 C22">
    <cfRule type="cellIs" dxfId="215" priority="5" operator="equal">
      <formula>0</formula>
    </cfRule>
  </conditionalFormatting>
  <conditionalFormatting sqref="B13:B16">
    <cfRule type="cellIs" dxfId="214" priority="3" operator="equal">
      <formula>0</formula>
    </cfRule>
  </conditionalFormatting>
  <conditionalFormatting sqref="B19">
    <cfRule type="cellIs" dxfId="213" priority="7" operator="equal">
      <formula>0</formula>
    </cfRule>
  </conditionalFormatting>
  <conditionalFormatting sqref="A19">
    <cfRule type="cellIs" dxfId="212" priority="10" operator="equal">
      <formula>0</formula>
    </cfRule>
  </conditionalFormatting>
  <conditionalFormatting sqref="A30">
    <cfRule type="containsText" dxfId="211" priority="11" operator="containsText" text="Tāme sastādīta 20__. gada __. _________"/>
  </conditionalFormatting>
  <conditionalFormatting sqref="B25:C25">
    <cfRule type="cellIs" dxfId="210" priority="2" operator="equal">
      <formula>0</formula>
    </cfRule>
  </conditionalFormatting>
  <conditionalFormatting sqref="B28">
    <cfRule type="cellIs" dxfId="209" priority="1" operator="equal">
      <formula>0</formula>
    </cfRule>
  </conditionalFormatting>
  <pageMargins left="0" right="0.19685039370078741" top="0.59055118110236227" bottom="0.39370078740157483" header="0.51181102362204722" footer="0.51181102362204722"/>
  <pageSetup paperSize="9" firstPageNumber="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LR73"/>
  <sheetViews>
    <sheetView view="pageBreakPreview" topLeftCell="A49" zoomScale="130" zoomScaleNormal="85" zoomScaleSheetLayoutView="130" workbookViewId="0">
      <selection activeCell="A70" sqref="A70:A72"/>
    </sheetView>
  </sheetViews>
  <sheetFormatPr defaultColWidth="9.140625" defaultRowHeight="11.25" x14ac:dyDescent="0.25"/>
  <cols>
    <col min="1" max="1" width="4.5703125" style="80" customWidth="1"/>
    <col min="2" max="2" width="6" style="80" customWidth="1"/>
    <col min="3" max="3" width="43.85546875" style="80" customWidth="1"/>
    <col min="4" max="4" width="7.28515625" style="80" customWidth="1"/>
    <col min="5" max="5" width="8.7109375" style="80" customWidth="1"/>
    <col min="6" max="11" width="6.28515625" style="80" customWidth="1"/>
    <col min="12" max="17" width="7" style="80" customWidth="1"/>
    <col min="18" max="1006" width="9.140625" style="80" customWidth="1"/>
    <col min="1007" max="16384" width="9.140625" style="433"/>
  </cols>
  <sheetData>
    <row r="1" spans="1:1006" x14ac:dyDescent="0.25">
      <c r="C1" s="81" t="s">
        <v>39</v>
      </c>
      <c r="D1" s="82">
        <f>'Kops a'!B22</f>
        <v>8</v>
      </c>
      <c r="N1" s="83"/>
      <c r="O1" s="81"/>
      <c r="P1" s="83"/>
      <c r="Q1" s="83"/>
    </row>
    <row r="2" spans="1:1006" x14ac:dyDescent="0.25">
      <c r="A2" s="84"/>
      <c r="B2" s="84"/>
      <c r="C2" s="533" t="s">
        <v>175</v>
      </c>
      <c r="D2" s="533"/>
      <c r="E2" s="533"/>
      <c r="F2" s="533"/>
      <c r="G2" s="533"/>
      <c r="H2" s="533"/>
      <c r="I2" s="533"/>
      <c r="J2" s="84"/>
    </row>
    <row r="3" spans="1:1006" x14ac:dyDescent="0.25">
      <c r="A3" s="85"/>
      <c r="B3" s="85"/>
      <c r="C3" s="510" t="s">
        <v>18</v>
      </c>
      <c r="D3" s="510"/>
      <c r="E3" s="510"/>
      <c r="F3" s="510"/>
      <c r="G3" s="510"/>
      <c r="H3" s="510"/>
      <c r="I3" s="510"/>
      <c r="J3" s="85"/>
    </row>
    <row r="4" spans="1:1006" x14ac:dyDescent="0.25">
      <c r="A4" s="85"/>
      <c r="B4" s="85"/>
      <c r="C4" s="504" t="s">
        <v>4</v>
      </c>
      <c r="D4" s="504"/>
      <c r="E4" s="504"/>
      <c r="F4" s="504"/>
      <c r="G4" s="504"/>
      <c r="H4" s="504"/>
      <c r="I4" s="504"/>
      <c r="J4" s="85"/>
    </row>
    <row r="5" spans="1:1006" x14ac:dyDescent="0.25">
      <c r="C5" s="81" t="s">
        <v>5</v>
      </c>
      <c r="D5" s="532" t="str">
        <f>'Kops a'!D6</f>
        <v>Daudzīvokļu dzīvojamā māja</v>
      </c>
      <c r="E5" s="532"/>
      <c r="F5" s="532"/>
      <c r="G5" s="532"/>
      <c r="H5" s="532"/>
      <c r="I5" s="532"/>
      <c r="J5" s="532"/>
      <c r="K5" s="532"/>
      <c r="L5" s="532"/>
      <c r="M5" s="56"/>
      <c r="N5" s="56"/>
      <c r="O5" s="56"/>
      <c r="P5" s="56"/>
      <c r="Q5" s="56"/>
    </row>
    <row r="6" spans="1:1006" x14ac:dyDescent="0.25">
      <c r="C6" s="81" t="s">
        <v>6</v>
      </c>
      <c r="D6" s="532" t="str">
        <f>'Kops a'!D7</f>
        <v>fasādes vienkāršotā atjaunošana</v>
      </c>
      <c r="E6" s="532"/>
      <c r="F6" s="532"/>
      <c r="G6" s="532"/>
      <c r="H6" s="532"/>
      <c r="I6" s="532"/>
      <c r="J6" s="532"/>
      <c r="K6" s="532"/>
      <c r="L6" s="532"/>
      <c r="M6" s="56"/>
      <c r="N6" s="56"/>
      <c r="O6" s="56"/>
      <c r="P6" s="56"/>
      <c r="Q6" s="56"/>
    </row>
    <row r="7" spans="1:1006" x14ac:dyDescent="0.25">
      <c r="C7" s="81" t="s">
        <v>7</v>
      </c>
      <c r="D7" s="532" t="str">
        <f>adrese</f>
        <v>Dzīvojamā ēka Nr.17000310131 001 
Zvejnieku alejā 7, Liepājā.</v>
      </c>
      <c r="E7" s="532"/>
      <c r="F7" s="532"/>
      <c r="G7" s="532"/>
      <c r="H7" s="532"/>
      <c r="I7" s="532"/>
      <c r="J7" s="532"/>
      <c r="K7" s="532"/>
      <c r="L7" s="532"/>
      <c r="M7" s="56"/>
      <c r="N7" s="56"/>
      <c r="O7" s="56"/>
      <c r="P7" s="56"/>
      <c r="Q7" s="56"/>
    </row>
    <row r="8" spans="1:1006" x14ac:dyDescent="0.25">
      <c r="C8" s="81" t="s">
        <v>21</v>
      </c>
      <c r="D8" s="532" t="str">
        <f>līgums</f>
        <v>WS-61-17</v>
      </c>
      <c r="E8" s="532"/>
      <c r="F8" s="532"/>
      <c r="G8" s="532"/>
      <c r="H8" s="532"/>
      <c r="I8" s="532"/>
      <c r="J8" s="532"/>
      <c r="K8" s="532"/>
      <c r="L8" s="532"/>
      <c r="M8" s="56"/>
      <c r="N8" s="56"/>
      <c r="O8" s="56"/>
      <c r="P8" s="56"/>
      <c r="Q8" s="56"/>
    </row>
    <row r="9" spans="1:1006" x14ac:dyDescent="0.25">
      <c r="A9" s="511" t="s">
        <v>558</v>
      </c>
      <c r="B9" s="511"/>
      <c r="C9" s="511"/>
      <c r="D9" s="511"/>
      <c r="E9" s="511"/>
      <c r="F9" s="511"/>
      <c r="G9" s="56"/>
      <c r="H9" s="56"/>
      <c r="I9" s="56"/>
      <c r="J9" s="546" t="s">
        <v>40</v>
      </c>
      <c r="K9" s="546"/>
      <c r="L9" s="546"/>
      <c r="M9" s="546"/>
      <c r="N9" s="547">
        <f>P57</f>
        <v>0</v>
      </c>
      <c r="O9" s="547"/>
      <c r="P9" s="56"/>
      <c r="Q9" s="56"/>
    </row>
    <row r="10" spans="1:1006" x14ac:dyDescent="0.25">
      <c r="A10" s="87"/>
      <c r="B10" s="88"/>
      <c r="C10" s="81"/>
      <c r="L10" s="84"/>
      <c r="M10" s="84"/>
      <c r="O10" s="89"/>
      <c r="P10" s="90">
        <f>A66</f>
        <v>0</v>
      </c>
      <c r="Q10" s="90"/>
    </row>
    <row r="11" spans="1:1006" ht="12" thickBot="1" x14ac:dyDescent="0.3">
      <c r="A11" s="87"/>
      <c r="B11" s="88"/>
      <c r="C11" s="81"/>
      <c r="L11" s="91"/>
      <c r="M11" s="91"/>
      <c r="N11" s="92"/>
      <c r="O11" s="83"/>
    </row>
    <row r="12" spans="1:1006"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c r="Q12" s="86"/>
    </row>
    <row r="13" spans="1:1006" ht="66" x14ac:dyDescent="0.25">
      <c r="A13" s="518"/>
      <c r="B13" s="552"/>
      <c r="C13" s="553"/>
      <c r="D13" s="554"/>
      <c r="E13" s="555"/>
      <c r="F13" s="159" t="s">
        <v>47</v>
      </c>
      <c r="G13" s="485" t="s">
        <v>48</v>
      </c>
      <c r="H13" s="485" t="s">
        <v>49</v>
      </c>
      <c r="I13" s="485" t="s">
        <v>50</v>
      </c>
      <c r="J13" s="485" t="s">
        <v>51</v>
      </c>
      <c r="K13" s="160" t="s">
        <v>52</v>
      </c>
      <c r="L13" s="159" t="s">
        <v>47</v>
      </c>
      <c r="M13" s="485" t="s">
        <v>49</v>
      </c>
      <c r="N13" s="485" t="s">
        <v>50</v>
      </c>
      <c r="O13" s="485" t="s">
        <v>51</v>
      </c>
      <c r="P13" s="160" t="s">
        <v>52</v>
      </c>
      <c r="Q13" s="57"/>
    </row>
    <row r="14" spans="1:1006" x14ac:dyDescent="0.25">
      <c r="A14" s="486"/>
      <c r="B14" s="486"/>
      <c r="C14" s="487" t="s">
        <v>154</v>
      </c>
      <c r="D14" s="488"/>
      <c r="E14" s="486"/>
      <c r="F14" s="486"/>
      <c r="G14" s="486"/>
      <c r="H14" s="486"/>
      <c r="I14" s="486"/>
      <c r="J14" s="486"/>
      <c r="K14" s="489"/>
      <c r="L14" s="486"/>
      <c r="M14" s="486"/>
      <c r="N14" s="486"/>
      <c r="O14" s="486"/>
      <c r="P14" s="489"/>
      <c r="Q14" s="57"/>
    </row>
    <row r="15" spans="1:1006" ht="22.5" x14ac:dyDescent="0.25">
      <c r="A15" s="490">
        <v>1</v>
      </c>
      <c r="B15" s="491"/>
      <c r="C15" s="492" t="s">
        <v>153</v>
      </c>
      <c r="D15" s="493" t="s">
        <v>77</v>
      </c>
      <c r="E15" s="493">
        <v>4</v>
      </c>
      <c r="F15" s="494"/>
      <c r="G15" s="495"/>
      <c r="H15" s="495">
        <f>F15*G15</f>
        <v>0</v>
      </c>
      <c r="I15" s="496"/>
      <c r="J15" s="496"/>
      <c r="K15" s="497">
        <f>ROUND(I15+H15+J15,2)</f>
        <v>0</v>
      </c>
      <c r="L15" s="497">
        <f>ROUND(E15*F15,2)</f>
        <v>0</v>
      </c>
      <c r="M15" s="497">
        <f>ROUND(E15*H15,2)</f>
        <v>0</v>
      </c>
      <c r="N15" s="497">
        <f>ROUND(E15*I15,2)</f>
        <v>0</v>
      </c>
      <c r="O15" s="497">
        <f>ROUND(E15*J15,2)</f>
        <v>0</v>
      </c>
      <c r="P15" s="497">
        <f>SUM(M15:O15)</f>
        <v>0</v>
      </c>
      <c r="Q15" s="483"/>
      <c r="ALR15" s="433"/>
    </row>
    <row r="16" spans="1:1006" ht="22.5" x14ac:dyDescent="0.25">
      <c r="A16" s="490">
        <f>A15+1</f>
        <v>2</v>
      </c>
      <c r="B16" s="491"/>
      <c r="C16" s="492" t="s">
        <v>155</v>
      </c>
      <c r="D16" s="493" t="s">
        <v>77</v>
      </c>
      <c r="E16" s="493">
        <v>4</v>
      </c>
      <c r="F16" s="494"/>
      <c r="G16" s="495"/>
      <c r="H16" s="495">
        <f>F16*G16</f>
        <v>0</v>
      </c>
      <c r="I16" s="496"/>
      <c r="J16" s="496"/>
      <c r="K16" s="497">
        <f>ROUND(I16+H16+J16,2)</f>
        <v>0</v>
      </c>
      <c r="L16" s="497">
        <f>ROUND(E16*F16,2)</f>
        <v>0</v>
      </c>
      <c r="M16" s="497">
        <f>ROUND(E16*H16,2)</f>
        <v>0</v>
      </c>
      <c r="N16" s="497">
        <f>ROUND(E16*I16,2)</f>
        <v>0</v>
      </c>
      <c r="O16" s="497">
        <f>ROUND(E16*J16,2)</f>
        <v>0</v>
      </c>
      <c r="P16" s="497">
        <f>SUM(M16:O16)</f>
        <v>0</v>
      </c>
      <c r="Q16" s="483"/>
      <c r="ALR16" s="433"/>
    </row>
    <row r="17" spans="1:1006" ht="22.5" x14ac:dyDescent="0.25">
      <c r="A17" s="490">
        <f>A16+1</f>
        <v>3</v>
      </c>
      <c r="B17" s="491"/>
      <c r="C17" s="492" t="s">
        <v>156</v>
      </c>
      <c r="D17" s="493" t="s">
        <v>77</v>
      </c>
      <c r="E17" s="493">
        <v>4</v>
      </c>
      <c r="F17" s="494"/>
      <c r="G17" s="495"/>
      <c r="H17" s="495">
        <f t="shared" ref="H17:H22" si="0">F17*G17</f>
        <v>0</v>
      </c>
      <c r="I17" s="496"/>
      <c r="J17" s="496"/>
      <c r="K17" s="497">
        <f t="shared" ref="K17:K22" si="1">ROUND(I17+H17+J17,2)</f>
        <v>0</v>
      </c>
      <c r="L17" s="497">
        <f t="shared" ref="L17:L22" si="2">ROUND(E17*F17,2)</f>
        <v>0</v>
      </c>
      <c r="M17" s="497">
        <f t="shared" ref="M17:M22" si="3">ROUND(E17*H17,2)</f>
        <v>0</v>
      </c>
      <c r="N17" s="497">
        <f t="shared" ref="N17:N22" si="4">ROUND(E17*I17,2)</f>
        <v>0</v>
      </c>
      <c r="O17" s="497">
        <f t="shared" ref="O17:O22" si="5">ROUND(E17*J17,2)</f>
        <v>0</v>
      </c>
      <c r="P17" s="497">
        <f t="shared" ref="P17:P22" si="6">SUM(M17:O17)</f>
        <v>0</v>
      </c>
      <c r="Q17" s="483"/>
      <c r="ALR17" s="433"/>
    </row>
    <row r="18" spans="1:1006" x14ac:dyDescent="0.25">
      <c r="A18" s="490">
        <f t="shared" ref="A18:A41" si="7">A17+1</f>
        <v>4</v>
      </c>
      <c r="B18" s="491"/>
      <c r="C18" s="492" t="s">
        <v>157</v>
      </c>
      <c r="D18" s="493" t="s">
        <v>77</v>
      </c>
      <c r="E18" s="493">
        <v>4</v>
      </c>
      <c r="F18" s="494"/>
      <c r="G18" s="495"/>
      <c r="H18" s="495">
        <f t="shared" si="0"/>
        <v>0</v>
      </c>
      <c r="I18" s="496"/>
      <c r="J18" s="496"/>
      <c r="K18" s="497">
        <f t="shared" si="1"/>
        <v>0</v>
      </c>
      <c r="L18" s="497">
        <f t="shared" si="2"/>
        <v>0</v>
      </c>
      <c r="M18" s="497">
        <f t="shared" si="3"/>
        <v>0</v>
      </c>
      <c r="N18" s="497">
        <f t="shared" si="4"/>
        <v>0</v>
      </c>
      <c r="O18" s="497">
        <f t="shared" si="5"/>
        <v>0</v>
      </c>
      <c r="P18" s="497">
        <f t="shared" si="6"/>
        <v>0</v>
      </c>
      <c r="Q18" s="483"/>
      <c r="ALR18" s="433"/>
    </row>
    <row r="19" spans="1:1006" ht="22.5" x14ac:dyDescent="0.25">
      <c r="A19" s="490">
        <f t="shared" si="7"/>
        <v>5</v>
      </c>
      <c r="B19" s="491"/>
      <c r="C19" s="492" t="s">
        <v>158</v>
      </c>
      <c r="D19" s="493" t="s">
        <v>77</v>
      </c>
      <c r="E19" s="493">
        <v>4</v>
      </c>
      <c r="F19" s="494"/>
      <c r="G19" s="495"/>
      <c r="H19" s="495">
        <f t="shared" si="0"/>
        <v>0</v>
      </c>
      <c r="I19" s="496"/>
      <c r="J19" s="496"/>
      <c r="K19" s="497">
        <f t="shared" si="1"/>
        <v>0</v>
      </c>
      <c r="L19" s="497">
        <f t="shared" si="2"/>
        <v>0</v>
      </c>
      <c r="M19" s="497">
        <f t="shared" si="3"/>
        <v>0</v>
      </c>
      <c r="N19" s="497">
        <f t="shared" si="4"/>
        <v>0</v>
      </c>
      <c r="O19" s="497">
        <f t="shared" si="5"/>
        <v>0</v>
      </c>
      <c r="P19" s="497">
        <f t="shared" si="6"/>
        <v>0</v>
      </c>
      <c r="Q19" s="483"/>
      <c r="ALR19" s="433"/>
    </row>
    <row r="20" spans="1:1006" ht="22.5" x14ac:dyDescent="0.25">
      <c r="A20" s="490">
        <f t="shared" si="7"/>
        <v>6</v>
      </c>
      <c r="B20" s="491"/>
      <c r="C20" s="492" t="s">
        <v>159</v>
      </c>
      <c r="D20" s="493" t="s">
        <v>91</v>
      </c>
      <c r="E20" s="493">
        <v>4</v>
      </c>
      <c r="F20" s="494"/>
      <c r="G20" s="495"/>
      <c r="H20" s="495">
        <f t="shared" si="0"/>
        <v>0</v>
      </c>
      <c r="I20" s="496"/>
      <c r="J20" s="496"/>
      <c r="K20" s="497">
        <f t="shared" si="1"/>
        <v>0</v>
      </c>
      <c r="L20" s="497">
        <f t="shared" si="2"/>
        <v>0</v>
      </c>
      <c r="M20" s="497">
        <f t="shared" si="3"/>
        <v>0</v>
      </c>
      <c r="N20" s="497">
        <f t="shared" si="4"/>
        <v>0</v>
      </c>
      <c r="O20" s="497">
        <f t="shared" si="5"/>
        <v>0</v>
      </c>
      <c r="P20" s="497">
        <f t="shared" si="6"/>
        <v>0</v>
      </c>
      <c r="Q20" s="483"/>
      <c r="ALR20" s="433"/>
    </row>
    <row r="21" spans="1:1006" ht="22.5" x14ac:dyDescent="0.25">
      <c r="A21" s="490">
        <f t="shared" si="7"/>
        <v>7</v>
      </c>
      <c r="B21" s="491"/>
      <c r="C21" s="492" t="s">
        <v>160</v>
      </c>
      <c r="D21" s="493" t="s">
        <v>80</v>
      </c>
      <c r="E21" s="493">
        <v>6</v>
      </c>
      <c r="F21" s="494"/>
      <c r="G21" s="495"/>
      <c r="H21" s="495">
        <f t="shared" si="0"/>
        <v>0</v>
      </c>
      <c r="I21" s="496"/>
      <c r="J21" s="496"/>
      <c r="K21" s="497">
        <f t="shared" si="1"/>
        <v>0</v>
      </c>
      <c r="L21" s="497">
        <f t="shared" si="2"/>
        <v>0</v>
      </c>
      <c r="M21" s="497">
        <f t="shared" si="3"/>
        <v>0</v>
      </c>
      <c r="N21" s="497">
        <f t="shared" si="4"/>
        <v>0</v>
      </c>
      <c r="O21" s="497">
        <f t="shared" si="5"/>
        <v>0</v>
      </c>
      <c r="P21" s="497">
        <f t="shared" si="6"/>
        <v>0</v>
      </c>
      <c r="Q21" s="483"/>
      <c r="ALR21" s="433"/>
    </row>
    <row r="22" spans="1:1006" ht="33.75" x14ac:dyDescent="0.25">
      <c r="A22" s="490">
        <f t="shared" si="7"/>
        <v>8</v>
      </c>
      <c r="B22" s="491"/>
      <c r="C22" s="492" t="s">
        <v>161</v>
      </c>
      <c r="D22" s="493" t="s">
        <v>77</v>
      </c>
      <c r="E22" s="493">
        <v>4</v>
      </c>
      <c r="F22" s="494"/>
      <c r="G22" s="495"/>
      <c r="H22" s="495">
        <f t="shared" si="0"/>
        <v>0</v>
      </c>
      <c r="I22" s="496"/>
      <c r="J22" s="496"/>
      <c r="K22" s="497">
        <f t="shared" si="1"/>
        <v>0</v>
      </c>
      <c r="L22" s="497">
        <f t="shared" si="2"/>
        <v>0</v>
      </c>
      <c r="M22" s="497">
        <f t="shared" si="3"/>
        <v>0</v>
      </c>
      <c r="N22" s="497">
        <f t="shared" si="4"/>
        <v>0</v>
      </c>
      <c r="O22" s="497">
        <f t="shared" si="5"/>
        <v>0</v>
      </c>
      <c r="P22" s="497">
        <f t="shared" si="6"/>
        <v>0</v>
      </c>
      <c r="Q22" s="483"/>
      <c r="ALR22" s="433"/>
    </row>
    <row r="23" spans="1:1006" ht="22.5" x14ac:dyDescent="0.25">
      <c r="A23" s="490">
        <f t="shared" si="7"/>
        <v>9</v>
      </c>
      <c r="B23" s="491"/>
      <c r="C23" s="492" t="s">
        <v>176</v>
      </c>
      <c r="D23" s="493" t="s">
        <v>91</v>
      </c>
      <c r="E23" s="493">
        <v>4</v>
      </c>
      <c r="F23" s="494"/>
      <c r="G23" s="495"/>
      <c r="H23" s="495">
        <f t="shared" ref="H23:H56" si="8">F23*G23</f>
        <v>0</v>
      </c>
      <c r="I23" s="496"/>
      <c r="J23" s="496"/>
      <c r="K23" s="497">
        <f t="shared" ref="K23:K56" si="9">ROUND(I23+H23+J23,2)</f>
        <v>0</v>
      </c>
      <c r="L23" s="497">
        <f t="shared" ref="L23:L56" si="10">ROUND(E23*F23,2)</f>
        <v>0</v>
      </c>
      <c r="M23" s="497">
        <f t="shared" ref="M23:M56" si="11">ROUND(E23*H23,2)</f>
        <v>0</v>
      </c>
      <c r="N23" s="497">
        <f t="shared" ref="N23:N56" si="12">ROUND(E23*I23,2)</f>
        <v>0</v>
      </c>
      <c r="O23" s="497">
        <f t="shared" ref="O23:O56" si="13">ROUND(E23*J23,2)</f>
        <v>0</v>
      </c>
      <c r="P23" s="497">
        <f t="shared" ref="P23:P56" si="14">SUM(M23:O23)</f>
        <v>0</v>
      </c>
      <c r="Q23" s="483"/>
      <c r="ALR23" s="433"/>
    </row>
    <row r="24" spans="1:1006" ht="22.5" x14ac:dyDescent="0.25">
      <c r="A24" s="490">
        <f t="shared" si="7"/>
        <v>10</v>
      </c>
      <c r="B24" s="491"/>
      <c r="C24" s="492" t="s">
        <v>162</v>
      </c>
      <c r="D24" s="493" t="s">
        <v>77</v>
      </c>
      <c r="E24" s="493">
        <v>4</v>
      </c>
      <c r="F24" s="494"/>
      <c r="G24" s="495"/>
      <c r="H24" s="495">
        <f t="shared" si="8"/>
        <v>0</v>
      </c>
      <c r="I24" s="496"/>
      <c r="J24" s="496"/>
      <c r="K24" s="497">
        <f t="shared" si="9"/>
        <v>0</v>
      </c>
      <c r="L24" s="497">
        <f t="shared" si="10"/>
        <v>0</v>
      </c>
      <c r="M24" s="497">
        <f t="shared" si="11"/>
        <v>0</v>
      </c>
      <c r="N24" s="497">
        <f t="shared" si="12"/>
        <v>0</v>
      </c>
      <c r="O24" s="497">
        <f t="shared" si="13"/>
        <v>0</v>
      </c>
      <c r="P24" s="497">
        <f t="shared" si="14"/>
        <v>0</v>
      </c>
      <c r="Q24" s="483"/>
      <c r="ALR24" s="433"/>
    </row>
    <row r="25" spans="1:1006" ht="22.5" x14ac:dyDescent="0.25">
      <c r="A25" s="490">
        <f t="shared" si="7"/>
        <v>11</v>
      </c>
      <c r="B25" s="491"/>
      <c r="C25" s="492" t="s">
        <v>163</v>
      </c>
      <c r="D25" s="493" t="s">
        <v>80</v>
      </c>
      <c r="E25" s="493">
        <v>14</v>
      </c>
      <c r="F25" s="494"/>
      <c r="G25" s="495"/>
      <c r="H25" s="495">
        <f t="shared" si="8"/>
        <v>0</v>
      </c>
      <c r="I25" s="496"/>
      <c r="J25" s="496"/>
      <c r="K25" s="497">
        <f t="shared" si="9"/>
        <v>0</v>
      </c>
      <c r="L25" s="497">
        <f t="shared" si="10"/>
        <v>0</v>
      </c>
      <c r="M25" s="497">
        <f t="shared" si="11"/>
        <v>0</v>
      </c>
      <c r="N25" s="497">
        <f t="shared" si="12"/>
        <v>0</v>
      </c>
      <c r="O25" s="497">
        <f t="shared" si="13"/>
        <v>0</v>
      </c>
      <c r="P25" s="497">
        <f t="shared" si="14"/>
        <v>0</v>
      </c>
      <c r="Q25" s="483"/>
      <c r="ALR25" s="433"/>
    </row>
    <row r="26" spans="1:1006" ht="22.5" x14ac:dyDescent="0.25">
      <c r="A26" s="490">
        <f t="shared" si="7"/>
        <v>12</v>
      </c>
      <c r="B26" s="491"/>
      <c r="C26" s="492" t="s">
        <v>164</v>
      </c>
      <c r="D26" s="493" t="s">
        <v>77</v>
      </c>
      <c r="E26" s="493">
        <v>5</v>
      </c>
      <c r="F26" s="494"/>
      <c r="G26" s="495"/>
      <c r="H26" s="495">
        <f t="shared" si="8"/>
        <v>0</v>
      </c>
      <c r="I26" s="496"/>
      <c r="J26" s="496"/>
      <c r="K26" s="497">
        <f t="shared" si="9"/>
        <v>0</v>
      </c>
      <c r="L26" s="497">
        <f t="shared" si="10"/>
        <v>0</v>
      </c>
      <c r="M26" s="497">
        <f t="shared" si="11"/>
        <v>0</v>
      </c>
      <c r="N26" s="497">
        <f t="shared" si="12"/>
        <v>0</v>
      </c>
      <c r="O26" s="497">
        <f t="shared" si="13"/>
        <v>0</v>
      </c>
      <c r="P26" s="497">
        <f t="shared" si="14"/>
        <v>0</v>
      </c>
      <c r="Q26" s="483"/>
      <c r="ALR26" s="433"/>
    </row>
    <row r="27" spans="1:1006" ht="22.5" x14ac:dyDescent="0.25">
      <c r="A27" s="490">
        <f t="shared" si="7"/>
        <v>13</v>
      </c>
      <c r="B27" s="490"/>
      <c r="C27" s="492" t="s">
        <v>165</v>
      </c>
      <c r="D27" s="493" t="s">
        <v>77</v>
      </c>
      <c r="E27" s="493">
        <v>1</v>
      </c>
      <c r="F27" s="494"/>
      <c r="G27" s="495"/>
      <c r="H27" s="495">
        <f t="shared" si="8"/>
        <v>0</v>
      </c>
      <c r="I27" s="496"/>
      <c r="J27" s="496"/>
      <c r="K27" s="497">
        <f t="shared" si="9"/>
        <v>0</v>
      </c>
      <c r="L27" s="497">
        <f t="shared" si="10"/>
        <v>0</v>
      </c>
      <c r="M27" s="497">
        <f t="shared" si="11"/>
        <v>0</v>
      </c>
      <c r="N27" s="497">
        <f t="shared" si="12"/>
        <v>0</v>
      </c>
      <c r="O27" s="497">
        <f t="shared" si="13"/>
        <v>0</v>
      </c>
      <c r="P27" s="497">
        <f t="shared" si="14"/>
        <v>0</v>
      </c>
      <c r="Q27" s="483"/>
      <c r="ALR27" s="433"/>
    </row>
    <row r="28" spans="1:1006" ht="45" x14ac:dyDescent="0.25">
      <c r="A28" s="490">
        <f t="shared" si="7"/>
        <v>14</v>
      </c>
      <c r="B28" s="490"/>
      <c r="C28" s="492" t="s">
        <v>542</v>
      </c>
      <c r="D28" s="493" t="s">
        <v>91</v>
      </c>
      <c r="E28" s="493">
        <v>4</v>
      </c>
      <c r="F28" s="494"/>
      <c r="G28" s="495"/>
      <c r="H28" s="495">
        <f t="shared" si="8"/>
        <v>0</v>
      </c>
      <c r="I28" s="496"/>
      <c r="J28" s="496"/>
      <c r="K28" s="497">
        <f t="shared" si="9"/>
        <v>0</v>
      </c>
      <c r="L28" s="497">
        <f t="shared" si="10"/>
        <v>0</v>
      </c>
      <c r="M28" s="497">
        <f t="shared" si="11"/>
        <v>0</v>
      </c>
      <c r="N28" s="497">
        <f t="shared" si="12"/>
        <v>0</v>
      </c>
      <c r="O28" s="497">
        <f t="shared" si="13"/>
        <v>0</v>
      </c>
      <c r="P28" s="497">
        <f t="shared" si="14"/>
        <v>0</v>
      </c>
      <c r="Q28" s="483"/>
      <c r="ALR28" s="433"/>
    </row>
    <row r="29" spans="1:1006" ht="22.5" x14ac:dyDescent="0.25">
      <c r="A29" s="490">
        <v>15</v>
      </c>
      <c r="B29" s="490"/>
      <c r="C29" s="492" t="s">
        <v>95</v>
      </c>
      <c r="D29" s="493" t="s">
        <v>56</v>
      </c>
      <c r="E29" s="493">
        <v>2</v>
      </c>
      <c r="F29" s="494"/>
      <c r="G29" s="495"/>
      <c r="H29" s="495">
        <f t="shared" si="8"/>
        <v>0</v>
      </c>
      <c r="I29" s="496"/>
      <c r="J29" s="496"/>
      <c r="K29" s="497">
        <f t="shared" si="9"/>
        <v>0</v>
      </c>
      <c r="L29" s="497">
        <f t="shared" si="10"/>
        <v>0</v>
      </c>
      <c r="M29" s="497">
        <f t="shared" si="11"/>
        <v>0</v>
      </c>
      <c r="N29" s="497">
        <f t="shared" si="12"/>
        <v>0</v>
      </c>
      <c r="O29" s="497">
        <f t="shared" si="13"/>
        <v>0</v>
      </c>
      <c r="P29" s="497">
        <f t="shared" si="14"/>
        <v>0</v>
      </c>
      <c r="Q29" s="483"/>
      <c r="ALR29" s="433"/>
    </row>
    <row r="30" spans="1:1006" ht="22.5" x14ac:dyDescent="0.25">
      <c r="A30" s="490">
        <f t="shared" si="7"/>
        <v>16</v>
      </c>
      <c r="B30" s="490"/>
      <c r="C30" s="492" t="s">
        <v>168</v>
      </c>
      <c r="D30" s="493" t="s">
        <v>77</v>
      </c>
      <c r="E30" s="493">
        <v>4</v>
      </c>
      <c r="F30" s="494"/>
      <c r="G30" s="495"/>
      <c r="H30" s="495">
        <f t="shared" si="8"/>
        <v>0</v>
      </c>
      <c r="I30" s="496"/>
      <c r="J30" s="496"/>
      <c r="K30" s="497">
        <f t="shared" si="9"/>
        <v>0</v>
      </c>
      <c r="L30" s="497">
        <f t="shared" si="10"/>
        <v>0</v>
      </c>
      <c r="M30" s="497">
        <f t="shared" si="11"/>
        <v>0</v>
      </c>
      <c r="N30" s="497">
        <f t="shared" si="12"/>
        <v>0</v>
      </c>
      <c r="O30" s="497">
        <f t="shared" si="13"/>
        <v>0</v>
      </c>
      <c r="P30" s="497">
        <f t="shared" si="14"/>
        <v>0</v>
      </c>
      <c r="Q30" s="483"/>
      <c r="ALR30" s="433"/>
    </row>
    <row r="31" spans="1:1006" ht="22.5" x14ac:dyDescent="0.25">
      <c r="A31" s="490">
        <f t="shared" si="7"/>
        <v>17</v>
      </c>
      <c r="B31" s="490"/>
      <c r="C31" s="492" t="s">
        <v>518</v>
      </c>
      <c r="D31" s="493" t="s">
        <v>80</v>
      </c>
      <c r="E31" s="493">
        <v>6</v>
      </c>
      <c r="F31" s="494"/>
      <c r="G31" s="495"/>
      <c r="H31" s="495">
        <f t="shared" si="8"/>
        <v>0</v>
      </c>
      <c r="I31" s="496"/>
      <c r="J31" s="496"/>
      <c r="K31" s="497">
        <f t="shared" si="9"/>
        <v>0</v>
      </c>
      <c r="L31" s="497">
        <f t="shared" si="10"/>
        <v>0</v>
      </c>
      <c r="M31" s="497">
        <f t="shared" si="11"/>
        <v>0</v>
      </c>
      <c r="N31" s="497">
        <f t="shared" si="12"/>
        <v>0</v>
      </c>
      <c r="O31" s="497">
        <f t="shared" si="13"/>
        <v>0</v>
      </c>
      <c r="P31" s="497">
        <f t="shared" si="14"/>
        <v>0</v>
      </c>
      <c r="Q31" s="483"/>
      <c r="ALR31" s="433"/>
    </row>
    <row r="32" spans="1:1006" x14ac:dyDescent="0.25">
      <c r="A32" s="490">
        <f t="shared" si="7"/>
        <v>18</v>
      </c>
      <c r="B32" s="490"/>
      <c r="C32" s="492" t="s">
        <v>97</v>
      </c>
      <c r="D32" s="493" t="s">
        <v>80</v>
      </c>
      <c r="E32" s="493">
        <v>4</v>
      </c>
      <c r="F32" s="494"/>
      <c r="G32" s="495"/>
      <c r="H32" s="495">
        <f t="shared" si="8"/>
        <v>0</v>
      </c>
      <c r="I32" s="496"/>
      <c r="J32" s="496"/>
      <c r="K32" s="497">
        <f t="shared" si="9"/>
        <v>0</v>
      </c>
      <c r="L32" s="497">
        <f t="shared" si="10"/>
        <v>0</v>
      </c>
      <c r="M32" s="497">
        <f t="shared" si="11"/>
        <v>0</v>
      </c>
      <c r="N32" s="497">
        <f t="shared" si="12"/>
        <v>0</v>
      </c>
      <c r="O32" s="497">
        <f t="shared" si="13"/>
        <v>0</v>
      </c>
      <c r="P32" s="497">
        <f t="shared" si="14"/>
        <v>0</v>
      </c>
      <c r="Q32" s="483"/>
      <c r="ALR32" s="433"/>
    </row>
    <row r="33" spans="1:1006" x14ac:dyDescent="0.25">
      <c r="A33" s="490">
        <f t="shared" si="7"/>
        <v>19</v>
      </c>
      <c r="B33" s="490"/>
      <c r="C33" s="492" t="s">
        <v>98</v>
      </c>
      <c r="D33" s="493" t="s">
        <v>80</v>
      </c>
      <c r="E33" s="493">
        <v>4</v>
      </c>
      <c r="F33" s="494"/>
      <c r="G33" s="495"/>
      <c r="H33" s="495">
        <f t="shared" si="8"/>
        <v>0</v>
      </c>
      <c r="I33" s="496"/>
      <c r="J33" s="496"/>
      <c r="K33" s="497">
        <f t="shared" si="9"/>
        <v>0</v>
      </c>
      <c r="L33" s="497">
        <f t="shared" si="10"/>
        <v>0</v>
      </c>
      <c r="M33" s="497">
        <f t="shared" si="11"/>
        <v>0</v>
      </c>
      <c r="N33" s="497">
        <f t="shared" si="12"/>
        <v>0</v>
      </c>
      <c r="O33" s="497">
        <f t="shared" si="13"/>
        <v>0</v>
      </c>
      <c r="P33" s="497">
        <f t="shared" si="14"/>
        <v>0</v>
      </c>
      <c r="Q33" s="483"/>
      <c r="ALR33" s="433"/>
    </row>
    <row r="34" spans="1:1006" ht="22.5" x14ac:dyDescent="0.25">
      <c r="A34" s="490">
        <f t="shared" si="7"/>
        <v>20</v>
      </c>
      <c r="B34" s="490"/>
      <c r="C34" s="492" t="s">
        <v>99</v>
      </c>
      <c r="D34" s="493" t="s">
        <v>78</v>
      </c>
      <c r="E34" s="493">
        <v>9</v>
      </c>
      <c r="F34" s="494"/>
      <c r="G34" s="495"/>
      <c r="H34" s="495">
        <f t="shared" si="8"/>
        <v>0</v>
      </c>
      <c r="I34" s="496"/>
      <c r="J34" s="496"/>
      <c r="K34" s="497">
        <f t="shared" si="9"/>
        <v>0</v>
      </c>
      <c r="L34" s="497">
        <f t="shared" si="10"/>
        <v>0</v>
      </c>
      <c r="M34" s="497">
        <f t="shared" si="11"/>
        <v>0</v>
      </c>
      <c r="N34" s="497">
        <f t="shared" si="12"/>
        <v>0</v>
      </c>
      <c r="O34" s="497">
        <f t="shared" si="13"/>
        <v>0</v>
      </c>
      <c r="P34" s="497">
        <f t="shared" si="14"/>
        <v>0</v>
      </c>
      <c r="Q34" s="483"/>
      <c r="ALR34" s="433"/>
    </row>
    <row r="35" spans="1:1006" x14ac:dyDescent="0.25">
      <c r="A35" s="490">
        <v>21</v>
      </c>
      <c r="B35" s="490"/>
      <c r="C35" s="492" t="s">
        <v>166</v>
      </c>
      <c r="D35" s="493" t="s">
        <v>104</v>
      </c>
      <c r="E35" s="493">
        <v>4</v>
      </c>
      <c r="F35" s="494"/>
      <c r="G35" s="495"/>
      <c r="H35" s="495">
        <f t="shared" si="8"/>
        <v>0</v>
      </c>
      <c r="I35" s="496"/>
      <c r="J35" s="496"/>
      <c r="K35" s="497">
        <f t="shared" si="9"/>
        <v>0</v>
      </c>
      <c r="L35" s="497">
        <f t="shared" si="10"/>
        <v>0</v>
      </c>
      <c r="M35" s="497">
        <f t="shared" si="11"/>
        <v>0</v>
      </c>
      <c r="N35" s="497">
        <f t="shared" si="12"/>
        <v>0</v>
      </c>
      <c r="O35" s="497">
        <f t="shared" si="13"/>
        <v>0</v>
      </c>
      <c r="P35" s="497">
        <f t="shared" si="14"/>
        <v>0</v>
      </c>
      <c r="Q35" s="483"/>
      <c r="ALR35" s="433"/>
    </row>
    <row r="36" spans="1:1006" x14ac:dyDescent="0.25">
      <c r="A36" s="490">
        <f t="shared" si="7"/>
        <v>22</v>
      </c>
      <c r="B36" s="490"/>
      <c r="C36" s="492" t="s">
        <v>101</v>
      </c>
      <c r="D36" s="493" t="s">
        <v>104</v>
      </c>
      <c r="E36" s="493">
        <v>4</v>
      </c>
      <c r="F36" s="494"/>
      <c r="G36" s="495"/>
      <c r="H36" s="495">
        <f t="shared" si="8"/>
        <v>0</v>
      </c>
      <c r="I36" s="496"/>
      <c r="J36" s="496"/>
      <c r="K36" s="497">
        <f t="shared" si="9"/>
        <v>0</v>
      </c>
      <c r="L36" s="497">
        <f t="shared" si="10"/>
        <v>0</v>
      </c>
      <c r="M36" s="497">
        <f t="shared" si="11"/>
        <v>0</v>
      </c>
      <c r="N36" s="497">
        <f t="shared" si="12"/>
        <v>0</v>
      </c>
      <c r="O36" s="497">
        <f t="shared" si="13"/>
        <v>0</v>
      </c>
      <c r="P36" s="497">
        <f t="shared" si="14"/>
        <v>0</v>
      </c>
      <c r="Q36" s="483"/>
      <c r="ALR36" s="433"/>
    </row>
    <row r="37" spans="1:1006" x14ac:dyDescent="0.25">
      <c r="A37" s="490">
        <v>23</v>
      </c>
      <c r="B37" s="490"/>
      <c r="C37" s="492" t="s">
        <v>167</v>
      </c>
      <c r="D37" s="493" t="s">
        <v>56</v>
      </c>
      <c r="E37" s="493">
        <v>6</v>
      </c>
      <c r="F37" s="494"/>
      <c r="G37" s="495"/>
      <c r="H37" s="495">
        <f t="shared" si="8"/>
        <v>0</v>
      </c>
      <c r="I37" s="496"/>
      <c r="J37" s="496"/>
      <c r="K37" s="497">
        <f t="shared" si="9"/>
        <v>0</v>
      </c>
      <c r="L37" s="497">
        <f t="shared" si="10"/>
        <v>0</v>
      </c>
      <c r="M37" s="497">
        <f t="shared" si="11"/>
        <v>0</v>
      </c>
      <c r="N37" s="497">
        <f t="shared" si="12"/>
        <v>0</v>
      </c>
      <c r="O37" s="497">
        <f t="shared" si="13"/>
        <v>0</v>
      </c>
      <c r="P37" s="497">
        <f t="shared" si="14"/>
        <v>0</v>
      </c>
      <c r="Q37" s="483"/>
      <c r="ALR37" s="433"/>
    </row>
    <row r="38" spans="1:1006" x14ac:dyDescent="0.25">
      <c r="A38" s="490">
        <f t="shared" si="7"/>
        <v>24</v>
      </c>
      <c r="B38" s="490"/>
      <c r="C38" s="492" t="s">
        <v>102</v>
      </c>
      <c r="D38" s="493" t="s">
        <v>91</v>
      </c>
      <c r="E38" s="493">
        <v>4</v>
      </c>
      <c r="F38" s="494"/>
      <c r="G38" s="495"/>
      <c r="H38" s="495">
        <f t="shared" si="8"/>
        <v>0</v>
      </c>
      <c r="I38" s="496"/>
      <c r="J38" s="496"/>
      <c r="K38" s="497">
        <f t="shared" si="9"/>
        <v>0</v>
      </c>
      <c r="L38" s="497">
        <f t="shared" si="10"/>
        <v>0</v>
      </c>
      <c r="M38" s="497">
        <f t="shared" si="11"/>
        <v>0</v>
      </c>
      <c r="N38" s="497">
        <f t="shared" si="12"/>
        <v>0</v>
      </c>
      <c r="O38" s="497">
        <f t="shared" si="13"/>
        <v>0</v>
      </c>
      <c r="P38" s="497">
        <f t="shared" si="14"/>
        <v>0</v>
      </c>
      <c r="Q38" s="483"/>
      <c r="ALR38" s="433"/>
    </row>
    <row r="39" spans="1:1006" x14ac:dyDescent="0.25">
      <c r="A39" s="490">
        <f t="shared" si="7"/>
        <v>25</v>
      </c>
      <c r="B39" s="490"/>
      <c r="C39" s="492" t="s">
        <v>170</v>
      </c>
      <c r="D39" s="493" t="s">
        <v>91</v>
      </c>
      <c r="E39" s="493">
        <v>4</v>
      </c>
      <c r="F39" s="494"/>
      <c r="G39" s="495"/>
      <c r="H39" s="495">
        <f t="shared" si="8"/>
        <v>0</v>
      </c>
      <c r="I39" s="496"/>
      <c r="J39" s="496"/>
      <c r="K39" s="497">
        <f t="shared" si="9"/>
        <v>0</v>
      </c>
      <c r="L39" s="497">
        <f t="shared" si="10"/>
        <v>0</v>
      </c>
      <c r="M39" s="497">
        <f t="shared" si="11"/>
        <v>0</v>
      </c>
      <c r="N39" s="497">
        <f t="shared" si="12"/>
        <v>0</v>
      </c>
      <c r="O39" s="497">
        <f t="shared" si="13"/>
        <v>0</v>
      </c>
      <c r="P39" s="497">
        <f t="shared" si="14"/>
        <v>0</v>
      </c>
      <c r="Q39" s="483"/>
      <c r="ALR39" s="433"/>
    </row>
    <row r="40" spans="1:1006" ht="22.5" x14ac:dyDescent="0.25">
      <c r="A40" s="490">
        <v>26</v>
      </c>
      <c r="B40" s="490"/>
      <c r="C40" s="492" t="s">
        <v>103</v>
      </c>
      <c r="D40" s="493" t="s">
        <v>77</v>
      </c>
      <c r="E40" s="493">
        <v>4</v>
      </c>
      <c r="F40" s="494"/>
      <c r="G40" s="495"/>
      <c r="H40" s="495">
        <f t="shared" si="8"/>
        <v>0</v>
      </c>
      <c r="I40" s="496"/>
      <c r="J40" s="496"/>
      <c r="K40" s="497">
        <f t="shared" si="9"/>
        <v>0</v>
      </c>
      <c r="L40" s="497">
        <f t="shared" si="10"/>
        <v>0</v>
      </c>
      <c r="M40" s="497">
        <f t="shared" si="11"/>
        <v>0</v>
      </c>
      <c r="N40" s="497">
        <f t="shared" si="12"/>
        <v>0</v>
      </c>
      <c r="O40" s="497">
        <f t="shared" si="13"/>
        <v>0</v>
      </c>
      <c r="P40" s="497">
        <f t="shared" si="14"/>
        <v>0</v>
      </c>
      <c r="Q40" s="483"/>
      <c r="ALR40" s="433"/>
    </row>
    <row r="41" spans="1:1006" x14ac:dyDescent="0.25">
      <c r="A41" s="490">
        <f t="shared" si="7"/>
        <v>27</v>
      </c>
      <c r="B41" s="490"/>
      <c r="C41" s="492" t="s">
        <v>171</v>
      </c>
      <c r="D41" s="493" t="s">
        <v>77</v>
      </c>
      <c r="E41" s="493">
        <v>4</v>
      </c>
      <c r="F41" s="494"/>
      <c r="G41" s="495"/>
      <c r="H41" s="495">
        <f t="shared" si="8"/>
        <v>0</v>
      </c>
      <c r="I41" s="496"/>
      <c r="J41" s="496"/>
      <c r="K41" s="497">
        <f t="shared" si="9"/>
        <v>0</v>
      </c>
      <c r="L41" s="497">
        <f t="shared" si="10"/>
        <v>0</v>
      </c>
      <c r="M41" s="497">
        <f t="shared" si="11"/>
        <v>0</v>
      </c>
      <c r="N41" s="497">
        <f t="shared" si="12"/>
        <v>0</v>
      </c>
      <c r="O41" s="497">
        <f t="shared" si="13"/>
        <v>0</v>
      </c>
      <c r="P41" s="497">
        <f t="shared" si="14"/>
        <v>0</v>
      </c>
      <c r="Q41" s="483"/>
      <c r="ALR41" s="433"/>
    </row>
    <row r="42" spans="1:1006" x14ac:dyDescent="0.25">
      <c r="A42" s="498"/>
      <c r="B42" s="499"/>
      <c r="C42" s="500" t="s">
        <v>172</v>
      </c>
      <c r="D42" s="499"/>
      <c r="E42" s="499"/>
      <c r="F42" s="494"/>
      <c r="G42" s="495"/>
      <c r="H42" s="495">
        <f t="shared" si="8"/>
        <v>0</v>
      </c>
      <c r="I42" s="496"/>
      <c r="J42" s="496"/>
      <c r="K42" s="497">
        <f t="shared" si="9"/>
        <v>0</v>
      </c>
      <c r="L42" s="497">
        <f t="shared" si="10"/>
        <v>0</v>
      </c>
      <c r="M42" s="497">
        <f t="shared" si="11"/>
        <v>0</v>
      </c>
      <c r="N42" s="497">
        <f t="shared" si="12"/>
        <v>0</v>
      </c>
      <c r="O42" s="497">
        <f t="shared" si="13"/>
        <v>0</v>
      </c>
      <c r="P42" s="497">
        <f t="shared" si="14"/>
        <v>0</v>
      </c>
      <c r="Q42" s="483"/>
      <c r="ALR42" s="433"/>
    </row>
    <row r="43" spans="1:1006" x14ac:dyDescent="0.25">
      <c r="A43" s="501">
        <f>B42+1</f>
        <v>1</v>
      </c>
      <c r="B43" s="502"/>
      <c r="C43" s="492" t="s">
        <v>173</v>
      </c>
      <c r="D43" s="501" t="s">
        <v>100</v>
      </c>
      <c r="E43" s="501">
        <v>2</v>
      </c>
      <c r="F43" s="494"/>
      <c r="G43" s="495"/>
      <c r="H43" s="495">
        <f t="shared" si="8"/>
        <v>0</v>
      </c>
      <c r="I43" s="496"/>
      <c r="J43" s="496"/>
      <c r="K43" s="497">
        <f t="shared" si="9"/>
        <v>0</v>
      </c>
      <c r="L43" s="497">
        <f t="shared" si="10"/>
        <v>0</v>
      </c>
      <c r="M43" s="497">
        <f t="shared" si="11"/>
        <v>0</v>
      </c>
      <c r="N43" s="497">
        <f t="shared" si="12"/>
        <v>0</v>
      </c>
      <c r="O43" s="497">
        <f t="shared" si="13"/>
        <v>0</v>
      </c>
      <c r="P43" s="497">
        <f t="shared" si="14"/>
        <v>0</v>
      </c>
      <c r="Q43" s="483"/>
      <c r="ALR43" s="433"/>
    </row>
    <row r="44" spans="1:1006" x14ac:dyDescent="0.25">
      <c r="A44" s="501">
        <f>A43+1</f>
        <v>2</v>
      </c>
      <c r="B44" s="502"/>
      <c r="C44" s="492" t="s">
        <v>174</v>
      </c>
      <c r="D44" s="501" t="s">
        <v>77</v>
      </c>
      <c r="E44" s="501">
        <v>2</v>
      </c>
      <c r="F44" s="494"/>
      <c r="G44" s="495"/>
      <c r="H44" s="495">
        <f t="shared" si="8"/>
        <v>0</v>
      </c>
      <c r="I44" s="496"/>
      <c r="J44" s="496"/>
      <c r="K44" s="497">
        <f t="shared" si="9"/>
        <v>0</v>
      </c>
      <c r="L44" s="497">
        <f t="shared" si="10"/>
        <v>0</v>
      </c>
      <c r="M44" s="497">
        <f t="shared" si="11"/>
        <v>0</v>
      </c>
      <c r="N44" s="497">
        <f t="shared" si="12"/>
        <v>0</v>
      </c>
      <c r="O44" s="497">
        <f t="shared" si="13"/>
        <v>0</v>
      </c>
      <c r="P44" s="497">
        <f t="shared" si="14"/>
        <v>0</v>
      </c>
      <c r="Q44" s="483"/>
      <c r="ALR44" s="433"/>
    </row>
    <row r="45" spans="1:1006" x14ac:dyDescent="0.25">
      <c r="A45" s="501">
        <f>A44+1</f>
        <v>3</v>
      </c>
      <c r="B45" s="502"/>
      <c r="C45" s="492" t="s">
        <v>171</v>
      </c>
      <c r="D45" s="501" t="s">
        <v>77</v>
      </c>
      <c r="E45" s="501">
        <f>E43</f>
        <v>2</v>
      </c>
      <c r="F45" s="494"/>
      <c r="G45" s="495"/>
      <c r="H45" s="495">
        <f t="shared" si="8"/>
        <v>0</v>
      </c>
      <c r="I45" s="496"/>
      <c r="J45" s="496"/>
      <c r="K45" s="497">
        <f t="shared" si="9"/>
        <v>0</v>
      </c>
      <c r="L45" s="497">
        <f t="shared" si="10"/>
        <v>0</v>
      </c>
      <c r="M45" s="497">
        <f t="shared" si="11"/>
        <v>0</v>
      </c>
      <c r="N45" s="497">
        <f t="shared" si="12"/>
        <v>0</v>
      </c>
      <c r="O45" s="497">
        <f t="shared" si="13"/>
        <v>0</v>
      </c>
      <c r="P45" s="497">
        <f t="shared" si="14"/>
        <v>0</v>
      </c>
      <c r="Q45" s="483"/>
      <c r="ALR45" s="433"/>
    </row>
    <row r="46" spans="1:1006" s="80" customFormat="1" ht="22.5" x14ac:dyDescent="0.25">
      <c r="A46" s="501">
        <f t="shared" ref="A46:A56" si="15">A45+1</f>
        <v>4</v>
      </c>
      <c r="B46" s="502"/>
      <c r="C46" s="492" t="s">
        <v>176</v>
      </c>
      <c r="D46" s="501" t="s">
        <v>91</v>
      </c>
      <c r="E46" s="501">
        <v>2</v>
      </c>
      <c r="F46" s="494"/>
      <c r="G46" s="495"/>
      <c r="H46" s="495">
        <f t="shared" si="8"/>
        <v>0</v>
      </c>
      <c r="I46" s="496"/>
      <c r="J46" s="496"/>
      <c r="K46" s="497">
        <f t="shared" si="9"/>
        <v>0</v>
      </c>
      <c r="L46" s="497">
        <f t="shared" si="10"/>
        <v>0</v>
      </c>
      <c r="M46" s="497">
        <f t="shared" si="11"/>
        <v>0</v>
      </c>
      <c r="N46" s="497">
        <f t="shared" si="12"/>
        <v>0</v>
      </c>
      <c r="O46" s="497">
        <f t="shared" si="13"/>
        <v>0</v>
      </c>
      <c r="P46" s="497">
        <f t="shared" si="14"/>
        <v>0</v>
      </c>
      <c r="Q46" s="483"/>
    </row>
    <row r="47" spans="1:1006" s="80" customFormat="1" ht="22.5" x14ac:dyDescent="0.25">
      <c r="A47" s="501">
        <f t="shared" si="15"/>
        <v>5</v>
      </c>
      <c r="B47" s="502"/>
      <c r="C47" s="492" t="s">
        <v>95</v>
      </c>
      <c r="D47" s="501" t="s">
        <v>56</v>
      </c>
      <c r="E47" s="501">
        <v>0.5</v>
      </c>
      <c r="F47" s="494"/>
      <c r="G47" s="495"/>
      <c r="H47" s="495">
        <f t="shared" si="8"/>
        <v>0</v>
      </c>
      <c r="I47" s="496"/>
      <c r="J47" s="496"/>
      <c r="K47" s="497">
        <f t="shared" si="9"/>
        <v>0</v>
      </c>
      <c r="L47" s="497">
        <f t="shared" si="10"/>
        <v>0</v>
      </c>
      <c r="M47" s="497">
        <f t="shared" si="11"/>
        <v>0</v>
      </c>
      <c r="N47" s="497">
        <f t="shared" si="12"/>
        <v>0</v>
      </c>
      <c r="O47" s="497">
        <f t="shared" si="13"/>
        <v>0</v>
      </c>
      <c r="P47" s="497">
        <f t="shared" si="14"/>
        <v>0</v>
      </c>
      <c r="Q47" s="483"/>
    </row>
    <row r="48" spans="1:1006" s="80" customFormat="1" ht="22.5" x14ac:dyDescent="0.25">
      <c r="A48" s="501">
        <f t="shared" si="15"/>
        <v>6</v>
      </c>
      <c r="B48" s="502"/>
      <c r="C48" s="492" t="s">
        <v>168</v>
      </c>
      <c r="D48" s="493" t="s">
        <v>77</v>
      </c>
      <c r="E48" s="493">
        <v>2</v>
      </c>
      <c r="F48" s="494"/>
      <c r="G48" s="495"/>
      <c r="H48" s="495">
        <f t="shared" si="8"/>
        <v>0</v>
      </c>
      <c r="I48" s="496"/>
      <c r="J48" s="496"/>
      <c r="K48" s="497">
        <f t="shared" si="9"/>
        <v>0</v>
      </c>
      <c r="L48" s="497">
        <f t="shared" si="10"/>
        <v>0</v>
      </c>
      <c r="M48" s="497">
        <f t="shared" si="11"/>
        <v>0</v>
      </c>
      <c r="N48" s="497">
        <f t="shared" si="12"/>
        <v>0</v>
      </c>
      <c r="O48" s="497">
        <f t="shared" si="13"/>
        <v>0</v>
      </c>
      <c r="P48" s="497">
        <f t="shared" si="14"/>
        <v>0</v>
      </c>
      <c r="Q48" s="483"/>
    </row>
    <row r="49" spans="1:17" s="80" customFormat="1" ht="22.5" x14ac:dyDescent="0.25">
      <c r="A49" s="501">
        <f t="shared" si="15"/>
        <v>7</v>
      </c>
      <c r="B49" s="502"/>
      <c r="C49" s="492" t="s">
        <v>96</v>
      </c>
      <c r="D49" s="501" t="s">
        <v>80</v>
      </c>
      <c r="E49" s="501">
        <v>2</v>
      </c>
      <c r="F49" s="494"/>
      <c r="G49" s="495"/>
      <c r="H49" s="495">
        <f t="shared" si="8"/>
        <v>0</v>
      </c>
      <c r="I49" s="496"/>
      <c r="J49" s="496"/>
      <c r="K49" s="497">
        <f t="shared" si="9"/>
        <v>0</v>
      </c>
      <c r="L49" s="497">
        <f t="shared" si="10"/>
        <v>0</v>
      </c>
      <c r="M49" s="497">
        <f t="shared" si="11"/>
        <v>0</v>
      </c>
      <c r="N49" s="497">
        <f t="shared" si="12"/>
        <v>0</v>
      </c>
      <c r="O49" s="497">
        <f t="shared" si="13"/>
        <v>0</v>
      </c>
      <c r="P49" s="497">
        <f t="shared" si="14"/>
        <v>0</v>
      </c>
      <c r="Q49" s="483"/>
    </row>
    <row r="50" spans="1:17" s="80" customFormat="1" x14ac:dyDescent="0.25">
      <c r="A50" s="501">
        <f t="shared" si="15"/>
        <v>8</v>
      </c>
      <c r="B50" s="502"/>
      <c r="C50" s="492" t="s">
        <v>97</v>
      </c>
      <c r="D50" s="501" t="s">
        <v>80</v>
      </c>
      <c r="E50" s="501">
        <v>2</v>
      </c>
      <c r="F50" s="494"/>
      <c r="G50" s="495"/>
      <c r="H50" s="495">
        <f t="shared" si="8"/>
        <v>0</v>
      </c>
      <c r="I50" s="496"/>
      <c r="J50" s="496"/>
      <c r="K50" s="497">
        <f t="shared" si="9"/>
        <v>0</v>
      </c>
      <c r="L50" s="497">
        <f t="shared" si="10"/>
        <v>0</v>
      </c>
      <c r="M50" s="497">
        <f t="shared" si="11"/>
        <v>0</v>
      </c>
      <c r="N50" s="497">
        <f t="shared" si="12"/>
        <v>0</v>
      </c>
      <c r="O50" s="497">
        <f t="shared" si="13"/>
        <v>0</v>
      </c>
      <c r="P50" s="497">
        <f t="shared" si="14"/>
        <v>0</v>
      </c>
      <c r="Q50" s="483"/>
    </row>
    <row r="51" spans="1:17" s="80" customFormat="1" x14ac:dyDescent="0.25">
      <c r="A51" s="501">
        <f t="shared" si="15"/>
        <v>9</v>
      </c>
      <c r="B51" s="502"/>
      <c r="C51" s="492" t="s">
        <v>98</v>
      </c>
      <c r="D51" s="501" t="s">
        <v>80</v>
      </c>
      <c r="E51" s="501">
        <f>E50</f>
        <v>2</v>
      </c>
      <c r="F51" s="494"/>
      <c r="G51" s="495"/>
      <c r="H51" s="495">
        <f t="shared" si="8"/>
        <v>0</v>
      </c>
      <c r="I51" s="496"/>
      <c r="J51" s="496"/>
      <c r="K51" s="497">
        <f t="shared" si="9"/>
        <v>0</v>
      </c>
      <c r="L51" s="497">
        <f t="shared" si="10"/>
        <v>0</v>
      </c>
      <c r="M51" s="497">
        <f t="shared" si="11"/>
        <v>0</v>
      </c>
      <c r="N51" s="497">
        <f t="shared" si="12"/>
        <v>0</v>
      </c>
      <c r="O51" s="497">
        <f t="shared" si="13"/>
        <v>0</v>
      </c>
      <c r="P51" s="497">
        <f t="shared" si="14"/>
        <v>0</v>
      </c>
      <c r="Q51" s="483"/>
    </row>
    <row r="52" spans="1:17" s="80" customFormat="1" ht="22.5" x14ac:dyDescent="0.25">
      <c r="A52" s="501">
        <f t="shared" si="15"/>
        <v>10</v>
      </c>
      <c r="B52" s="502"/>
      <c r="C52" s="492" t="s">
        <v>99</v>
      </c>
      <c r="D52" s="501" t="s">
        <v>78</v>
      </c>
      <c r="E52" s="501">
        <v>0.5</v>
      </c>
      <c r="F52" s="494"/>
      <c r="G52" s="495"/>
      <c r="H52" s="495">
        <f t="shared" si="8"/>
        <v>0</v>
      </c>
      <c r="I52" s="496"/>
      <c r="J52" s="496"/>
      <c r="K52" s="497">
        <f t="shared" si="9"/>
        <v>0</v>
      </c>
      <c r="L52" s="497">
        <f t="shared" si="10"/>
        <v>0</v>
      </c>
      <c r="M52" s="497">
        <f t="shared" si="11"/>
        <v>0</v>
      </c>
      <c r="N52" s="497">
        <f t="shared" si="12"/>
        <v>0</v>
      </c>
      <c r="O52" s="497">
        <f t="shared" si="13"/>
        <v>0</v>
      </c>
      <c r="P52" s="497">
        <f t="shared" si="14"/>
        <v>0</v>
      </c>
      <c r="Q52" s="483"/>
    </row>
    <row r="53" spans="1:17" s="80" customFormat="1" x14ac:dyDescent="0.25">
      <c r="A53" s="501">
        <f t="shared" si="15"/>
        <v>11</v>
      </c>
      <c r="B53" s="502"/>
      <c r="C53" s="492" t="s">
        <v>166</v>
      </c>
      <c r="D53" s="501" t="s">
        <v>104</v>
      </c>
      <c r="E53" s="501">
        <v>2</v>
      </c>
      <c r="F53" s="494"/>
      <c r="G53" s="495"/>
      <c r="H53" s="495">
        <f t="shared" si="8"/>
        <v>0</v>
      </c>
      <c r="I53" s="496"/>
      <c r="J53" s="496"/>
      <c r="K53" s="497">
        <f t="shared" si="9"/>
        <v>0</v>
      </c>
      <c r="L53" s="497">
        <f t="shared" si="10"/>
        <v>0</v>
      </c>
      <c r="M53" s="497">
        <f t="shared" si="11"/>
        <v>0</v>
      </c>
      <c r="N53" s="497">
        <f t="shared" si="12"/>
        <v>0</v>
      </c>
      <c r="O53" s="497">
        <f t="shared" si="13"/>
        <v>0</v>
      </c>
      <c r="P53" s="497">
        <f t="shared" si="14"/>
        <v>0</v>
      </c>
      <c r="Q53" s="483"/>
    </row>
    <row r="54" spans="1:17" s="80" customFormat="1" x14ac:dyDescent="0.25">
      <c r="A54" s="501">
        <f t="shared" si="15"/>
        <v>12</v>
      </c>
      <c r="B54" s="502"/>
      <c r="C54" s="492" t="s">
        <v>101</v>
      </c>
      <c r="D54" s="501" t="s">
        <v>104</v>
      </c>
      <c r="E54" s="501">
        <f>E53</f>
        <v>2</v>
      </c>
      <c r="F54" s="494"/>
      <c r="G54" s="495"/>
      <c r="H54" s="495">
        <f t="shared" si="8"/>
        <v>0</v>
      </c>
      <c r="I54" s="496"/>
      <c r="J54" s="496"/>
      <c r="K54" s="497">
        <f t="shared" si="9"/>
        <v>0</v>
      </c>
      <c r="L54" s="497">
        <f t="shared" si="10"/>
        <v>0</v>
      </c>
      <c r="M54" s="497">
        <f t="shared" si="11"/>
        <v>0</v>
      </c>
      <c r="N54" s="497">
        <f t="shared" si="12"/>
        <v>0</v>
      </c>
      <c r="O54" s="497">
        <f t="shared" si="13"/>
        <v>0</v>
      </c>
      <c r="P54" s="497">
        <f t="shared" si="14"/>
        <v>0</v>
      </c>
      <c r="Q54" s="483"/>
    </row>
    <row r="55" spans="1:17" s="80" customFormat="1" x14ac:dyDescent="0.25">
      <c r="A55" s="501">
        <f t="shared" si="15"/>
        <v>13</v>
      </c>
      <c r="B55" s="502"/>
      <c r="C55" s="492" t="s">
        <v>167</v>
      </c>
      <c r="D55" s="501" t="s">
        <v>56</v>
      </c>
      <c r="E55" s="501">
        <v>1</v>
      </c>
      <c r="F55" s="494"/>
      <c r="G55" s="495"/>
      <c r="H55" s="495">
        <f t="shared" si="8"/>
        <v>0</v>
      </c>
      <c r="I55" s="496"/>
      <c r="J55" s="496"/>
      <c r="K55" s="497">
        <f t="shared" si="9"/>
        <v>0</v>
      </c>
      <c r="L55" s="497">
        <f t="shared" si="10"/>
        <v>0</v>
      </c>
      <c r="M55" s="497">
        <f t="shared" si="11"/>
        <v>0</v>
      </c>
      <c r="N55" s="497">
        <f t="shared" si="12"/>
        <v>0</v>
      </c>
      <c r="O55" s="497">
        <f t="shared" si="13"/>
        <v>0</v>
      </c>
      <c r="P55" s="497">
        <f t="shared" si="14"/>
        <v>0</v>
      </c>
      <c r="Q55" s="483"/>
    </row>
    <row r="56" spans="1:17" s="80" customFormat="1" x14ac:dyDescent="0.25">
      <c r="A56" s="501">
        <f t="shared" si="15"/>
        <v>14</v>
      </c>
      <c r="B56" s="502"/>
      <c r="C56" s="492" t="s">
        <v>102</v>
      </c>
      <c r="D56" s="501" t="s">
        <v>91</v>
      </c>
      <c r="E56" s="501">
        <v>1</v>
      </c>
      <c r="F56" s="494"/>
      <c r="G56" s="495"/>
      <c r="H56" s="495">
        <f t="shared" si="8"/>
        <v>0</v>
      </c>
      <c r="I56" s="496"/>
      <c r="J56" s="496"/>
      <c r="K56" s="497">
        <f t="shared" si="9"/>
        <v>0</v>
      </c>
      <c r="L56" s="497">
        <f t="shared" si="10"/>
        <v>0</v>
      </c>
      <c r="M56" s="497">
        <f t="shared" si="11"/>
        <v>0</v>
      </c>
      <c r="N56" s="497">
        <f t="shared" si="12"/>
        <v>0</v>
      </c>
      <c r="O56" s="497">
        <f t="shared" si="13"/>
        <v>0</v>
      </c>
      <c r="P56" s="497">
        <f t="shared" si="14"/>
        <v>0</v>
      </c>
      <c r="Q56" s="483"/>
    </row>
    <row r="57" spans="1:17" s="80" customFormat="1" ht="12" thickBot="1" x14ac:dyDescent="0.3">
      <c r="A57" s="556" t="s">
        <v>473</v>
      </c>
      <c r="B57" s="557"/>
      <c r="C57" s="557"/>
      <c r="D57" s="557"/>
      <c r="E57" s="557"/>
      <c r="F57" s="557"/>
      <c r="G57" s="557"/>
      <c r="H57" s="557"/>
      <c r="I57" s="557"/>
      <c r="J57" s="557"/>
      <c r="K57" s="558"/>
      <c r="L57" s="191">
        <f>SUM(L14:L56)</f>
        <v>0</v>
      </c>
      <c r="M57" s="191">
        <f>SUM(M14:M56)</f>
        <v>0</v>
      </c>
      <c r="N57" s="191">
        <f>SUM(N14:N56)</f>
        <v>0</v>
      </c>
      <c r="O57" s="191">
        <f>SUM(O14:O56)</f>
        <v>0</v>
      </c>
      <c r="P57" s="191">
        <f>SUM(P14:P56)</f>
        <v>0</v>
      </c>
      <c r="Q57" s="484"/>
    </row>
    <row r="58" spans="1:17" s="80" customFormat="1" x14ac:dyDescent="0.25">
      <c r="A58" s="121"/>
      <c r="B58" s="121"/>
      <c r="C58" s="121"/>
      <c r="D58" s="121"/>
      <c r="E58" s="121"/>
      <c r="F58" s="121"/>
      <c r="G58" s="121"/>
      <c r="H58" s="121"/>
      <c r="I58" s="121"/>
      <c r="J58" s="121"/>
      <c r="K58" s="56"/>
      <c r="L58" s="56"/>
      <c r="M58" s="56"/>
      <c r="N58" s="56"/>
      <c r="O58" s="56"/>
      <c r="P58" s="56"/>
      <c r="Q58" s="56"/>
    </row>
    <row r="59" spans="1:17" s="80" customFormat="1" x14ac:dyDescent="0.25">
      <c r="A59" s="56"/>
      <c r="B59" s="56"/>
      <c r="C59" s="56"/>
      <c r="D59" s="56"/>
      <c r="E59" s="56"/>
      <c r="F59" s="56"/>
      <c r="G59" s="56"/>
      <c r="H59" s="56"/>
      <c r="I59" s="56"/>
      <c r="J59" s="56"/>
      <c r="K59" s="56"/>
      <c r="L59" s="56"/>
      <c r="M59" s="56"/>
      <c r="N59" s="56"/>
      <c r="O59" s="56"/>
      <c r="P59" s="56"/>
      <c r="Q59" s="56"/>
    </row>
    <row r="60" spans="1:17" s="80" customFormat="1" x14ac:dyDescent="0.25">
      <c r="A60" s="80" t="s">
        <v>14</v>
      </c>
      <c r="B60" s="56"/>
      <c r="C60" s="545">
        <f>sas</f>
        <v>0</v>
      </c>
      <c r="D60" s="545"/>
      <c r="E60" s="545"/>
      <c r="F60" s="545"/>
      <c r="G60" s="545"/>
      <c r="H60" s="545"/>
      <c r="I60" s="56"/>
      <c r="J60" s="56"/>
      <c r="K60" s="56"/>
      <c r="L60" s="56"/>
      <c r="M60" s="56"/>
      <c r="N60" s="56"/>
      <c r="O60" s="56"/>
      <c r="P60" s="56"/>
      <c r="Q60" s="56"/>
    </row>
    <row r="61" spans="1:17" s="80" customFormat="1" x14ac:dyDescent="0.25">
      <c r="A61" s="56"/>
      <c r="B61" s="56"/>
      <c r="C61" s="508" t="s">
        <v>15</v>
      </c>
      <c r="D61" s="508"/>
      <c r="E61" s="508"/>
      <c r="F61" s="508"/>
      <c r="G61" s="508"/>
      <c r="H61" s="508"/>
      <c r="I61" s="56"/>
      <c r="J61" s="56"/>
      <c r="K61" s="56"/>
      <c r="L61" s="56"/>
      <c r="M61" s="56"/>
      <c r="N61" s="56"/>
      <c r="O61" s="56"/>
      <c r="P61" s="56"/>
      <c r="Q61" s="56"/>
    </row>
    <row r="62" spans="1:17" s="80" customFormat="1" x14ac:dyDescent="0.25">
      <c r="A62" s="56"/>
      <c r="B62" s="56"/>
      <c r="C62" s="56"/>
      <c r="D62" s="56"/>
      <c r="E62" s="56"/>
      <c r="F62" s="56"/>
      <c r="G62" s="56"/>
      <c r="H62" s="56"/>
      <c r="I62" s="56"/>
      <c r="J62" s="56"/>
      <c r="K62" s="56"/>
      <c r="L62" s="56"/>
      <c r="M62" s="56"/>
      <c r="N62" s="56"/>
      <c r="O62" s="56"/>
      <c r="P62" s="56"/>
      <c r="Q62" s="56"/>
    </row>
    <row r="63" spans="1:17" s="80" customFormat="1" x14ac:dyDescent="0.25">
      <c r="A63" s="122" t="str">
        <f>dat</f>
        <v>Tāme sastādīta 2021. gada</v>
      </c>
      <c r="B63" s="123"/>
      <c r="C63" s="123"/>
      <c r="D63" s="123"/>
      <c r="E63" s="56"/>
      <c r="F63" s="56"/>
      <c r="G63" s="56"/>
      <c r="H63" s="56"/>
      <c r="I63" s="56"/>
      <c r="J63" s="56"/>
      <c r="K63" s="56"/>
      <c r="L63" s="56"/>
      <c r="M63" s="56"/>
      <c r="N63" s="56"/>
      <c r="O63" s="56"/>
      <c r="P63" s="56"/>
      <c r="Q63" s="56"/>
    </row>
    <row r="64" spans="1:17" s="80" customFormat="1" x14ac:dyDescent="0.25">
      <c r="A64" s="56"/>
      <c r="B64" s="56"/>
      <c r="C64" s="56"/>
      <c r="D64" s="56"/>
      <c r="E64" s="56"/>
      <c r="F64" s="56"/>
      <c r="G64" s="56"/>
      <c r="H64" s="56"/>
      <c r="I64" s="56"/>
      <c r="J64" s="56"/>
      <c r="K64" s="56"/>
      <c r="L64" s="56"/>
      <c r="M64" s="56"/>
      <c r="N64" s="56"/>
      <c r="O64" s="56"/>
      <c r="P64" s="56"/>
      <c r="Q64" s="56"/>
    </row>
    <row r="65" spans="1:17" s="80" customFormat="1" x14ac:dyDescent="0.25">
      <c r="A65" s="80" t="s">
        <v>38</v>
      </c>
      <c r="B65" s="56"/>
      <c r="C65" s="545">
        <f>C60</f>
        <v>0</v>
      </c>
      <c r="D65" s="545"/>
      <c r="E65" s="545"/>
      <c r="F65" s="545"/>
      <c r="G65" s="545"/>
      <c r="H65" s="545"/>
      <c r="I65" s="56"/>
      <c r="J65" s="56"/>
      <c r="K65" s="56"/>
      <c r="L65" s="56"/>
      <c r="M65" s="56"/>
      <c r="N65" s="56"/>
      <c r="O65" s="56"/>
      <c r="P65" s="56"/>
      <c r="Q65" s="56"/>
    </row>
    <row r="66" spans="1:17" s="80" customFormat="1" x14ac:dyDescent="0.25">
      <c r="A66" s="56"/>
      <c r="B66" s="56"/>
      <c r="C66" s="508" t="s">
        <v>15</v>
      </c>
      <c r="D66" s="508"/>
      <c r="E66" s="508"/>
      <c r="F66" s="508"/>
      <c r="G66" s="508"/>
      <c r="H66" s="508"/>
      <c r="I66" s="56"/>
      <c r="J66" s="56"/>
      <c r="K66" s="56"/>
      <c r="L66" s="56"/>
      <c r="M66" s="56"/>
      <c r="N66" s="56"/>
      <c r="O66" s="56"/>
      <c r="P66" s="56"/>
      <c r="Q66" s="56"/>
    </row>
    <row r="67" spans="1:17" s="80" customFormat="1" x14ac:dyDescent="0.25">
      <c r="A67" s="56"/>
      <c r="B67" s="56"/>
      <c r="C67" s="56"/>
      <c r="D67" s="56"/>
      <c r="E67" s="56"/>
      <c r="F67" s="56"/>
      <c r="G67" s="56"/>
      <c r="H67" s="56"/>
      <c r="I67" s="56"/>
      <c r="J67" s="56"/>
      <c r="K67" s="56"/>
      <c r="L67" s="56"/>
      <c r="M67" s="56"/>
      <c r="N67" s="56"/>
      <c r="O67" s="56"/>
      <c r="P67" s="56"/>
      <c r="Q67" s="56"/>
    </row>
    <row r="68" spans="1:17" s="80" customFormat="1" x14ac:dyDescent="0.25">
      <c r="A68" s="122" t="s">
        <v>53</v>
      </c>
      <c r="B68" s="123"/>
      <c r="C68" s="124">
        <f>sert</f>
        <v>0</v>
      </c>
    </row>
    <row r="69" spans="1:17" s="80" customFormat="1" x14ac:dyDescent="0.25"/>
    <row r="70" spans="1:17" s="80" customFormat="1" ht="13.5" x14ac:dyDescent="0.25">
      <c r="A70" s="580" t="s">
        <v>563</v>
      </c>
    </row>
    <row r="71" spans="1:17" s="80" customFormat="1" ht="12" x14ac:dyDescent="0.2">
      <c r="A71" s="581" t="s">
        <v>564</v>
      </c>
    </row>
    <row r="72" spans="1:17" s="80" customFormat="1" ht="12" x14ac:dyDescent="0.2">
      <c r="A72" s="581" t="s">
        <v>565</v>
      </c>
    </row>
    <row r="73" spans="1:17" s="80" customFormat="1" x14ac:dyDescent="0.25"/>
  </sheetData>
  <mergeCells count="22">
    <mergeCell ref="A57:K57"/>
    <mergeCell ref="C60:H60"/>
    <mergeCell ref="C61:H61"/>
    <mergeCell ref="C65:H65"/>
    <mergeCell ref="C66:H66"/>
    <mergeCell ref="D8:L8"/>
    <mergeCell ref="A9:F9"/>
    <mergeCell ref="J9:M9"/>
    <mergeCell ref="N9:O9"/>
    <mergeCell ref="A12:A13"/>
    <mergeCell ref="B12:B13"/>
    <mergeCell ref="C12:C13"/>
    <mergeCell ref="D12:D13"/>
    <mergeCell ref="E12:E13"/>
    <mergeCell ref="F12:K12"/>
    <mergeCell ref="L12:P12"/>
    <mergeCell ref="D7:L7"/>
    <mergeCell ref="C2:I2"/>
    <mergeCell ref="C3:I3"/>
    <mergeCell ref="C4:I4"/>
    <mergeCell ref="D5:L5"/>
    <mergeCell ref="D6:L6"/>
  </mergeCells>
  <conditionalFormatting sqref="C4:I4 D5:L6 A16:B41 F15:G56 I15:J56">
    <cfRule type="cellIs" dxfId="65" priority="17" operator="equal">
      <formula>0</formula>
    </cfRule>
  </conditionalFormatting>
  <conditionalFormatting sqref="N9:O9 C2:I2 H15:H56 K15:Q56">
    <cfRule type="cellIs" dxfId="64" priority="18" operator="equal">
      <formula>0</formula>
    </cfRule>
  </conditionalFormatting>
  <conditionalFormatting sqref="C53:E54 A53:A54 B42:E42 C43:E50 A43:A50">
    <cfRule type="containsText" dxfId="63" priority="19" operator="containsText" text="Tāme sastādīta  20__. gada tirgus cenās, pamatojoties uz ___ daļas rasējumiem"/>
  </conditionalFormatting>
  <conditionalFormatting sqref="O10">
    <cfRule type="cellIs" dxfId="62" priority="20" operator="equal">
      <formula>"20__. gada __. _________"</formula>
    </cfRule>
  </conditionalFormatting>
  <conditionalFormatting sqref="A15:B15">
    <cfRule type="cellIs" dxfId="61" priority="23" operator="equal">
      <formula>0</formula>
    </cfRule>
  </conditionalFormatting>
  <conditionalFormatting sqref="P10:Q10">
    <cfRule type="cellIs" dxfId="60" priority="26" operator="equal">
      <formula>"20__. gada __. _________"</formula>
    </cfRule>
  </conditionalFormatting>
  <conditionalFormatting sqref="D1">
    <cfRule type="cellIs" dxfId="59" priority="28" operator="equal">
      <formula>0</formula>
    </cfRule>
  </conditionalFormatting>
  <conditionalFormatting sqref="A57:K57 A58:J58">
    <cfRule type="containsText" dxfId="58" priority="7" operator="containsText" text="Tāme sastādīta  20__. gada tirgus cenās, pamatojoties uz ___ daļas rasējumiem"/>
  </conditionalFormatting>
  <conditionalFormatting sqref="L57:Q57">
    <cfRule type="cellIs" dxfId="57" priority="8" operator="equal">
      <formula>0</formula>
    </cfRule>
  </conditionalFormatting>
  <conditionalFormatting sqref="C60:H60">
    <cfRule type="cellIs" dxfId="56" priority="4" operator="equal">
      <formula>0</formula>
    </cfRule>
  </conditionalFormatting>
  <conditionalFormatting sqref="C65:H65 C60:H60">
    <cfRule type="cellIs" dxfId="55" priority="5" operator="equal">
      <formula>0</formula>
    </cfRule>
  </conditionalFormatting>
  <conditionalFormatting sqref="C68">
    <cfRule type="cellIs" dxfId="54" priority="6" operator="equal">
      <formula>0</formula>
    </cfRule>
  </conditionalFormatting>
  <conditionalFormatting sqref="D7:L8">
    <cfRule type="cellIs" dxfId="53" priority="3" operator="equal">
      <formula>0</formula>
    </cfRule>
  </conditionalFormatting>
  <conditionalFormatting sqref="A9:F9">
    <cfRule type="containsText" dxfId="52" priority="2" operator="containsText" text="Tāme sastādīta  20__. gada tirgus cenās, pamatojoties uz ___ daļas rasējumiem"/>
  </conditionalFormatting>
  <pageMargins left="0" right="0.19685039370078741" top="0.59055118110236227" bottom="0.39370078740157483" header="0.51181102362204722" footer="0.51181102362204722"/>
  <pageSetup paperSize="9" scale="98" firstPageNumber="0" orientation="landscape" horizontalDpi="300" verticalDpi="300" r:id="rId1"/>
  <rowBreaks count="1" manualBreakCount="1">
    <brk id="28"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LZ62"/>
  <sheetViews>
    <sheetView view="pageBreakPreview" topLeftCell="A49" zoomScale="145" zoomScaleNormal="85" zoomScaleSheetLayoutView="145" workbookViewId="0">
      <selection activeCell="A60" sqref="A60:A62"/>
    </sheetView>
  </sheetViews>
  <sheetFormatPr defaultColWidth="9.140625" defaultRowHeight="11.25" x14ac:dyDescent="0.25"/>
  <cols>
    <col min="1" max="1" width="4.5703125" style="80" customWidth="1"/>
    <col min="2" max="2" width="6" style="80" customWidth="1"/>
    <col min="3" max="3" width="40.140625" style="80" customWidth="1"/>
    <col min="4" max="4" width="7.28515625" style="80" customWidth="1"/>
    <col min="5" max="5" width="8.7109375" style="80" customWidth="1"/>
    <col min="6" max="16" width="7" style="80" customWidth="1"/>
    <col min="17" max="1014" width="9.140625" style="80" customWidth="1"/>
    <col min="1015" max="16384" width="9.140625" style="433"/>
  </cols>
  <sheetData>
    <row r="1" spans="1:1014" x14ac:dyDescent="0.25">
      <c r="C1" s="81" t="s">
        <v>39</v>
      </c>
      <c r="D1" s="82">
        <f>'Kops a'!B23</f>
        <v>9</v>
      </c>
      <c r="N1" s="83"/>
      <c r="O1" s="81"/>
      <c r="P1" s="83"/>
    </row>
    <row r="2" spans="1:1014" x14ac:dyDescent="0.25">
      <c r="A2" s="84"/>
      <c r="B2" s="84"/>
      <c r="C2" s="533" t="s">
        <v>189</v>
      </c>
      <c r="D2" s="533"/>
      <c r="E2" s="533"/>
      <c r="F2" s="533"/>
      <c r="G2" s="533"/>
      <c r="H2" s="533"/>
      <c r="I2" s="533"/>
      <c r="J2" s="84"/>
    </row>
    <row r="3" spans="1:1014" x14ac:dyDescent="0.25">
      <c r="A3" s="85"/>
      <c r="B3" s="85"/>
      <c r="C3" s="510" t="s">
        <v>18</v>
      </c>
      <c r="D3" s="510"/>
      <c r="E3" s="510"/>
      <c r="F3" s="510"/>
      <c r="G3" s="510"/>
      <c r="H3" s="510"/>
      <c r="I3" s="510"/>
      <c r="J3" s="85"/>
    </row>
    <row r="4" spans="1:1014" x14ac:dyDescent="0.25">
      <c r="A4" s="85"/>
      <c r="B4" s="85"/>
      <c r="C4" s="504" t="s">
        <v>4</v>
      </c>
      <c r="D4" s="504"/>
      <c r="E4" s="504"/>
      <c r="F4" s="504"/>
      <c r="G4" s="504"/>
      <c r="H4" s="504"/>
      <c r="I4" s="504"/>
      <c r="J4" s="85"/>
    </row>
    <row r="5" spans="1:1014" x14ac:dyDescent="0.25">
      <c r="C5" s="81" t="s">
        <v>5</v>
      </c>
      <c r="D5" s="532" t="str">
        <f>'Kops a'!D6</f>
        <v>Daudzīvokļu dzīvojamā māja</v>
      </c>
      <c r="E5" s="532"/>
      <c r="F5" s="532"/>
      <c r="G5" s="532"/>
      <c r="H5" s="532"/>
      <c r="I5" s="532"/>
      <c r="J5" s="532"/>
      <c r="K5" s="532"/>
      <c r="L5" s="532"/>
      <c r="M5" s="56"/>
      <c r="N5" s="56"/>
      <c r="O5" s="56"/>
      <c r="P5" s="56"/>
    </row>
    <row r="6" spans="1:1014" x14ac:dyDescent="0.25">
      <c r="C6" s="81" t="s">
        <v>6</v>
      </c>
      <c r="D6" s="532" t="str">
        <f>'Kops a'!D7</f>
        <v>fasādes vienkāršotā atjaunošana</v>
      </c>
      <c r="E6" s="532"/>
      <c r="F6" s="532"/>
      <c r="G6" s="532"/>
      <c r="H6" s="532"/>
      <c r="I6" s="532"/>
      <c r="J6" s="532"/>
      <c r="K6" s="532"/>
      <c r="L6" s="532"/>
      <c r="M6" s="56"/>
      <c r="N6" s="56"/>
      <c r="O6" s="56"/>
      <c r="P6" s="56"/>
    </row>
    <row r="7" spans="1:1014" x14ac:dyDescent="0.25">
      <c r="C7" s="81" t="s">
        <v>7</v>
      </c>
      <c r="D7" s="532" t="str">
        <f>adrese</f>
        <v>Dzīvojamā ēka Nr.17000310131 001 
Zvejnieku alejā 7, Liepājā.</v>
      </c>
      <c r="E7" s="532"/>
      <c r="F7" s="532"/>
      <c r="G7" s="532"/>
      <c r="H7" s="532"/>
      <c r="I7" s="532"/>
      <c r="J7" s="532"/>
      <c r="K7" s="532"/>
      <c r="L7" s="532"/>
      <c r="M7" s="56"/>
      <c r="N7" s="56"/>
      <c r="O7" s="56"/>
      <c r="P7" s="56"/>
    </row>
    <row r="8" spans="1:1014" x14ac:dyDescent="0.25">
      <c r="C8" s="81" t="s">
        <v>21</v>
      </c>
      <c r="D8" s="532" t="str">
        <f>līgums</f>
        <v>WS-61-17</v>
      </c>
      <c r="E8" s="532"/>
      <c r="F8" s="532"/>
      <c r="G8" s="532"/>
      <c r="H8" s="532"/>
      <c r="I8" s="532"/>
      <c r="J8" s="532"/>
      <c r="K8" s="532"/>
      <c r="L8" s="532"/>
      <c r="M8" s="56"/>
      <c r="N8" s="56"/>
      <c r="O8" s="56"/>
      <c r="P8" s="56"/>
    </row>
    <row r="9" spans="1:1014" x14ac:dyDescent="0.25">
      <c r="A9" s="511" t="s">
        <v>559</v>
      </c>
      <c r="B9" s="511"/>
      <c r="C9" s="511"/>
      <c r="D9" s="511"/>
      <c r="E9" s="511"/>
      <c r="F9" s="511"/>
      <c r="G9" s="56"/>
      <c r="H9" s="56"/>
      <c r="I9" s="56"/>
      <c r="J9" s="546" t="s">
        <v>40</v>
      </c>
      <c r="K9" s="546"/>
      <c r="L9" s="546"/>
      <c r="M9" s="546"/>
      <c r="N9" s="547">
        <f>P46</f>
        <v>0</v>
      </c>
      <c r="O9" s="547"/>
      <c r="P9" s="56"/>
    </row>
    <row r="10" spans="1:1014" x14ac:dyDescent="0.25">
      <c r="A10" s="87"/>
      <c r="B10" s="88"/>
      <c r="C10" s="81"/>
      <c r="L10" s="84"/>
      <c r="M10" s="84"/>
      <c r="O10" s="89"/>
      <c r="P10" s="90" t="str">
        <f>A53</f>
        <v>Tāme sastādīta 2021. gada</v>
      </c>
    </row>
    <row r="11" spans="1:1014" ht="12" thickBot="1" x14ac:dyDescent="0.3">
      <c r="A11" s="87"/>
      <c r="B11" s="88"/>
      <c r="C11" s="81"/>
      <c r="L11" s="91"/>
      <c r="M11" s="91"/>
      <c r="N11" s="92"/>
      <c r="O11" s="83"/>
    </row>
    <row r="12" spans="1:1014"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014" ht="66.75" thickBot="1" x14ac:dyDescent="0.3">
      <c r="A13" s="538"/>
      <c r="B13" s="539"/>
      <c r="C13" s="540"/>
      <c r="D13" s="541"/>
      <c r="E13" s="542"/>
      <c r="F13" s="93" t="s">
        <v>47</v>
      </c>
      <c r="G13" s="94" t="s">
        <v>48</v>
      </c>
      <c r="H13" s="94" t="s">
        <v>49</v>
      </c>
      <c r="I13" s="94" t="s">
        <v>50</v>
      </c>
      <c r="J13" s="94" t="s">
        <v>51</v>
      </c>
      <c r="K13" s="95" t="s">
        <v>52</v>
      </c>
      <c r="L13" s="93" t="s">
        <v>47</v>
      </c>
      <c r="M13" s="94" t="s">
        <v>49</v>
      </c>
      <c r="N13" s="94" t="s">
        <v>50</v>
      </c>
      <c r="O13" s="94" t="s">
        <v>51</v>
      </c>
      <c r="P13" s="95" t="s">
        <v>52</v>
      </c>
    </row>
    <row r="14" spans="1:1014" ht="12" x14ac:dyDescent="0.25">
      <c r="A14" s="96"/>
      <c r="B14" s="97"/>
      <c r="C14" s="98" t="s">
        <v>190</v>
      </c>
      <c r="D14" s="99"/>
      <c r="E14" s="99"/>
      <c r="F14" s="100"/>
      <c r="G14" s="100"/>
      <c r="H14" s="100"/>
      <c r="I14" s="100"/>
      <c r="J14" s="57"/>
      <c r="K14" s="100"/>
      <c r="L14" s="100"/>
      <c r="M14" s="100"/>
      <c r="N14" s="100"/>
      <c r="O14" s="57"/>
      <c r="ALZ14" s="433"/>
    </row>
    <row r="15" spans="1:1014" ht="33.75" x14ac:dyDescent="0.25">
      <c r="A15" s="101">
        <v>1</v>
      </c>
      <c r="B15" s="102"/>
      <c r="C15" s="103" t="s">
        <v>440</v>
      </c>
      <c r="D15" s="104" t="s">
        <v>80</v>
      </c>
      <c r="E15" s="104">
        <v>130</v>
      </c>
      <c r="F15" s="105"/>
      <c r="G15" s="106"/>
      <c r="H15" s="107">
        <f>F15*G15</f>
        <v>0</v>
      </c>
      <c r="I15" s="108"/>
      <c r="J15" s="108"/>
      <c r="K15" s="109">
        <f>ROUND(I15+H15+J15,2)</f>
        <v>0</v>
      </c>
      <c r="L15" s="109">
        <f>ROUND(E15*F15,2)</f>
        <v>0</v>
      </c>
      <c r="M15" s="109">
        <f>ROUND(E15*H15,2)</f>
        <v>0</v>
      </c>
      <c r="N15" s="109">
        <f>ROUND(E15*I15,2)</f>
        <v>0</v>
      </c>
      <c r="O15" s="109">
        <f>ROUND(E15*J15,2)</f>
        <v>0</v>
      </c>
      <c r="P15" s="109">
        <f>SUM(M15:O15)</f>
        <v>0</v>
      </c>
      <c r="ALZ15" s="433"/>
    </row>
    <row r="16" spans="1:1014" x14ac:dyDescent="0.25">
      <c r="A16" s="101">
        <v>2</v>
      </c>
      <c r="B16" s="110"/>
      <c r="C16" s="111" t="s">
        <v>441</v>
      </c>
      <c r="D16" s="112" t="s">
        <v>80</v>
      </c>
      <c r="E16" s="112">
        <v>8</v>
      </c>
      <c r="F16" s="105"/>
      <c r="G16" s="106"/>
      <c r="H16" s="107">
        <f>F16*G16</f>
        <v>0</v>
      </c>
      <c r="I16" s="108"/>
      <c r="J16" s="108"/>
      <c r="K16" s="109">
        <f>ROUND(I16+H16+J16,2)</f>
        <v>0</v>
      </c>
      <c r="L16" s="109">
        <f>ROUND(E16*F16,2)</f>
        <v>0</v>
      </c>
      <c r="M16" s="109">
        <f>ROUND(E16*H16,2)</f>
        <v>0</v>
      </c>
      <c r="N16" s="109">
        <f>ROUND(E16*I16,2)</f>
        <v>0</v>
      </c>
      <c r="O16" s="109">
        <f>ROUND(E16*J16,2)</f>
        <v>0</v>
      </c>
      <c r="P16" s="109">
        <f>SUM(M16:O16)</f>
        <v>0</v>
      </c>
      <c r="ALZ16" s="433"/>
    </row>
    <row r="17" spans="1:1014" x14ac:dyDescent="0.25">
      <c r="A17" s="101">
        <v>3</v>
      </c>
      <c r="B17" s="110"/>
      <c r="C17" s="113" t="s">
        <v>442</v>
      </c>
      <c r="D17" s="112" t="s">
        <v>80</v>
      </c>
      <c r="E17" s="112">
        <v>95</v>
      </c>
      <c r="F17" s="105"/>
      <c r="G17" s="106"/>
      <c r="H17" s="107">
        <f t="shared" ref="H17:H20" si="0">F17*G17</f>
        <v>0</v>
      </c>
      <c r="I17" s="108"/>
      <c r="J17" s="108"/>
      <c r="K17" s="109">
        <f t="shared" ref="K17:K20" si="1">ROUND(I17+H17+J17,2)</f>
        <v>0</v>
      </c>
      <c r="L17" s="109">
        <f t="shared" ref="L17:L20" si="2">ROUND(E17*F17,2)</f>
        <v>0</v>
      </c>
      <c r="M17" s="109">
        <f t="shared" ref="M17:M20" si="3">ROUND(E17*H17,2)</f>
        <v>0</v>
      </c>
      <c r="N17" s="109">
        <f t="shared" ref="N17:N20" si="4">ROUND(E17*I17,2)</f>
        <v>0</v>
      </c>
      <c r="O17" s="109">
        <f t="shared" ref="O17:O20" si="5">ROUND(E17*J17,2)</f>
        <v>0</v>
      </c>
      <c r="P17" s="109">
        <f t="shared" ref="P17:P20" si="6">SUM(M17:O17)</f>
        <v>0</v>
      </c>
      <c r="ALZ17" s="433"/>
    </row>
    <row r="18" spans="1:1014" x14ac:dyDescent="0.25">
      <c r="A18" s="101">
        <v>4</v>
      </c>
      <c r="B18" s="110"/>
      <c r="C18" s="113" t="s">
        <v>443</v>
      </c>
      <c r="D18" s="112" t="s">
        <v>80</v>
      </c>
      <c r="E18" s="112">
        <v>35</v>
      </c>
      <c r="F18" s="105"/>
      <c r="G18" s="106"/>
      <c r="H18" s="107">
        <f t="shared" si="0"/>
        <v>0</v>
      </c>
      <c r="I18" s="108"/>
      <c r="J18" s="108"/>
      <c r="K18" s="109">
        <f t="shared" si="1"/>
        <v>0</v>
      </c>
      <c r="L18" s="109">
        <f t="shared" si="2"/>
        <v>0</v>
      </c>
      <c r="M18" s="109">
        <f t="shared" si="3"/>
        <v>0</v>
      </c>
      <c r="N18" s="109">
        <f t="shared" si="4"/>
        <v>0</v>
      </c>
      <c r="O18" s="109">
        <f t="shared" si="5"/>
        <v>0</v>
      </c>
      <c r="P18" s="109">
        <f t="shared" si="6"/>
        <v>0</v>
      </c>
      <c r="ALZ18" s="433"/>
    </row>
    <row r="19" spans="1:1014" x14ac:dyDescent="0.25">
      <c r="A19" s="101">
        <v>5</v>
      </c>
      <c r="B19" s="110"/>
      <c r="C19" s="113" t="s">
        <v>444</v>
      </c>
      <c r="D19" s="112" t="s">
        <v>57</v>
      </c>
      <c r="E19" s="112">
        <v>23</v>
      </c>
      <c r="F19" s="105"/>
      <c r="G19" s="106"/>
      <c r="H19" s="107">
        <f t="shared" si="0"/>
        <v>0</v>
      </c>
      <c r="I19" s="108"/>
      <c r="J19" s="108"/>
      <c r="K19" s="109">
        <f t="shared" si="1"/>
        <v>0</v>
      </c>
      <c r="L19" s="109">
        <f t="shared" si="2"/>
        <v>0</v>
      </c>
      <c r="M19" s="109">
        <f t="shared" si="3"/>
        <v>0</v>
      </c>
      <c r="N19" s="109">
        <f t="shared" si="4"/>
        <v>0</v>
      </c>
      <c r="O19" s="109">
        <f t="shared" si="5"/>
        <v>0</v>
      </c>
      <c r="P19" s="109">
        <f t="shared" si="6"/>
        <v>0</v>
      </c>
      <c r="ALZ19" s="433"/>
    </row>
    <row r="20" spans="1:1014" ht="22.5" x14ac:dyDescent="0.25">
      <c r="A20" s="101">
        <v>6</v>
      </c>
      <c r="B20" s="110"/>
      <c r="C20" s="113" t="s">
        <v>445</v>
      </c>
      <c r="D20" s="112" t="s">
        <v>57</v>
      </c>
      <c r="E20" s="112">
        <v>6</v>
      </c>
      <c r="F20" s="105"/>
      <c r="G20" s="106"/>
      <c r="H20" s="107">
        <f t="shared" si="0"/>
        <v>0</v>
      </c>
      <c r="I20" s="108"/>
      <c r="J20" s="108"/>
      <c r="K20" s="109">
        <f t="shared" si="1"/>
        <v>0</v>
      </c>
      <c r="L20" s="109">
        <f t="shared" si="2"/>
        <v>0</v>
      </c>
      <c r="M20" s="109">
        <f t="shared" si="3"/>
        <v>0</v>
      </c>
      <c r="N20" s="109">
        <f t="shared" si="4"/>
        <v>0</v>
      </c>
      <c r="O20" s="109">
        <f t="shared" si="5"/>
        <v>0</v>
      </c>
      <c r="P20" s="109">
        <f t="shared" si="6"/>
        <v>0</v>
      </c>
      <c r="ALZ20" s="433"/>
    </row>
    <row r="21" spans="1:1014" x14ac:dyDescent="0.25">
      <c r="A21" s="101">
        <v>7</v>
      </c>
      <c r="B21" s="110"/>
      <c r="C21" s="113" t="s">
        <v>446</v>
      </c>
      <c r="D21" s="112" t="s">
        <v>57</v>
      </c>
      <c r="E21" s="112">
        <v>6</v>
      </c>
      <c r="F21" s="105"/>
      <c r="G21" s="106"/>
      <c r="H21" s="107">
        <f t="shared" ref="H21:H45" si="7">F21*G21</f>
        <v>0</v>
      </c>
      <c r="I21" s="108"/>
      <c r="J21" s="108"/>
      <c r="K21" s="109">
        <f t="shared" ref="K21:K45" si="8">ROUND(I21+H21+J21,2)</f>
        <v>0</v>
      </c>
      <c r="L21" s="109">
        <f t="shared" ref="L21:L45" si="9">ROUND(E21*F21,2)</f>
        <v>0</v>
      </c>
      <c r="M21" s="109">
        <f t="shared" ref="M21:M45" si="10">ROUND(E21*H21,2)</f>
        <v>0</v>
      </c>
      <c r="N21" s="109">
        <f t="shared" ref="N21:N45" si="11">ROUND(E21*I21,2)</f>
        <v>0</v>
      </c>
      <c r="O21" s="109">
        <f t="shared" ref="O21:O45" si="12">ROUND(E21*J21,2)</f>
        <v>0</v>
      </c>
      <c r="P21" s="109">
        <f t="shared" ref="P21:P45" si="13">SUM(M21:O21)</f>
        <v>0</v>
      </c>
      <c r="ALZ21" s="433"/>
    </row>
    <row r="22" spans="1:1014" x14ac:dyDescent="0.25">
      <c r="A22" s="101">
        <v>8</v>
      </c>
      <c r="B22" s="110"/>
      <c r="C22" s="113" t="s">
        <v>447</v>
      </c>
      <c r="D22" s="112" t="s">
        <v>57</v>
      </c>
      <c r="E22" s="112">
        <v>3</v>
      </c>
      <c r="F22" s="105"/>
      <c r="G22" s="106"/>
      <c r="H22" s="107">
        <f t="shared" si="7"/>
        <v>0</v>
      </c>
      <c r="I22" s="108"/>
      <c r="J22" s="108"/>
      <c r="K22" s="109">
        <f t="shared" si="8"/>
        <v>0</v>
      </c>
      <c r="L22" s="109">
        <f t="shared" si="9"/>
        <v>0</v>
      </c>
      <c r="M22" s="109">
        <f t="shared" si="10"/>
        <v>0</v>
      </c>
      <c r="N22" s="109">
        <f t="shared" si="11"/>
        <v>0</v>
      </c>
      <c r="O22" s="109">
        <f t="shared" si="12"/>
        <v>0</v>
      </c>
      <c r="P22" s="109">
        <f t="shared" si="13"/>
        <v>0</v>
      </c>
      <c r="ALZ22" s="433"/>
    </row>
    <row r="23" spans="1:1014" x14ac:dyDescent="0.25">
      <c r="A23" s="101">
        <v>9</v>
      </c>
      <c r="B23" s="110"/>
      <c r="C23" s="113" t="s">
        <v>447</v>
      </c>
      <c r="D23" s="112" t="s">
        <v>57</v>
      </c>
      <c r="E23" s="112">
        <v>44</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c r="ALZ23" s="433"/>
    </row>
    <row r="24" spans="1:1014" x14ac:dyDescent="0.25">
      <c r="A24" s="101">
        <v>10</v>
      </c>
      <c r="B24" s="110"/>
      <c r="C24" s="113" t="s">
        <v>448</v>
      </c>
      <c r="D24" s="112" t="s">
        <v>57</v>
      </c>
      <c r="E24" s="112">
        <v>2</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c r="ALZ24" s="433"/>
    </row>
    <row r="25" spans="1:1014" x14ac:dyDescent="0.25">
      <c r="A25" s="101">
        <v>11</v>
      </c>
      <c r="B25" s="110"/>
      <c r="C25" s="113" t="s">
        <v>449</v>
      </c>
      <c r="D25" s="112" t="s">
        <v>57</v>
      </c>
      <c r="E25" s="112">
        <v>8</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c r="ALZ25" s="433"/>
    </row>
    <row r="26" spans="1:1014" x14ac:dyDescent="0.25">
      <c r="A26" s="101">
        <v>12</v>
      </c>
      <c r="B26" s="110"/>
      <c r="C26" s="113" t="s">
        <v>450</v>
      </c>
      <c r="D26" s="112" t="s">
        <v>57</v>
      </c>
      <c r="E26" s="112">
        <v>1</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c r="ALZ26" s="433"/>
    </row>
    <row r="27" spans="1:1014" x14ac:dyDescent="0.25">
      <c r="A27" s="101">
        <v>13</v>
      </c>
      <c r="B27" s="110"/>
      <c r="C27" s="113" t="s">
        <v>451</v>
      </c>
      <c r="D27" s="112" t="s">
        <v>57</v>
      </c>
      <c r="E27" s="112">
        <v>4</v>
      </c>
      <c r="F27" s="105"/>
      <c r="G27" s="106"/>
      <c r="H27" s="107">
        <f t="shared" si="7"/>
        <v>0</v>
      </c>
      <c r="I27" s="108"/>
      <c r="J27" s="108"/>
      <c r="K27" s="109">
        <f t="shared" si="8"/>
        <v>0</v>
      </c>
      <c r="L27" s="109">
        <f t="shared" si="9"/>
        <v>0</v>
      </c>
      <c r="M27" s="109">
        <f t="shared" si="10"/>
        <v>0</v>
      </c>
      <c r="N27" s="109">
        <f t="shared" si="11"/>
        <v>0</v>
      </c>
      <c r="O27" s="109">
        <f t="shared" si="12"/>
        <v>0</v>
      </c>
      <c r="P27" s="109">
        <f t="shared" si="13"/>
        <v>0</v>
      </c>
      <c r="ALZ27" s="433"/>
    </row>
    <row r="28" spans="1:1014" x14ac:dyDescent="0.25">
      <c r="A28" s="101">
        <v>14</v>
      </c>
      <c r="B28" s="110"/>
      <c r="C28" s="113" t="s">
        <v>452</v>
      </c>
      <c r="D28" s="112" t="s">
        <v>57</v>
      </c>
      <c r="E28" s="112">
        <v>24</v>
      </c>
      <c r="F28" s="105"/>
      <c r="G28" s="106"/>
      <c r="H28" s="107">
        <f t="shared" si="7"/>
        <v>0</v>
      </c>
      <c r="I28" s="108"/>
      <c r="J28" s="108"/>
      <c r="K28" s="109">
        <f t="shared" si="8"/>
        <v>0</v>
      </c>
      <c r="L28" s="109">
        <f t="shared" si="9"/>
        <v>0</v>
      </c>
      <c r="M28" s="109">
        <f t="shared" si="10"/>
        <v>0</v>
      </c>
      <c r="N28" s="109">
        <f t="shared" si="11"/>
        <v>0</v>
      </c>
      <c r="O28" s="109">
        <f t="shared" si="12"/>
        <v>0</v>
      </c>
      <c r="P28" s="109">
        <f t="shared" si="13"/>
        <v>0</v>
      </c>
      <c r="ALZ28" s="433"/>
    </row>
    <row r="29" spans="1:1014" x14ac:dyDescent="0.25">
      <c r="A29" s="101">
        <v>15</v>
      </c>
      <c r="B29" s="110"/>
      <c r="C29" s="113" t="s">
        <v>453</v>
      </c>
      <c r="D29" s="112" t="s">
        <v>57</v>
      </c>
      <c r="E29" s="112">
        <v>8</v>
      </c>
      <c r="F29" s="105"/>
      <c r="G29" s="106"/>
      <c r="H29" s="107">
        <f t="shared" si="7"/>
        <v>0</v>
      </c>
      <c r="I29" s="108"/>
      <c r="J29" s="108"/>
      <c r="K29" s="109">
        <f t="shared" si="8"/>
        <v>0</v>
      </c>
      <c r="L29" s="109">
        <f t="shared" si="9"/>
        <v>0</v>
      </c>
      <c r="M29" s="109">
        <f t="shared" si="10"/>
        <v>0</v>
      </c>
      <c r="N29" s="109">
        <f t="shared" si="11"/>
        <v>0</v>
      </c>
      <c r="O29" s="109">
        <f t="shared" si="12"/>
        <v>0</v>
      </c>
      <c r="P29" s="109">
        <f t="shared" si="13"/>
        <v>0</v>
      </c>
      <c r="ALZ29" s="433"/>
    </row>
    <row r="30" spans="1:1014" x14ac:dyDescent="0.25">
      <c r="A30" s="101">
        <v>16</v>
      </c>
      <c r="B30" s="110"/>
      <c r="C30" s="113" t="s">
        <v>454</v>
      </c>
      <c r="D30" s="112" t="s">
        <v>57</v>
      </c>
      <c r="E30" s="112">
        <v>1</v>
      </c>
      <c r="F30" s="105"/>
      <c r="G30" s="106"/>
      <c r="H30" s="107">
        <f t="shared" si="7"/>
        <v>0</v>
      </c>
      <c r="I30" s="108"/>
      <c r="J30" s="108"/>
      <c r="K30" s="109">
        <f t="shared" si="8"/>
        <v>0</v>
      </c>
      <c r="L30" s="109">
        <f t="shared" si="9"/>
        <v>0</v>
      </c>
      <c r="M30" s="109">
        <f t="shared" si="10"/>
        <v>0</v>
      </c>
      <c r="N30" s="109">
        <f t="shared" si="11"/>
        <v>0</v>
      </c>
      <c r="O30" s="109">
        <f t="shared" si="12"/>
        <v>0</v>
      </c>
      <c r="P30" s="109">
        <f t="shared" si="13"/>
        <v>0</v>
      </c>
      <c r="ALZ30" s="433"/>
    </row>
    <row r="31" spans="1:1014" ht="22.5" x14ac:dyDescent="0.25">
      <c r="A31" s="101">
        <v>17</v>
      </c>
      <c r="B31" s="114"/>
      <c r="C31" s="115" t="s">
        <v>455</v>
      </c>
      <c r="D31" s="112" t="s">
        <v>57</v>
      </c>
      <c r="E31" s="116">
        <v>250</v>
      </c>
      <c r="F31" s="105"/>
      <c r="G31" s="106"/>
      <c r="H31" s="107">
        <f t="shared" si="7"/>
        <v>0</v>
      </c>
      <c r="I31" s="108"/>
      <c r="J31" s="108"/>
      <c r="K31" s="109">
        <f t="shared" si="8"/>
        <v>0</v>
      </c>
      <c r="L31" s="109">
        <f t="shared" si="9"/>
        <v>0</v>
      </c>
      <c r="M31" s="109">
        <f t="shared" si="10"/>
        <v>0</v>
      </c>
      <c r="N31" s="109">
        <f t="shared" si="11"/>
        <v>0</v>
      </c>
      <c r="O31" s="109">
        <f t="shared" si="12"/>
        <v>0</v>
      </c>
      <c r="P31" s="109">
        <f t="shared" si="13"/>
        <v>0</v>
      </c>
      <c r="ALZ31" s="433"/>
    </row>
    <row r="32" spans="1:1014" ht="22.5" x14ac:dyDescent="0.25">
      <c r="A32" s="101">
        <v>18</v>
      </c>
      <c r="B32" s="114"/>
      <c r="C32" s="115" t="s">
        <v>456</v>
      </c>
      <c r="D32" s="112" t="s">
        <v>57</v>
      </c>
      <c r="E32" s="116">
        <v>170</v>
      </c>
      <c r="F32" s="105"/>
      <c r="G32" s="106"/>
      <c r="H32" s="107">
        <f t="shared" si="7"/>
        <v>0</v>
      </c>
      <c r="I32" s="108"/>
      <c r="J32" s="108"/>
      <c r="K32" s="109">
        <f t="shared" si="8"/>
        <v>0</v>
      </c>
      <c r="L32" s="109">
        <f t="shared" si="9"/>
        <v>0</v>
      </c>
      <c r="M32" s="109">
        <f t="shared" si="10"/>
        <v>0</v>
      </c>
      <c r="N32" s="109">
        <f t="shared" si="11"/>
        <v>0</v>
      </c>
      <c r="O32" s="109">
        <f t="shared" si="12"/>
        <v>0</v>
      </c>
      <c r="P32" s="109">
        <f t="shared" si="13"/>
        <v>0</v>
      </c>
      <c r="ALZ32" s="433"/>
    </row>
    <row r="33" spans="1:1014" x14ac:dyDescent="0.25">
      <c r="A33" s="101">
        <v>19</v>
      </c>
      <c r="B33" s="114"/>
      <c r="C33" s="115" t="s">
        <v>457</v>
      </c>
      <c r="D33" s="112" t="s">
        <v>57</v>
      </c>
      <c r="E33" s="116">
        <v>180</v>
      </c>
      <c r="F33" s="105"/>
      <c r="G33" s="106"/>
      <c r="H33" s="107">
        <f t="shared" si="7"/>
        <v>0</v>
      </c>
      <c r="I33" s="108"/>
      <c r="J33" s="108"/>
      <c r="K33" s="109">
        <f t="shared" si="8"/>
        <v>0</v>
      </c>
      <c r="L33" s="109">
        <f t="shared" si="9"/>
        <v>0</v>
      </c>
      <c r="M33" s="109">
        <f t="shared" si="10"/>
        <v>0</v>
      </c>
      <c r="N33" s="109">
        <f t="shared" si="11"/>
        <v>0</v>
      </c>
      <c r="O33" s="109">
        <f t="shared" si="12"/>
        <v>0</v>
      </c>
      <c r="P33" s="109">
        <f t="shared" si="13"/>
        <v>0</v>
      </c>
      <c r="ALZ33" s="433"/>
    </row>
    <row r="34" spans="1:1014" x14ac:dyDescent="0.25">
      <c r="A34" s="101">
        <v>20</v>
      </c>
      <c r="B34" s="114"/>
      <c r="C34" s="115" t="s">
        <v>436</v>
      </c>
      <c r="D34" s="116" t="s">
        <v>80</v>
      </c>
      <c r="E34" s="116">
        <v>26</v>
      </c>
      <c r="F34" s="105"/>
      <c r="G34" s="106"/>
      <c r="H34" s="107">
        <f t="shared" si="7"/>
        <v>0</v>
      </c>
      <c r="I34" s="108"/>
      <c r="J34" s="108"/>
      <c r="K34" s="109">
        <f t="shared" si="8"/>
        <v>0</v>
      </c>
      <c r="L34" s="109">
        <f t="shared" si="9"/>
        <v>0</v>
      </c>
      <c r="M34" s="109">
        <f t="shared" si="10"/>
        <v>0</v>
      </c>
      <c r="N34" s="109">
        <f t="shared" si="11"/>
        <v>0</v>
      </c>
      <c r="O34" s="109">
        <f t="shared" si="12"/>
        <v>0</v>
      </c>
      <c r="P34" s="109">
        <f t="shared" si="13"/>
        <v>0</v>
      </c>
      <c r="ALZ34" s="433"/>
    </row>
    <row r="35" spans="1:1014" ht="22.5" x14ac:dyDescent="0.25">
      <c r="A35" s="101">
        <v>21</v>
      </c>
      <c r="B35" s="110"/>
      <c r="C35" s="113" t="s">
        <v>458</v>
      </c>
      <c r="D35" s="116" t="s">
        <v>91</v>
      </c>
      <c r="E35" s="116">
        <v>18</v>
      </c>
      <c r="F35" s="105"/>
      <c r="G35" s="106"/>
      <c r="H35" s="107">
        <f t="shared" si="7"/>
        <v>0</v>
      </c>
      <c r="I35" s="108"/>
      <c r="J35" s="108"/>
      <c r="K35" s="109">
        <f t="shared" si="8"/>
        <v>0</v>
      </c>
      <c r="L35" s="109">
        <f t="shared" si="9"/>
        <v>0</v>
      </c>
      <c r="M35" s="109">
        <f t="shared" si="10"/>
        <v>0</v>
      </c>
      <c r="N35" s="109">
        <f t="shared" si="11"/>
        <v>0</v>
      </c>
      <c r="O35" s="109">
        <f t="shared" si="12"/>
        <v>0</v>
      </c>
      <c r="P35" s="109">
        <f t="shared" si="13"/>
        <v>0</v>
      </c>
      <c r="ALZ35" s="433"/>
    </row>
    <row r="36" spans="1:1014" ht="22.5" x14ac:dyDescent="0.25">
      <c r="A36" s="101">
        <v>22</v>
      </c>
      <c r="B36" s="110"/>
      <c r="C36" s="113" t="s">
        <v>459</v>
      </c>
      <c r="D36" s="116" t="s">
        <v>91</v>
      </c>
      <c r="E36" s="116">
        <v>6</v>
      </c>
      <c r="F36" s="105"/>
      <c r="G36" s="106"/>
      <c r="H36" s="107">
        <f t="shared" si="7"/>
        <v>0</v>
      </c>
      <c r="I36" s="108"/>
      <c r="J36" s="108"/>
      <c r="K36" s="109">
        <f t="shared" si="8"/>
        <v>0</v>
      </c>
      <c r="L36" s="109">
        <f t="shared" si="9"/>
        <v>0</v>
      </c>
      <c r="M36" s="109">
        <f t="shared" si="10"/>
        <v>0</v>
      </c>
      <c r="N36" s="109">
        <f t="shared" si="11"/>
        <v>0</v>
      </c>
      <c r="O36" s="109">
        <f t="shared" si="12"/>
        <v>0</v>
      </c>
      <c r="P36" s="109">
        <f t="shared" si="13"/>
        <v>0</v>
      </c>
      <c r="ALZ36" s="433"/>
    </row>
    <row r="37" spans="1:1014" ht="33.75" x14ac:dyDescent="0.25">
      <c r="A37" s="101">
        <v>23</v>
      </c>
      <c r="B37" s="110"/>
      <c r="C37" s="117" t="s">
        <v>543</v>
      </c>
      <c r="D37" s="116" t="s">
        <v>91</v>
      </c>
      <c r="E37" s="116">
        <v>8</v>
      </c>
      <c r="F37" s="105"/>
      <c r="G37" s="106"/>
      <c r="H37" s="107">
        <f t="shared" si="7"/>
        <v>0</v>
      </c>
      <c r="I37" s="108"/>
      <c r="J37" s="108"/>
      <c r="K37" s="109">
        <f t="shared" si="8"/>
        <v>0</v>
      </c>
      <c r="L37" s="109">
        <f t="shared" si="9"/>
        <v>0</v>
      </c>
      <c r="M37" s="109">
        <f t="shared" si="10"/>
        <v>0</v>
      </c>
      <c r="N37" s="109">
        <f t="shared" si="11"/>
        <v>0</v>
      </c>
      <c r="O37" s="109">
        <f t="shared" si="12"/>
        <v>0</v>
      </c>
      <c r="P37" s="109">
        <f t="shared" si="13"/>
        <v>0</v>
      </c>
      <c r="ALZ37" s="433"/>
    </row>
    <row r="38" spans="1:1014" ht="22.5" x14ac:dyDescent="0.25">
      <c r="A38" s="101">
        <v>24</v>
      </c>
      <c r="B38" s="110"/>
      <c r="C38" s="117" t="s">
        <v>544</v>
      </c>
      <c r="D38" s="116" t="s">
        <v>91</v>
      </c>
      <c r="E38" s="116">
        <v>2</v>
      </c>
      <c r="F38" s="105"/>
      <c r="G38" s="106"/>
      <c r="H38" s="107">
        <f t="shared" si="7"/>
        <v>0</v>
      </c>
      <c r="I38" s="108"/>
      <c r="J38" s="108"/>
      <c r="K38" s="109">
        <f t="shared" si="8"/>
        <v>0</v>
      </c>
      <c r="L38" s="109">
        <f t="shared" si="9"/>
        <v>0</v>
      </c>
      <c r="M38" s="109">
        <f t="shared" si="10"/>
        <v>0</v>
      </c>
      <c r="N38" s="109">
        <f t="shared" si="11"/>
        <v>0</v>
      </c>
      <c r="O38" s="109">
        <f t="shared" si="12"/>
        <v>0</v>
      </c>
      <c r="P38" s="109">
        <f t="shared" si="13"/>
        <v>0</v>
      </c>
      <c r="ALZ38" s="433"/>
    </row>
    <row r="39" spans="1:1014" ht="22.5" x14ac:dyDescent="0.25">
      <c r="A39" s="101">
        <v>25</v>
      </c>
      <c r="B39" s="110"/>
      <c r="C39" s="117" t="s">
        <v>191</v>
      </c>
      <c r="D39" s="116" t="s">
        <v>100</v>
      </c>
      <c r="E39" s="116">
        <v>2</v>
      </c>
      <c r="F39" s="105"/>
      <c r="G39" s="106"/>
      <c r="H39" s="107">
        <f t="shared" si="7"/>
        <v>0</v>
      </c>
      <c r="I39" s="108"/>
      <c r="J39" s="108"/>
      <c r="K39" s="109">
        <f t="shared" si="8"/>
        <v>0</v>
      </c>
      <c r="L39" s="109">
        <f t="shared" si="9"/>
        <v>0</v>
      </c>
      <c r="M39" s="109">
        <f t="shared" si="10"/>
        <v>0</v>
      </c>
      <c r="N39" s="109">
        <f t="shared" si="11"/>
        <v>0</v>
      </c>
      <c r="O39" s="109">
        <f t="shared" si="12"/>
        <v>0</v>
      </c>
      <c r="P39" s="109">
        <f t="shared" si="13"/>
        <v>0</v>
      </c>
      <c r="ALZ39" s="433"/>
    </row>
    <row r="40" spans="1:1014" x14ac:dyDescent="0.25">
      <c r="A40" s="101">
        <v>26</v>
      </c>
      <c r="B40" s="110"/>
      <c r="C40" s="117" t="s">
        <v>192</v>
      </c>
      <c r="D40" s="116" t="s">
        <v>57</v>
      </c>
      <c r="E40" s="116">
        <v>2</v>
      </c>
      <c r="F40" s="105"/>
      <c r="G40" s="106"/>
      <c r="H40" s="107">
        <f t="shared" si="7"/>
        <v>0</v>
      </c>
      <c r="I40" s="108"/>
      <c r="J40" s="108"/>
      <c r="K40" s="109">
        <f t="shared" si="8"/>
        <v>0</v>
      </c>
      <c r="L40" s="109">
        <f t="shared" si="9"/>
        <v>0</v>
      </c>
      <c r="M40" s="109">
        <f t="shared" si="10"/>
        <v>0</v>
      </c>
      <c r="N40" s="109">
        <f t="shared" si="11"/>
        <v>0</v>
      </c>
      <c r="O40" s="109">
        <f t="shared" si="12"/>
        <v>0</v>
      </c>
      <c r="P40" s="109">
        <f t="shared" si="13"/>
        <v>0</v>
      </c>
      <c r="ALZ40" s="433"/>
    </row>
    <row r="41" spans="1:1014" ht="22.5" x14ac:dyDescent="0.25">
      <c r="A41" s="101">
        <v>27</v>
      </c>
      <c r="B41" s="110"/>
      <c r="C41" s="117" t="s">
        <v>193</v>
      </c>
      <c r="D41" s="116" t="s">
        <v>100</v>
      </c>
      <c r="E41" s="116">
        <v>2</v>
      </c>
      <c r="F41" s="105"/>
      <c r="G41" s="106"/>
      <c r="H41" s="107">
        <f t="shared" si="7"/>
        <v>0</v>
      </c>
      <c r="I41" s="108"/>
      <c r="J41" s="108"/>
      <c r="K41" s="109">
        <f t="shared" si="8"/>
        <v>0</v>
      </c>
      <c r="L41" s="109">
        <f t="shared" si="9"/>
        <v>0</v>
      </c>
      <c r="M41" s="109">
        <f t="shared" si="10"/>
        <v>0</v>
      </c>
      <c r="N41" s="109">
        <f t="shared" si="11"/>
        <v>0</v>
      </c>
      <c r="O41" s="109">
        <f t="shared" si="12"/>
        <v>0</v>
      </c>
      <c r="P41" s="109">
        <f t="shared" si="13"/>
        <v>0</v>
      </c>
      <c r="ALZ41" s="433"/>
    </row>
    <row r="42" spans="1:1014" x14ac:dyDescent="0.25">
      <c r="A42" s="101">
        <v>28</v>
      </c>
      <c r="B42" s="110"/>
      <c r="C42" s="118" t="s">
        <v>194</v>
      </c>
      <c r="D42" s="116" t="s">
        <v>91</v>
      </c>
      <c r="E42" s="116">
        <v>1</v>
      </c>
      <c r="F42" s="105"/>
      <c r="G42" s="106"/>
      <c r="H42" s="107">
        <f t="shared" si="7"/>
        <v>0</v>
      </c>
      <c r="I42" s="108"/>
      <c r="J42" s="108"/>
      <c r="K42" s="109">
        <f t="shared" si="8"/>
        <v>0</v>
      </c>
      <c r="L42" s="109">
        <f t="shared" si="9"/>
        <v>0</v>
      </c>
      <c r="M42" s="109">
        <f t="shared" si="10"/>
        <v>0</v>
      </c>
      <c r="N42" s="109">
        <f t="shared" si="11"/>
        <v>0</v>
      </c>
      <c r="O42" s="109">
        <f t="shared" si="12"/>
        <v>0</v>
      </c>
      <c r="P42" s="109">
        <f t="shared" si="13"/>
        <v>0</v>
      </c>
      <c r="ALZ42" s="433"/>
    </row>
    <row r="43" spans="1:1014" ht="24" x14ac:dyDescent="0.25">
      <c r="A43" s="101"/>
      <c r="B43" s="119"/>
      <c r="C43" s="98" t="s">
        <v>195</v>
      </c>
      <c r="D43" s="99"/>
      <c r="E43" s="99"/>
      <c r="F43" s="105"/>
      <c r="G43" s="106"/>
      <c r="H43" s="107">
        <f t="shared" si="7"/>
        <v>0</v>
      </c>
      <c r="I43" s="108"/>
      <c r="J43" s="108"/>
      <c r="K43" s="109">
        <f t="shared" si="8"/>
        <v>0</v>
      </c>
      <c r="L43" s="109">
        <f t="shared" si="9"/>
        <v>0</v>
      </c>
      <c r="M43" s="109">
        <f t="shared" si="10"/>
        <v>0</v>
      </c>
      <c r="N43" s="109">
        <f t="shared" si="11"/>
        <v>0</v>
      </c>
      <c r="O43" s="109">
        <f t="shared" si="12"/>
        <v>0</v>
      </c>
      <c r="P43" s="109">
        <f t="shared" si="13"/>
        <v>0</v>
      </c>
      <c r="ALZ43" s="433"/>
    </row>
    <row r="44" spans="1:1014" ht="56.25" x14ac:dyDescent="0.25">
      <c r="A44" s="101">
        <v>1</v>
      </c>
      <c r="B44" s="110"/>
      <c r="C44" s="113" t="s">
        <v>546</v>
      </c>
      <c r="D44" s="116" t="s">
        <v>91</v>
      </c>
      <c r="E44" s="116">
        <v>5</v>
      </c>
      <c r="F44" s="105"/>
      <c r="G44" s="106"/>
      <c r="H44" s="107">
        <f t="shared" si="7"/>
        <v>0</v>
      </c>
      <c r="I44" s="108"/>
      <c r="J44" s="108"/>
      <c r="K44" s="109">
        <f t="shared" si="8"/>
        <v>0</v>
      </c>
      <c r="L44" s="109">
        <f t="shared" si="9"/>
        <v>0</v>
      </c>
      <c r="M44" s="109">
        <f t="shared" si="10"/>
        <v>0</v>
      </c>
      <c r="N44" s="109">
        <f t="shared" si="11"/>
        <v>0</v>
      </c>
      <c r="O44" s="109">
        <f t="shared" si="12"/>
        <v>0</v>
      </c>
      <c r="P44" s="109">
        <f t="shared" si="13"/>
        <v>0</v>
      </c>
      <c r="ALZ44" s="433"/>
    </row>
    <row r="45" spans="1:1014" ht="57" thickBot="1" x14ac:dyDescent="0.3">
      <c r="A45" s="101">
        <v>2</v>
      </c>
      <c r="B45" s="110"/>
      <c r="C45" s="113" t="s">
        <v>545</v>
      </c>
      <c r="D45" s="116" t="s">
        <v>91</v>
      </c>
      <c r="E45" s="116">
        <v>2</v>
      </c>
      <c r="F45" s="105"/>
      <c r="G45" s="106"/>
      <c r="H45" s="107">
        <f t="shared" si="7"/>
        <v>0</v>
      </c>
      <c r="I45" s="108"/>
      <c r="J45" s="108"/>
      <c r="K45" s="109">
        <f t="shared" si="8"/>
        <v>0</v>
      </c>
      <c r="L45" s="109">
        <f t="shared" si="9"/>
        <v>0</v>
      </c>
      <c r="M45" s="109">
        <f t="shared" si="10"/>
        <v>0</v>
      </c>
      <c r="N45" s="109">
        <f t="shared" si="11"/>
        <v>0</v>
      </c>
      <c r="O45" s="109">
        <f t="shared" si="12"/>
        <v>0</v>
      </c>
      <c r="P45" s="109">
        <f t="shared" si="13"/>
        <v>0</v>
      </c>
      <c r="ALZ45" s="433"/>
    </row>
    <row r="46" spans="1:1014" ht="12" thickBot="1" x14ac:dyDescent="0.3">
      <c r="A46" s="559" t="s">
        <v>472</v>
      </c>
      <c r="B46" s="560"/>
      <c r="C46" s="560"/>
      <c r="D46" s="560"/>
      <c r="E46" s="560"/>
      <c r="F46" s="560"/>
      <c r="G46" s="560"/>
      <c r="H46" s="560"/>
      <c r="I46" s="560"/>
      <c r="J46" s="560"/>
      <c r="K46" s="561"/>
      <c r="L46" s="120">
        <f>SUM(L14:L45)</f>
        <v>0</v>
      </c>
      <c r="M46" s="120">
        <f t="shared" ref="M46:P46" si="14">SUM(M14:M45)</f>
        <v>0</v>
      </c>
      <c r="N46" s="120">
        <f t="shared" si="14"/>
        <v>0</v>
      </c>
      <c r="O46" s="120">
        <f t="shared" si="14"/>
        <v>0</v>
      </c>
      <c r="P46" s="120">
        <f t="shared" si="14"/>
        <v>0</v>
      </c>
      <c r="ALZ46" s="433"/>
    </row>
    <row r="47" spans="1:1014" x14ac:dyDescent="0.25">
      <c r="A47" s="121"/>
      <c r="B47" s="121"/>
      <c r="C47" s="121"/>
      <c r="D47" s="121"/>
      <c r="E47" s="121"/>
      <c r="F47" s="121"/>
      <c r="G47" s="121"/>
      <c r="H47" s="121"/>
      <c r="I47" s="121"/>
      <c r="J47" s="121"/>
      <c r="K47" s="56"/>
      <c r="L47" s="56"/>
      <c r="M47" s="56"/>
      <c r="N47" s="56"/>
      <c r="O47" s="56"/>
      <c r="P47" s="56"/>
      <c r="ALZ47" s="433"/>
    </row>
    <row r="48" spans="1:1014" x14ac:dyDescent="0.25">
      <c r="A48" s="121"/>
      <c r="B48" s="121"/>
      <c r="C48" s="121"/>
      <c r="D48" s="121"/>
      <c r="E48" s="121"/>
      <c r="F48" s="121"/>
      <c r="G48" s="121"/>
      <c r="H48" s="121"/>
      <c r="I48" s="121"/>
      <c r="J48" s="121"/>
      <c r="K48" s="56"/>
      <c r="L48" s="56"/>
      <c r="M48" s="56"/>
      <c r="N48" s="56"/>
      <c r="O48" s="56"/>
      <c r="P48" s="56"/>
    </row>
    <row r="49" spans="1:16" x14ac:dyDescent="0.25">
      <c r="A49" s="56"/>
      <c r="B49" s="56"/>
      <c r="C49" s="56"/>
      <c r="D49" s="56"/>
      <c r="E49" s="56"/>
      <c r="F49" s="56"/>
      <c r="G49" s="56"/>
      <c r="H49" s="56"/>
      <c r="I49" s="56"/>
      <c r="J49" s="56"/>
      <c r="K49" s="56"/>
      <c r="L49" s="56"/>
      <c r="M49" s="56"/>
      <c r="N49" s="56"/>
      <c r="O49" s="56"/>
      <c r="P49" s="56"/>
    </row>
    <row r="50" spans="1:16" s="80" customFormat="1" x14ac:dyDescent="0.25">
      <c r="A50" s="80" t="s">
        <v>14</v>
      </c>
      <c r="B50" s="56"/>
      <c r="C50" s="545">
        <f>sas</f>
        <v>0</v>
      </c>
      <c r="D50" s="545"/>
      <c r="E50" s="545"/>
      <c r="F50" s="545"/>
      <c r="G50" s="545"/>
      <c r="H50" s="545"/>
      <c r="I50" s="56"/>
      <c r="J50" s="56"/>
      <c r="K50" s="56"/>
      <c r="L50" s="56"/>
      <c r="M50" s="56"/>
      <c r="N50" s="56"/>
      <c r="O50" s="56"/>
      <c r="P50" s="56"/>
    </row>
    <row r="51" spans="1:16" s="80" customFormat="1" x14ac:dyDescent="0.25">
      <c r="A51" s="56"/>
      <c r="B51" s="56"/>
      <c r="C51" s="508" t="s">
        <v>15</v>
      </c>
      <c r="D51" s="508"/>
      <c r="E51" s="508"/>
      <c r="F51" s="508"/>
      <c r="G51" s="508"/>
      <c r="H51" s="508"/>
      <c r="I51" s="56"/>
      <c r="J51" s="56"/>
      <c r="K51" s="56"/>
      <c r="L51" s="56"/>
      <c r="M51" s="56"/>
      <c r="N51" s="56"/>
      <c r="O51" s="56"/>
      <c r="P51" s="56"/>
    </row>
    <row r="52" spans="1:16" s="80" customFormat="1" x14ac:dyDescent="0.25">
      <c r="A52" s="56"/>
      <c r="B52" s="56"/>
      <c r="C52" s="56"/>
      <c r="D52" s="56"/>
      <c r="E52" s="56"/>
      <c r="F52" s="56"/>
      <c r="G52" s="56"/>
      <c r="H52" s="56"/>
      <c r="I52" s="56"/>
      <c r="J52" s="56"/>
      <c r="K52" s="56"/>
      <c r="L52" s="56"/>
      <c r="M52" s="56"/>
      <c r="N52" s="56"/>
      <c r="O52" s="56"/>
      <c r="P52" s="56"/>
    </row>
    <row r="53" spans="1:16" s="80" customFormat="1" x14ac:dyDescent="0.25">
      <c r="A53" s="122" t="str">
        <f>dat</f>
        <v>Tāme sastādīta 2021. gada</v>
      </c>
      <c r="B53" s="123"/>
      <c r="C53" s="123"/>
      <c r="D53" s="123"/>
      <c r="E53" s="56"/>
      <c r="F53" s="56"/>
      <c r="G53" s="56"/>
      <c r="H53" s="56"/>
      <c r="I53" s="56"/>
      <c r="J53" s="56"/>
      <c r="K53" s="56"/>
      <c r="L53" s="56"/>
      <c r="M53" s="56"/>
      <c r="N53" s="56"/>
      <c r="O53" s="56"/>
      <c r="P53" s="56"/>
    </row>
    <row r="54" spans="1:16" s="80" customFormat="1" x14ac:dyDescent="0.25">
      <c r="A54" s="56"/>
      <c r="B54" s="56"/>
      <c r="C54" s="56"/>
      <c r="D54" s="56"/>
      <c r="E54" s="56"/>
      <c r="F54" s="56"/>
      <c r="G54" s="56"/>
      <c r="H54" s="56"/>
      <c r="I54" s="56"/>
      <c r="J54" s="56"/>
      <c r="K54" s="56"/>
      <c r="L54" s="56"/>
      <c r="M54" s="56"/>
      <c r="N54" s="56"/>
      <c r="O54" s="56"/>
      <c r="P54" s="56"/>
    </row>
    <row r="55" spans="1:16" s="80" customFormat="1" x14ac:dyDescent="0.25">
      <c r="A55" s="80" t="s">
        <v>38</v>
      </c>
      <c r="B55" s="56"/>
      <c r="C55" s="545">
        <f>C50</f>
        <v>0</v>
      </c>
      <c r="D55" s="545"/>
      <c r="E55" s="545"/>
      <c r="F55" s="545"/>
      <c r="G55" s="545"/>
      <c r="H55" s="545"/>
      <c r="I55" s="56"/>
      <c r="J55" s="56"/>
      <c r="K55" s="56"/>
      <c r="L55" s="56"/>
      <c r="M55" s="56"/>
      <c r="N55" s="56"/>
      <c r="O55" s="56"/>
      <c r="P55" s="56"/>
    </row>
    <row r="56" spans="1:16" s="80" customFormat="1" x14ac:dyDescent="0.25">
      <c r="A56" s="56"/>
      <c r="B56" s="56"/>
      <c r="C56" s="508" t="s">
        <v>15</v>
      </c>
      <c r="D56" s="508"/>
      <c r="E56" s="508"/>
      <c r="F56" s="508"/>
      <c r="G56" s="508"/>
      <c r="H56" s="508"/>
      <c r="I56" s="56"/>
      <c r="J56" s="56"/>
      <c r="K56" s="56"/>
      <c r="L56" s="56"/>
      <c r="M56" s="56"/>
      <c r="N56" s="56"/>
      <c r="O56" s="56"/>
      <c r="P56" s="56"/>
    </row>
    <row r="57" spans="1:16" s="80" customFormat="1" x14ac:dyDescent="0.25">
      <c r="A57" s="56"/>
      <c r="B57" s="56"/>
      <c r="C57" s="56"/>
      <c r="D57" s="56"/>
      <c r="E57" s="56"/>
      <c r="F57" s="56"/>
      <c r="G57" s="56"/>
      <c r="H57" s="56"/>
      <c r="I57" s="56"/>
      <c r="J57" s="56"/>
      <c r="K57" s="56"/>
      <c r="L57" s="56"/>
      <c r="M57" s="56"/>
      <c r="N57" s="56"/>
      <c r="O57" s="56"/>
      <c r="P57" s="56"/>
    </row>
    <row r="58" spans="1:16" s="80" customFormat="1" x14ac:dyDescent="0.25">
      <c r="A58" s="122" t="s">
        <v>53</v>
      </c>
      <c r="B58" s="123"/>
      <c r="C58" s="124">
        <f>sert</f>
        <v>0</v>
      </c>
    </row>
    <row r="60" spans="1:16" ht="13.5" x14ac:dyDescent="0.25">
      <c r="A60" s="580" t="s">
        <v>563</v>
      </c>
    </row>
    <row r="61" spans="1:16" ht="12" x14ac:dyDescent="0.2">
      <c r="A61" s="581" t="s">
        <v>564</v>
      </c>
    </row>
    <row r="62" spans="1:16" ht="12" x14ac:dyDescent="0.2">
      <c r="A62" s="581" t="s">
        <v>565</v>
      </c>
    </row>
  </sheetData>
  <mergeCells count="22">
    <mergeCell ref="D8:L8"/>
    <mergeCell ref="D7:L7"/>
    <mergeCell ref="C2:I2"/>
    <mergeCell ref="C3:I3"/>
    <mergeCell ref="C4:I4"/>
    <mergeCell ref="D5:L5"/>
    <mergeCell ref="D6:L6"/>
    <mergeCell ref="N9:O9"/>
    <mergeCell ref="A12:A13"/>
    <mergeCell ref="B12:B13"/>
    <mergeCell ref="C12:C13"/>
    <mergeCell ref="D12:D13"/>
    <mergeCell ref="E12:E13"/>
    <mergeCell ref="F12:K12"/>
    <mergeCell ref="L12:P12"/>
    <mergeCell ref="A9:F9"/>
    <mergeCell ref="J9:M9"/>
    <mergeCell ref="C50:H50"/>
    <mergeCell ref="C51:H51"/>
    <mergeCell ref="C55:H55"/>
    <mergeCell ref="C56:H56"/>
    <mergeCell ref="A46:K46"/>
  </mergeCells>
  <phoneticPr fontId="23" type="noConversion"/>
  <conditionalFormatting sqref="C4:I4 D5:L6">
    <cfRule type="cellIs" dxfId="51" priority="16" operator="equal">
      <formula>0</formula>
    </cfRule>
  </conditionalFormatting>
  <conditionalFormatting sqref="N9:O9 C2:I2">
    <cfRule type="cellIs" dxfId="50" priority="17" operator="equal">
      <formula>0</formula>
    </cfRule>
  </conditionalFormatting>
  <conditionalFormatting sqref="O10">
    <cfRule type="cellIs" dxfId="49" priority="19" operator="equal">
      <formula>"20__. gada __. _________"</formula>
    </cfRule>
  </conditionalFormatting>
  <conditionalFormatting sqref="P10">
    <cfRule type="cellIs" dxfId="48" priority="25" operator="equal">
      <formula>"20__. gada __. _________"</formula>
    </cfRule>
  </conditionalFormatting>
  <conditionalFormatting sqref="D1">
    <cfRule type="cellIs" dxfId="47" priority="27" operator="equal">
      <formula>0</formula>
    </cfRule>
  </conditionalFormatting>
  <conditionalFormatting sqref="B14">
    <cfRule type="cellIs" dxfId="46" priority="13" operator="equal">
      <formula>0</formula>
    </cfRule>
  </conditionalFormatting>
  <conditionalFormatting sqref="A14:A45">
    <cfRule type="cellIs" dxfId="45" priority="12" operator="equal">
      <formula>0</formula>
    </cfRule>
  </conditionalFormatting>
  <conditionalFormatting sqref="F15:G45">
    <cfRule type="cellIs" dxfId="44" priority="10" operator="equal">
      <formula>0</formula>
    </cfRule>
  </conditionalFormatting>
  <conditionalFormatting sqref="I15:J45">
    <cfRule type="cellIs" dxfId="43" priority="8" operator="equal">
      <formula>0</formula>
    </cfRule>
  </conditionalFormatting>
  <conditionalFormatting sqref="H15:H45">
    <cfRule type="cellIs" dxfId="42" priority="11" operator="equal">
      <formula>0</formula>
    </cfRule>
  </conditionalFormatting>
  <conditionalFormatting sqref="K15:P45">
    <cfRule type="cellIs" dxfId="41" priority="9" operator="equal">
      <formula>0</formula>
    </cfRule>
  </conditionalFormatting>
  <conditionalFormatting sqref="A46:K46 A47:J48">
    <cfRule type="containsText" dxfId="40" priority="6" operator="containsText" text="Tāme sastādīta  20__. gada tirgus cenās, pamatojoties uz ___ daļas rasējumiem"/>
  </conditionalFormatting>
  <conditionalFormatting sqref="L46:P46">
    <cfRule type="cellIs" dxfId="39" priority="7" operator="equal">
      <formula>0</formula>
    </cfRule>
  </conditionalFormatting>
  <conditionalFormatting sqref="C50:H50">
    <cfRule type="cellIs" dxfId="38" priority="3" operator="equal">
      <formula>0</formula>
    </cfRule>
  </conditionalFormatting>
  <conditionalFormatting sqref="C55:H55 C50:H50">
    <cfRule type="cellIs" dxfId="37" priority="4" operator="equal">
      <formula>0</formula>
    </cfRule>
  </conditionalFormatting>
  <conditionalFormatting sqref="C58">
    <cfRule type="cellIs" dxfId="36" priority="5" operator="equal">
      <formula>0</formula>
    </cfRule>
  </conditionalFormatting>
  <conditionalFormatting sqref="D7:L8">
    <cfRule type="cellIs" dxfId="35" priority="2" operator="equal">
      <formula>0</formula>
    </cfRule>
  </conditionalFormatting>
  <conditionalFormatting sqref="A9:F9">
    <cfRule type="containsText" dxfId="34" priority="1" operator="containsText" text="Tāme sastādīta  20__. gada tirgus cenās, pamatojoties uz ___ daļas rasējumiem"/>
  </conditionalFormatting>
  <pageMargins left="0" right="0.19685039370078741" top="0.59055118110236227" bottom="0.39370078740157483" header="0.51181102362204722" footer="0.51181102362204722"/>
  <pageSetup paperSize="9" firstPageNumber="0"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LZ61"/>
  <sheetViews>
    <sheetView view="pageBreakPreview" topLeftCell="A40" zoomScale="130" zoomScaleNormal="85" zoomScaleSheetLayoutView="130" workbookViewId="0">
      <selection activeCell="A59" sqref="A59:A61"/>
    </sheetView>
  </sheetViews>
  <sheetFormatPr defaultColWidth="9.140625" defaultRowHeight="11.25" x14ac:dyDescent="0.25"/>
  <cols>
    <col min="1" max="2" width="4.5703125" style="80" customWidth="1"/>
    <col min="3" max="3" width="40.28515625" style="80" customWidth="1"/>
    <col min="4" max="4" width="7.28515625" style="80" customWidth="1"/>
    <col min="5" max="5" width="12.140625" style="80" customWidth="1"/>
    <col min="6" max="10" width="6.7109375" style="80" customWidth="1"/>
    <col min="11" max="11" width="5.5703125" style="80" customWidth="1"/>
    <col min="12" max="16" width="7" style="80" customWidth="1"/>
    <col min="17" max="1014" width="9.140625" style="80" customWidth="1"/>
    <col min="1015" max="16384" width="9.140625" style="433"/>
  </cols>
  <sheetData>
    <row r="1" spans="1:1014" x14ac:dyDescent="0.25">
      <c r="C1" s="81" t="s">
        <v>39</v>
      </c>
      <c r="D1" s="82">
        <f>'Kops a'!B24</f>
        <v>10</v>
      </c>
      <c r="N1" s="83"/>
      <c r="O1" s="81"/>
      <c r="P1" s="83"/>
    </row>
    <row r="2" spans="1:1014" x14ac:dyDescent="0.25">
      <c r="A2" s="84"/>
      <c r="B2" s="84"/>
      <c r="C2" s="533" t="s">
        <v>280</v>
      </c>
      <c r="D2" s="533"/>
      <c r="E2" s="533"/>
      <c r="F2" s="533"/>
      <c r="G2" s="533"/>
      <c r="H2" s="533"/>
      <c r="I2" s="533"/>
      <c r="J2" s="84"/>
    </row>
    <row r="3" spans="1:1014" x14ac:dyDescent="0.25">
      <c r="A3" s="85"/>
      <c r="B3" s="85"/>
      <c r="C3" s="510" t="s">
        <v>18</v>
      </c>
      <c r="D3" s="510"/>
      <c r="E3" s="510"/>
      <c r="F3" s="510"/>
      <c r="G3" s="510"/>
      <c r="H3" s="510"/>
      <c r="I3" s="510"/>
      <c r="J3" s="85"/>
    </row>
    <row r="4" spans="1:1014" x14ac:dyDescent="0.25">
      <c r="A4" s="85"/>
      <c r="B4" s="85"/>
      <c r="C4" s="504" t="s">
        <v>4</v>
      </c>
      <c r="D4" s="504"/>
      <c r="E4" s="504"/>
      <c r="F4" s="504"/>
      <c r="G4" s="504"/>
      <c r="H4" s="504"/>
      <c r="I4" s="504"/>
      <c r="J4" s="85"/>
    </row>
    <row r="5" spans="1:1014" x14ac:dyDescent="0.25">
      <c r="C5" s="81" t="s">
        <v>5</v>
      </c>
      <c r="D5" s="532" t="str">
        <f>'Kops a'!D6</f>
        <v>Daudzīvokļu dzīvojamā māja</v>
      </c>
      <c r="E5" s="532"/>
      <c r="F5" s="532"/>
      <c r="G5" s="532"/>
      <c r="H5" s="532"/>
      <c r="I5" s="532"/>
      <c r="J5" s="532"/>
      <c r="K5" s="532"/>
      <c r="L5" s="532"/>
      <c r="M5" s="56"/>
      <c r="N5" s="56"/>
      <c r="O5" s="56"/>
      <c r="P5" s="56"/>
    </row>
    <row r="6" spans="1:1014" x14ac:dyDescent="0.25">
      <c r="C6" s="81" t="s">
        <v>6</v>
      </c>
      <c r="D6" s="532" t="str">
        <f>'Kops a'!D7</f>
        <v>fasādes vienkāršotā atjaunošana</v>
      </c>
      <c r="E6" s="532"/>
      <c r="F6" s="532"/>
      <c r="G6" s="532"/>
      <c r="H6" s="532"/>
      <c r="I6" s="532"/>
      <c r="J6" s="532"/>
      <c r="K6" s="532"/>
      <c r="L6" s="532"/>
      <c r="M6" s="56"/>
      <c r="N6" s="56"/>
      <c r="O6" s="56"/>
      <c r="P6" s="56"/>
    </row>
    <row r="7" spans="1:1014" x14ac:dyDescent="0.25">
      <c r="C7" s="81" t="s">
        <v>7</v>
      </c>
      <c r="D7" s="532" t="str">
        <f>adrese</f>
        <v>Dzīvojamā ēka Nr.17000310131 001 
Zvejnieku alejā 7, Liepājā.</v>
      </c>
      <c r="E7" s="532"/>
      <c r="F7" s="532"/>
      <c r="G7" s="532"/>
      <c r="H7" s="532"/>
      <c r="I7" s="532"/>
      <c r="J7" s="532"/>
      <c r="K7" s="532"/>
      <c r="L7" s="532"/>
      <c r="M7" s="56"/>
      <c r="N7" s="56"/>
      <c r="O7" s="56"/>
      <c r="P7" s="56"/>
    </row>
    <row r="8" spans="1:1014" x14ac:dyDescent="0.25">
      <c r="C8" s="81" t="s">
        <v>21</v>
      </c>
      <c r="D8" s="532" t="str">
        <f>līgums</f>
        <v>WS-61-17</v>
      </c>
      <c r="E8" s="532"/>
      <c r="F8" s="532"/>
      <c r="G8" s="532"/>
      <c r="H8" s="532"/>
      <c r="I8" s="532"/>
      <c r="J8" s="532"/>
      <c r="K8" s="532"/>
      <c r="L8" s="532"/>
      <c r="M8" s="56"/>
      <c r="N8" s="56"/>
      <c r="O8" s="56"/>
      <c r="P8" s="56"/>
    </row>
    <row r="9" spans="1:1014" x14ac:dyDescent="0.25">
      <c r="A9" s="511" t="s">
        <v>559</v>
      </c>
      <c r="B9" s="511"/>
      <c r="C9" s="511"/>
      <c r="D9" s="511"/>
      <c r="E9" s="511"/>
      <c r="F9" s="511"/>
      <c r="G9" s="56"/>
      <c r="H9" s="56"/>
      <c r="I9" s="56"/>
      <c r="J9" s="546" t="s">
        <v>40</v>
      </c>
      <c r="K9" s="546"/>
      <c r="L9" s="546"/>
      <c r="M9" s="546"/>
      <c r="N9" s="547">
        <f>P45</f>
        <v>0</v>
      </c>
      <c r="O9" s="547"/>
      <c r="P9" s="56"/>
    </row>
    <row r="10" spans="1:1014" x14ac:dyDescent="0.25">
      <c r="A10" s="87"/>
      <c r="B10" s="88"/>
      <c r="C10" s="81"/>
      <c r="L10" s="84"/>
      <c r="M10" s="84"/>
      <c r="O10" s="89"/>
      <c r="P10" s="90" t="str">
        <f>A52</f>
        <v>Tāme sastādīta 2021. gada</v>
      </c>
    </row>
    <row r="11" spans="1:1014" ht="12" thickBot="1" x14ac:dyDescent="0.3">
      <c r="A11" s="87"/>
      <c r="B11" s="88"/>
      <c r="C11" s="81"/>
      <c r="L11" s="91"/>
      <c r="M11" s="91"/>
      <c r="N11" s="92"/>
      <c r="O11" s="83"/>
    </row>
    <row r="12" spans="1:1014"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014" ht="66.75" thickBot="1" x14ac:dyDescent="0.3">
      <c r="A13" s="538"/>
      <c r="B13" s="539"/>
      <c r="C13" s="540"/>
      <c r="D13" s="541"/>
      <c r="E13" s="542"/>
      <c r="F13" s="93" t="s">
        <v>47</v>
      </c>
      <c r="G13" s="94" t="s">
        <v>48</v>
      </c>
      <c r="H13" s="94" t="s">
        <v>49</v>
      </c>
      <c r="I13" s="94" t="s">
        <v>50</v>
      </c>
      <c r="J13" s="94" t="s">
        <v>51</v>
      </c>
      <c r="K13" s="95" t="s">
        <v>52</v>
      </c>
      <c r="L13" s="93" t="s">
        <v>47</v>
      </c>
      <c r="M13" s="94" t="s">
        <v>49</v>
      </c>
      <c r="N13" s="94" t="s">
        <v>50</v>
      </c>
      <c r="O13" s="94" t="s">
        <v>51</v>
      </c>
      <c r="P13" s="95" t="s">
        <v>52</v>
      </c>
    </row>
    <row r="14" spans="1:1014" ht="12" x14ac:dyDescent="0.25">
      <c r="A14" s="96"/>
      <c r="B14" s="128"/>
      <c r="C14" s="129" t="s">
        <v>281</v>
      </c>
      <c r="D14" s="128"/>
      <c r="E14" s="128"/>
      <c r="F14" s="105"/>
      <c r="G14" s="106"/>
      <c r="H14" s="107">
        <f t="shared" ref="H14:H16" si="0">F14*G14</f>
        <v>0</v>
      </c>
      <c r="I14" s="108"/>
      <c r="J14" s="108"/>
      <c r="K14" s="109">
        <f t="shared" ref="K14:K16" si="1">ROUND(I14+H14+J14,2)</f>
        <v>0</v>
      </c>
      <c r="L14" s="109">
        <f t="shared" ref="L14:L16" si="2">ROUND(E14*F14,2)</f>
        <v>0</v>
      </c>
      <c r="M14" s="109">
        <f t="shared" ref="M14:M16" si="3">ROUND(E14*H14,2)</f>
        <v>0</v>
      </c>
      <c r="N14" s="109">
        <f t="shared" ref="N14:N16" si="4">ROUND(E14*I14,2)</f>
        <v>0</v>
      </c>
      <c r="O14" s="109">
        <f t="shared" ref="O14:O16" si="5">ROUND(E14*J14,2)</f>
        <v>0</v>
      </c>
      <c r="P14" s="109">
        <f t="shared" ref="P14:P16" si="6">SUM(M14:O14)</f>
        <v>0</v>
      </c>
      <c r="ALZ14" s="433"/>
    </row>
    <row r="15" spans="1:1014" ht="45" x14ac:dyDescent="0.25">
      <c r="A15" s="101">
        <v>1</v>
      </c>
      <c r="B15" s="130"/>
      <c r="C15" s="131" t="s">
        <v>424</v>
      </c>
      <c r="D15" s="132" t="s">
        <v>80</v>
      </c>
      <c r="E15" s="133">
        <v>130</v>
      </c>
      <c r="F15" s="105"/>
      <c r="G15" s="106"/>
      <c r="H15" s="107">
        <f t="shared" si="0"/>
        <v>0</v>
      </c>
      <c r="I15" s="108"/>
      <c r="J15" s="108"/>
      <c r="K15" s="109">
        <f t="shared" si="1"/>
        <v>0</v>
      </c>
      <c r="L15" s="109">
        <f t="shared" si="2"/>
        <v>0</v>
      </c>
      <c r="M15" s="109">
        <f t="shared" si="3"/>
        <v>0</v>
      </c>
      <c r="N15" s="109">
        <f t="shared" si="4"/>
        <v>0</v>
      </c>
      <c r="O15" s="109">
        <f t="shared" si="5"/>
        <v>0</v>
      </c>
      <c r="P15" s="109">
        <f t="shared" si="6"/>
        <v>0</v>
      </c>
      <c r="ALZ15" s="433"/>
    </row>
    <row r="16" spans="1:1014" ht="33.75" x14ac:dyDescent="0.25">
      <c r="A16" s="101">
        <v>2</v>
      </c>
      <c r="B16" s="134"/>
      <c r="C16" s="135" t="s">
        <v>493</v>
      </c>
      <c r="D16" s="116" t="s">
        <v>91</v>
      </c>
      <c r="E16" s="116">
        <v>1</v>
      </c>
      <c r="F16" s="105"/>
      <c r="G16" s="106"/>
      <c r="H16" s="107">
        <f t="shared" si="0"/>
        <v>0</v>
      </c>
      <c r="I16" s="108"/>
      <c r="J16" s="108"/>
      <c r="K16" s="109">
        <f t="shared" si="1"/>
        <v>0</v>
      </c>
      <c r="L16" s="109">
        <f t="shared" si="2"/>
        <v>0</v>
      </c>
      <c r="M16" s="109">
        <f t="shared" si="3"/>
        <v>0</v>
      </c>
      <c r="N16" s="109">
        <f t="shared" si="4"/>
        <v>0</v>
      </c>
      <c r="O16" s="109">
        <f t="shared" si="5"/>
        <v>0</v>
      </c>
      <c r="P16" s="109">
        <f t="shared" si="6"/>
        <v>0</v>
      </c>
      <c r="ALZ16" s="433"/>
    </row>
    <row r="17" spans="1:1014" ht="33.75" x14ac:dyDescent="0.25">
      <c r="A17" s="101">
        <v>3</v>
      </c>
      <c r="B17" s="134"/>
      <c r="C17" s="135" t="s">
        <v>282</v>
      </c>
      <c r="D17" s="116" t="s">
        <v>91</v>
      </c>
      <c r="E17" s="116">
        <v>24</v>
      </c>
      <c r="F17" s="105"/>
      <c r="G17" s="106"/>
      <c r="H17" s="107">
        <f t="shared" ref="H17:H44" si="7">F17*G17</f>
        <v>0</v>
      </c>
      <c r="I17" s="108"/>
      <c r="J17" s="108"/>
      <c r="K17" s="109">
        <f t="shared" ref="K17:K44" si="8">ROUND(I17+H17+J17,2)</f>
        <v>0</v>
      </c>
      <c r="L17" s="109">
        <f t="shared" ref="L17:L44" si="9">ROUND(E17*F17,2)</f>
        <v>0</v>
      </c>
      <c r="M17" s="109">
        <f t="shared" ref="M17:M44" si="10">ROUND(E17*H17,2)</f>
        <v>0</v>
      </c>
      <c r="N17" s="109">
        <f t="shared" ref="N17:N44" si="11">ROUND(E17*I17,2)</f>
        <v>0</v>
      </c>
      <c r="O17" s="109">
        <f t="shared" ref="O17:O44" si="12">ROUND(E17*J17,2)</f>
        <v>0</v>
      </c>
      <c r="P17" s="109">
        <f t="shared" ref="P17:P44" si="13">SUM(M17:O17)</f>
        <v>0</v>
      </c>
      <c r="ALZ17" s="433"/>
    </row>
    <row r="18" spans="1:1014" ht="33.75" x14ac:dyDescent="0.25">
      <c r="A18" s="101">
        <v>4</v>
      </c>
      <c r="B18" s="114"/>
      <c r="C18" s="115" t="s">
        <v>425</v>
      </c>
      <c r="D18" s="116" t="s">
        <v>80</v>
      </c>
      <c r="E18" s="116">
        <v>31</v>
      </c>
      <c r="F18" s="105"/>
      <c r="G18" s="106"/>
      <c r="H18" s="107">
        <f t="shared" si="7"/>
        <v>0</v>
      </c>
      <c r="I18" s="108"/>
      <c r="J18" s="108"/>
      <c r="K18" s="109">
        <f t="shared" si="8"/>
        <v>0</v>
      </c>
      <c r="L18" s="109">
        <f t="shared" si="9"/>
        <v>0</v>
      </c>
      <c r="M18" s="109">
        <f t="shared" si="10"/>
        <v>0</v>
      </c>
      <c r="N18" s="109">
        <f t="shared" si="11"/>
        <v>0</v>
      </c>
      <c r="O18" s="109">
        <f t="shared" si="12"/>
        <v>0</v>
      </c>
      <c r="P18" s="109">
        <f t="shared" si="13"/>
        <v>0</v>
      </c>
      <c r="ALZ18" s="433"/>
    </row>
    <row r="19" spans="1:1014" ht="33.75" x14ac:dyDescent="0.25">
      <c r="A19" s="101">
        <v>5</v>
      </c>
      <c r="B19" s="114"/>
      <c r="C19" s="115" t="s">
        <v>426</v>
      </c>
      <c r="D19" s="116" t="s">
        <v>80</v>
      </c>
      <c r="E19" s="116">
        <v>21</v>
      </c>
      <c r="F19" s="105"/>
      <c r="G19" s="106"/>
      <c r="H19" s="107">
        <f t="shared" si="7"/>
        <v>0</v>
      </c>
      <c r="I19" s="108"/>
      <c r="J19" s="108"/>
      <c r="K19" s="109">
        <f t="shared" si="8"/>
        <v>0</v>
      </c>
      <c r="L19" s="109">
        <f t="shared" si="9"/>
        <v>0</v>
      </c>
      <c r="M19" s="109">
        <f t="shared" si="10"/>
        <v>0</v>
      </c>
      <c r="N19" s="109">
        <f t="shared" si="11"/>
        <v>0</v>
      </c>
      <c r="O19" s="109">
        <f t="shared" si="12"/>
        <v>0</v>
      </c>
      <c r="P19" s="109">
        <f t="shared" si="13"/>
        <v>0</v>
      </c>
      <c r="ALZ19" s="433"/>
    </row>
    <row r="20" spans="1:1014" ht="33.75" x14ac:dyDescent="0.25">
      <c r="A20" s="101">
        <v>6</v>
      </c>
      <c r="B20" s="114"/>
      <c r="C20" s="115" t="s">
        <v>427</v>
      </c>
      <c r="D20" s="116" t="s">
        <v>80</v>
      </c>
      <c r="E20" s="116">
        <v>19</v>
      </c>
      <c r="F20" s="105"/>
      <c r="G20" s="106"/>
      <c r="H20" s="107">
        <f t="shared" si="7"/>
        <v>0</v>
      </c>
      <c r="I20" s="108"/>
      <c r="J20" s="108"/>
      <c r="K20" s="109">
        <f t="shared" si="8"/>
        <v>0</v>
      </c>
      <c r="L20" s="109">
        <f t="shared" si="9"/>
        <v>0</v>
      </c>
      <c r="M20" s="109">
        <f t="shared" si="10"/>
        <v>0</v>
      </c>
      <c r="N20" s="109">
        <f t="shared" si="11"/>
        <v>0</v>
      </c>
      <c r="O20" s="109">
        <f t="shared" si="12"/>
        <v>0</v>
      </c>
      <c r="P20" s="109">
        <f t="shared" si="13"/>
        <v>0</v>
      </c>
      <c r="ALZ20" s="433"/>
    </row>
    <row r="21" spans="1:1014" ht="33.75" x14ac:dyDescent="0.25">
      <c r="A21" s="101">
        <v>7</v>
      </c>
      <c r="B21" s="114"/>
      <c r="C21" s="115" t="s">
        <v>428</v>
      </c>
      <c r="D21" s="116" t="s">
        <v>80</v>
      </c>
      <c r="E21" s="116">
        <v>64</v>
      </c>
      <c r="F21" s="105"/>
      <c r="G21" s="106"/>
      <c r="H21" s="107">
        <f t="shared" si="7"/>
        <v>0</v>
      </c>
      <c r="I21" s="108"/>
      <c r="J21" s="108"/>
      <c r="K21" s="109">
        <f t="shared" si="8"/>
        <v>0</v>
      </c>
      <c r="L21" s="109">
        <f t="shared" si="9"/>
        <v>0</v>
      </c>
      <c r="M21" s="109">
        <f t="shared" si="10"/>
        <v>0</v>
      </c>
      <c r="N21" s="109">
        <f t="shared" si="11"/>
        <v>0</v>
      </c>
      <c r="O21" s="109">
        <f t="shared" si="12"/>
        <v>0</v>
      </c>
      <c r="P21" s="109">
        <f t="shared" si="13"/>
        <v>0</v>
      </c>
      <c r="ALZ21" s="433"/>
    </row>
    <row r="22" spans="1:1014" ht="45" x14ac:dyDescent="0.25">
      <c r="A22" s="101">
        <v>8</v>
      </c>
      <c r="B22" s="134"/>
      <c r="C22" s="136" t="s">
        <v>547</v>
      </c>
      <c r="D22" s="116" t="s">
        <v>80</v>
      </c>
      <c r="E22" s="116">
        <v>31</v>
      </c>
      <c r="F22" s="105"/>
      <c r="G22" s="106"/>
      <c r="H22" s="107">
        <f t="shared" si="7"/>
        <v>0</v>
      </c>
      <c r="I22" s="108"/>
      <c r="J22" s="108"/>
      <c r="K22" s="109">
        <f t="shared" si="8"/>
        <v>0</v>
      </c>
      <c r="L22" s="109">
        <f t="shared" si="9"/>
        <v>0</v>
      </c>
      <c r="M22" s="109">
        <f t="shared" si="10"/>
        <v>0</v>
      </c>
      <c r="N22" s="109">
        <f t="shared" si="11"/>
        <v>0</v>
      </c>
      <c r="O22" s="109">
        <f t="shared" si="12"/>
        <v>0</v>
      </c>
      <c r="P22" s="109">
        <f t="shared" si="13"/>
        <v>0</v>
      </c>
      <c r="ALZ22" s="433"/>
    </row>
    <row r="23" spans="1:1014" ht="45" x14ac:dyDescent="0.25">
      <c r="A23" s="101">
        <v>9</v>
      </c>
      <c r="B23" s="134"/>
      <c r="C23" s="136" t="s">
        <v>548</v>
      </c>
      <c r="D23" s="116" t="s">
        <v>80</v>
      </c>
      <c r="E23" s="116">
        <v>21</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c r="ALZ23" s="433"/>
    </row>
    <row r="24" spans="1:1014" ht="45" x14ac:dyDescent="0.25">
      <c r="A24" s="101">
        <v>10</v>
      </c>
      <c r="B24" s="134"/>
      <c r="C24" s="136" t="s">
        <v>549</v>
      </c>
      <c r="D24" s="116" t="s">
        <v>80</v>
      </c>
      <c r="E24" s="116">
        <v>19</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c r="ALZ24" s="433"/>
    </row>
    <row r="25" spans="1:1014" ht="45" x14ac:dyDescent="0.25">
      <c r="A25" s="101">
        <v>11</v>
      </c>
      <c r="B25" s="134"/>
      <c r="C25" s="136" t="s">
        <v>550</v>
      </c>
      <c r="D25" s="116" t="s">
        <v>80</v>
      </c>
      <c r="E25" s="116">
        <v>64</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c r="ALZ25" s="433"/>
    </row>
    <row r="26" spans="1:1014" ht="22.5" x14ac:dyDescent="0.25">
      <c r="A26" s="101">
        <v>12</v>
      </c>
      <c r="B26" s="114"/>
      <c r="C26" s="115" t="s">
        <v>429</v>
      </c>
      <c r="D26" s="116" t="s">
        <v>57</v>
      </c>
      <c r="E26" s="116">
        <v>31</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c r="ALZ26" s="433"/>
    </row>
    <row r="27" spans="1:1014" ht="22.5" x14ac:dyDescent="0.25">
      <c r="A27" s="101">
        <v>13</v>
      </c>
      <c r="B27" s="114"/>
      <c r="C27" s="115" t="s">
        <v>430</v>
      </c>
      <c r="D27" s="116" t="s">
        <v>57</v>
      </c>
      <c r="E27" s="116">
        <v>21</v>
      </c>
      <c r="F27" s="105"/>
      <c r="G27" s="106"/>
      <c r="H27" s="107">
        <f t="shared" si="7"/>
        <v>0</v>
      </c>
      <c r="I27" s="108"/>
      <c r="J27" s="108"/>
      <c r="K27" s="109">
        <f t="shared" si="8"/>
        <v>0</v>
      </c>
      <c r="L27" s="109">
        <f t="shared" si="9"/>
        <v>0</v>
      </c>
      <c r="M27" s="109">
        <f t="shared" si="10"/>
        <v>0</v>
      </c>
      <c r="N27" s="109">
        <f t="shared" si="11"/>
        <v>0</v>
      </c>
      <c r="O27" s="109">
        <f t="shared" si="12"/>
        <v>0</v>
      </c>
      <c r="P27" s="109">
        <f t="shared" si="13"/>
        <v>0</v>
      </c>
      <c r="ALZ27" s="433"/>
    </row>
    <row r="28" spans="1:1014" ht="22.5" x14ac:dyDescent="0.25">
      <c r="A28" s="101">
        <v>14</v>
      </c>
      <c r="B28" s="114"/>
      <c r="C28" s="115" t="s">
        <v>431</v>
      </c>
      <c r="D28" s="116" t="s">
        <v>57</v>
      </c>
      <c r="E28" s="116">
        <v>19</v>
      </c>
      <c r="F28" s="105"/>
      <c r="G28" s="106"/>
      <c r="H28" s="107">
        <f t="shared" si="7"/>
        <v>0</v>
      </c>
      <c r="I28" s="108"/>
      <c r="J28" s="108"/>
      <c r="K28" s="109">
        <f t="shared" si="8"/>
        <v>0</v>
      </c>
      <c r="L28" s="109">
        <f t="shared" si="9"/>
        <v>0</v>
      </c>
      <c r="M28" s="109">
        <f t="shared" si="10"/>
        <v>0</v>
      </c>
      <c r="N28" s="109">
        <f t="shared" si="11"/>
        <v>0</v>
      </c>
      <c r="O28" s="109">
        <f t="shared" si="12"/>
        <v>0</v>
      </c>
      <c r="P28" s="109">
        <f t="shared" si="13"/>
        <v>0</v>
      </c>
      <c r="ALZ28" s="433"/>
    </row>
    <row r="29" spans="1:1014" ht="22.5" x14ac:dyDescent="0.25">
      <c r="A29" s="101">
        <v>15</v>
      </c>
      <c r="B29" s="114"/>
      <c r="C29" s="115" t="s">
        <v>432</v>
      </c>
      <c r="D29" s="116" t="s">
        <v>57</v>
      </c>
      <c r="E29" s="116">
        <v>64</v>
      </c>
      <c r="F29" s="105"/>
      <c r="G29" s="106"/>
      <c r="H29" s="107">
        <f t="shared" si="7"/>
        <v>0</v>
      </c>
      <c r="I29" s="108"/>
      <c r="J29" s="108"/>
      <c r="K29" s="109">
        <f t="shared" si="8"/>
        <v>0</v>
      </c>
      <c r="L29" s="109">
        <f t="shared" si="9"/>
        <v>0</v>
      </c>
      <c r="M29" s="109">
        <f t="shared" si="10"/>
        <v>0</v>
      </c>
      <c r="N29" s="109">
        <f t="shared" si="11"/>
        <v>0</v>
      </c>
      <c r="O29" s="109">
        <f t="shared" si="12"/>
        <v>0</v>
      </c>
      <c r="P29" s="109">
        <f t="shared" si="13"/>
        <v>0</v>
      </c>
      <c r="ALZ29" s="433"/>
    </row>
    <row r="30" spans="1:1014" x14ac:dyDescent="0.25">
      <c r="A30" s="101">
        <v>16</v>
      </c>
      <c r="B30" s="114"/>
      <c r="C30" s="115" t="s">
        <v>437</v>
      </c>
      <c r="D30" s="116" t="s">
        <v>57</v>
      </c>
      <c r="E30" s="116">
        <v>130</v>
      </c>
      <c r="F30" s="105"/>
      <c r="G30" s="106"/>
      <c r="H30" s="107">
        <f t="shared" si="7"/>
        <v>0</v>
      </c>
      <c r="I30" s="108"/>
      <c r="J30" s="108"/>
      <c r="K30" s="109">
        <f t="shared" si="8"/>
        <v>0</v>
      </c>
      <c r="L30" s="109">
        <f t="shared" si="9"/>
        <v>0</v>
      </c>
      <c r="M30" s="109">
        <f t="shared" si="10"/>
        <v>0</v>
      </c>
      <c r="N30" s="109">
        <f t="shared" si="11"/>
        <v>0</v>
      </c>
      <c r="O30" s="109">
        <f t="shared" si="12"/>
        <v>0</v>
      </c>
      <c r="P30" s="109">
        <f t="shared" si="13"/>
        <v>0</v>
      </c>
      <c r="ALZ30" s="433"/>
    </row>
    <row r="31" spans="1:1014" x14ac:dyDescent="0.25">
      <c r="A31" s="101">
        <v>17</v>
      </c>
      <c r="B31" s="114"/>
      <c r="C31" s="115" t="s">
        <v>436</v>
      </c>
      <c r="D31" s="116" t="s">
        <v>80</v>
      </c>
      <c r="E31" s="116">
        <v>30</v>
      </c>
      <c r="F31" s="105"/>
      <c r="G31" s="106"/>
      <c r="H31" s="107">
        <f t="shared" si="7"/>
        <v>0</v>
      </c>
      <c r="I31" s="108"/>
      <c r="J31" s="108"/>
      <c r="K31" s="109">
        <f t="shared" si="8"/>
        <v>0</v>
      </c>
      <c r="L31" s="109">
        <f t="shared" si="9"/>
        <v>0</v>
      </c>
      <c r="M31" s="109">
        <f t="shared" si="10"/>
        <v>0</v>
      </c>
      <c r="N31" s="109">
        <f t="shared" si="11"/>
        <v>0</v>
      </c>
      <c r="O31" s="109">
        <f t="shared" si="12"/>
        <v>0</v>
      </c>
      <c r="P31" s="109">
        <f t="shared" si="13"/>
        <v>0</v>
      </c>
      <c r="ALZ31" s="433"/>
    </row>
    <row r="32" spans="1:1014" x14ac:dyDescent="0.25">
      <c r="A32" s="101">
        <v>18</v>
      </c>
      <c r="B32" s="114"/>
      <c r="C32" s="137" t="s">
        <v>435</v>
      </c>
      <c r="D32" s="116" t="s">
        <v>80</v>
      </c>
      <c r="E32" s="116">
        <v>3</v>
      </c>
      <c r="F32" s="105"/>
      <c r="G32" s="106"/>
      <c r="H32" s="107">
        <f t="shared" si="7"/>
        <v>0</v>
      </c>
      <c r="I32" s="108"/>
      <c r="J32" s="108"/>
      <c r="K32" s="109">
        <f t="shared" si="8"/>
        <v>0</v>
      </c>
      <c r="L32" s="109">
        <f t="shared" si="9"/>
        <v>0</v>
      </c>
      <c r="M32" s="109">
        <f t="shared" si="10"/>
        <v>0</v>
      </c>
      <c r="N32" s="109">
        <f t="shared" si="11"/>
        <v>0</v>
      </c>
      <c r="O32" s="109">
        <f t="shared" si="12"/>
        <v>0</v>
      </c>
      <c r="P32" s="109">
        <f t="shared" si="13"/>
        <v>0</v>
      </c>
      <c r="ALZ32" s="433"/>
    </row>
    <row r="33" spans="1:1014" x14ac:dyDescent="0.25">
      <c r="A33" s="101">
        <v>19</v>
      </c>
      <c r="B33" s="114"/>
      <c r="C33" s="115" t="s">
        <v>433</v>
      </c>
      <c r="D33" s="116" t="s">
        <v>57</v>
      </c>
      <c r="E33" s="116">
        <v>1</v>
      </c>
      <c r="F33" s="105"/>
      <c r="G33" s="106"/>
      <c r="H33" s="107">
        <f t="shared" si="7"/>
        <v>0</v>
      </c>
      <c r="I33" s="108"/>
      <c r="J33" s="108"/>
      <c r="K33" s="109">
        <f t="shared" si="8"/>
        <v>0</v>
      </c>
      <c r="L33" s="109">
        <f t="shared" si="9"/>
        <v>0</v>
      </c>
      <c r="M33" s="109">
        <f t="shared" si="10"/>
        <v>0</v>
      </c>
      <c r="N33" s="109">
        <f t="shared" si="11"/>
        <v>0</v>
      </c>
      <c r="O33" s="109">
        <f t="shared" si="12"/>
        <v>0</v>
      </c>
      <c r="P33" s="109">
        <f t="shared" si="13"/>
        <v>0</v>
      </c>
      <c r="ALZ33" s="433"/>
    </row>
    <row r="34" spans="1:1014" x14ac:dyDescent="0.25">
      <c r="A34" s="101">
        <v>20</v>
      </c>
      <c r="B34" s="114"/>
      <c r="C34" s="115" t="s">
        <v>434</v>
      </c>
      <c r="D34" s="116" t="s">
        <v>57</v>
      </c>
      <c r="E34" s="116">
        <v>8</v>
      </c>
      <c r="F34" s="105"/>
      <c r="G34" s="106"/>
      <c r="H34" s="107">
        <f t="shared" si="7"/>
        <v>0</v>
      </c>
      <c r="I34" s="108"/>
      <c r="J34" s="108"/>
      <c r="K34" s="109">
        <f t="shared" si="8"/>
        <v>0</v>
      </c>
      <c r="L34" s="109">
        <f t="shared" si="9"/>
        <v>0</v>
      </c>
      <c r="M34" s="109">
        <f t="shared" si="10"/>
        <v>0</v>
      </c>
      <c r="N34" s="109">
        <f t="shared" si="11"/>
        <v>0</v>
      </c>
      <c r="O34" s="109">
        <f t="shared" si="12"/>
        <v>0</v>
      </c>
      <c r="P34" s="109">
        <f t="shared" si="13"/>
        <v>0</v>
      </c>
      <c r="ALZ34" s="433"/>
    </row>
    <row r="35" spans="1:1014" ht="22.5" x14ac:dyDescent="0.25">
      <c r="A35" s="101">
        <v>21</v>
      </c>
      <c r="B35" s="114"/>
      <c r="C35" s="137" t="s">
        <v>438</v>
      </c>
      <c r="D35" s="116" t="s">
        <v>57</v>
      </c>
      <c r="E35" s="116">
        <v>8</v>
      </c>
      <c r="F35" s="105"/>
      <c r="G35" s="106"/>
      <c r="H35" s="107">
        <f t="shared" si="7"/>
        <v>0</v>
      </c>
      <c r="I35" s="108"/>
      <c r="J35" s="108"/>
      <c r="K35" s="109">
        <f t="shared" si="8"/>
        <v>0</v>
      </c>
      <c r="L35" s="109">
        <f t="shared" si="9"/>
        <v>0</v>
      </c>
      <c r="M35" s="109">
        <f t="shared" si="10"/>
        <v>0</v>
      </c>
      <c r="N35" s="109">
        <f t="shared" si="11"/>
        <v>0</v>
      </c>
      <c r="O35" s="109">
        <f t="shared" si="12"/>
        <v>0</v>
      </c>
      <c r="P35" s="109">
        <f t="shared" si="13"/>
        <v>0</v>
      </c>
      <c r="ALZ35" s="433"/>
    </row>
    <row r="36" spans="1:1014" x14ac:dyDescent="0.25">
      <c r="A36" s="101">
        <v>22</v>
      </c>
      <c r="B36" s="114"/>
      <c r="C36" s="137" t="s">
        <v>439</v>
      </c>
      <c r="D36" s="116" t="s">
        <v>57</v>
      </c>
      <c r="E36" s="116">
        <v>8</v>
      </c>
      <c r="F36" s="105"/>
      <c r="G36" s="106"/>
      <c r="H36" s="107">
        <f t="shared" si="7"/>
        <v>0</v>
      </c>
      <c r="I36" s="108"/>
      <c r="J36" s="108"/>
      <c r="K36" s="109">
        <f t="shared" si="8"/>
        <v>0</v>
      </c>
      <c r="L36" s="109">
        <f t="shared" si="9"/>
        <v>0</v>
      </c>
      <c r="M36" s="109">
        <f t="shared" si="10"/>
        <v>0</v>
      </c>
      <c r="N36" s="109">
        <f t="shared" si="11"/>
        <v>0</v>
      </c>
      <c r="O36" s="109">
        <f t="shared" si="12"/>
        <v>0</v>
      </c>
      <c r="P36" s="109">
        <f t="shared" si="13"/>
        <v>0</v>
      </c>
      <c r="ALZ36" s="433"/>
    </row>
    <row r="37" spans="1:1014" x14ac:dyDescent="0.25">
      <c r="A37" s="138">
        <v>23</v>
      </c>
      <c r="B37" s="139"/>
      <c r="C37" s="140" t="s">
        <v>283</v>
      </c>
      <c r="D37" s="141" t="s">
        <v>91</v>
      </c>
      <c r="E37" s="142">
        <v>1</v>
      </c>
      <c r="F37" s="105"/>
      <c r="G37" s="106"/>
      <c r="H37" s="107">
        <f t="shared" si="7"/>
        <v>0</v>
      </c>
      <c r="I37" s="108"/>
      <c r="J37" s="108"/>
      <c r="K37" s="109">
        <f t="shared" si="8"/>
        <v>0</v>
      </c>
      <c r="L37" s="109">
        <f t="shared" si="9"/>
        <v>0</v>
      </c>
      <c r="M37" s="109">
        <f t="shared" si="10"/>
        <v>0</v>
      </c>
      <c r="N37" s="109">
        <f t="shared" si="11"/>
        <v>0</v>
      </c>
      <c r="O37" s="109">
        <f t="shared" si="12"/>
        <v>0</v>
      </c>
      <c r="P37" s="109">
        <f t="shared" si="13"/>
        <v>0</v>
      </c>
      <c r="ALZ37" s="433"/>
    </row>
    <row r="38" spans="1:1014" ht="12" x14ac:dyDescent="0.25">
      <c r="A38" s="143"/>
      <c r="B38" s="144"/>
      <c r="C38" s="144" t="s">
        <v>421</v>
      </c>
      <c r="D38" s="145"/>
      <c r="E38" s="145"/>
      <c r="F38" s="146"/>
      <c r="G38" s="147"/>
      <c r="H38" s="148"/>
      <c r="I38" s="149"/>
      <c r="J38" s="149"/>
      <c r="K38" s="150"/>
      <c r="L38" s="150"/>
      <c r="M38" s="150"/>
      <c r="N38" s="150"/>
      <c r="O38" s="150"/>
      <c r="P38" s="150"/>
      <c r="ALZ38" s="433"/>
    </row>
    <row r="39" spans="1:1014" ht="22.5" x14ac:dyDescent="0.25">
      <c r="A39" s="143">
        <v>1</v>
      </c>
      <c r="B39" s="50"/>
      <c r="C39" s="151" t="s">
        <v>422</v>
      </c>
      <c r="D39" s="54" t="s">
        <v>56</v>
      </c>
      <c r="E39" s="152">
        <v>12</v>
      </c>
      <c r="F39" s="153"/>
      <c r="G39" s="147"/>
      <c r="H39" s="148"/>
      <c r="I39" s="149"/>
      <c r="J39" s="149"/>
      <c r="K39" s="150"/>
      <c r="L39" s="150"/>
      <c r="M39" s="150"/>
      <c r="N39" s="150"/>
      <c r="O39" s="150"/>
      <c r="P39" s="150"/>
      <c r="ALZ39" s="433"/>
    </row>
    <row r="40" spans="1:1014" ht="33.75" x14ac:dyDescent="0.25">
      <c r="A40" s="143">
        <v>2</v>
      </c>
      <c r="B40" s="50"/>
      <c r="C40" s="48" t="s">
        <v>551</v>
      </c>
      <c r="D40" s="54" t="s">
        <v>56</v>
      </c>
      <c r="E40" s="52">
        <v>12</v>
      </c>
      <c r="F40" s="153"/>
      <c r="G40" s="147"/>
      <c r="H40" s="148"/>
      <c r="I40" s="149"/>
      <c r="J40" s="149"/>
      <c r="K40" s="150"/>
      <c r="L40" s="150"/>
      <c r="M40" s="150"/>
      <c r="N40" s="150"/>
      <c r="O40" s="150"/>
      <c r="P40" s="150"/>
      <c r="ALZ40" s="433"/>
    </row>
    <row r="41" spans="1:1014" ht="22.5" x14ac:dyDescent="0.25">
      <c r="A41" s="143">
        <v>3</v>
      </c>
      <c r="B41" s="51"/>
      <c r="C41" s="49" t="s">
        <v>423</v>
      </c>
      <c r="D41" s="55" t="s">
        <v>384</v>
      </c>
      <c r="E41" s="53">
        <v>24</v>
      </c>
      <c r="F41" s="153"/>
      <c r="G41" s="147"/>
      <c r="H41" s="148"/>
      <c r="I41" s="149"/>
      <c r="J41" s="149"/>
      <c r="K41" s="150"/>
      <c r="L41" s="150"/>
      <c r="M41" s="150"/>
      <c r="N41" s="150"/>
      <c r="O41" s="150"/>
      <c r="P41" s="150"/>
      <c r="ALZ41" s="433"/>
    </row>
    <row r="42" spans="1:1014" ht="12" x14ac:dyDescent="0.25">
      <c r="A42" s="154"/>
      <c r="B42" s="155"/>
      <c r="C42" s="144" t="s">
        <v>284</v>
      </c>
      <c r="D42" s="155"/>
      <c r="E42" s="155"/>
      <c r="F42" s="105"/>
      <c r="G42" s="106"/>
      <c r="H42" s="107">
        <f t="shared" si="7"/>
        <v>0</v>
      </c>
      <c r="I42" s="108"/>
      <c r="J42" s="108"/>
      <c r="K42" s="109">
        <f t="shared" si="8"/>
        <v>0</v>
      </c>
      <c r="L42" s="109">
        <f t="shared" si="9"/>
        <v>0</v>
      </c>
      <c r="M42" s="109">
        <f t="shared" si="10"/>
        <v>0</v>
      </c>
      <c r="N42" s="109">
        <f t="shared" si="11"/>
        <v>0</v>
      </c>
      <c r="O42" s="109">
        <f t="shared" si="12"/>
        <v>0</v>
      </c>
      <c r="P42" s="109">
        <f t="shared" si="13"/>
        <v>0</v>
      </c>
      <c r="ALZ42" s="433"/>
    </row>
    <row r="43" spans="1:1014" ht="22.5" x14ac:dyDescent="0.25">
      <c r="A43" s="101">
        <v>1</v>
      </c>
      <c r="B43" s="134"/>
      <c r="C43" s="156" t="s">
        <v>552</v>
      </c>
      <c r="D43" s="116" t="s">
        <v>56</v>
      </c>
      <c r="E43" s="157">
        <v>1.5</v>
      </c>
      <c r="F43" s="105"/>
      <c r="G43" s="106"/>
      <c r="H43" s="107">
        <f t="shared" si="7"/>
        <v>0</v>
      </c>
      <c r="I43" s="108"/>
      <c r="J43" s="108"/>
      <c r="K43" s="109">
        <f t="shared" si="8"/>
        <v>0</v>
      </c>
      <c r="L43" s="109">
        <f t="shared" si="9"/>
        <v>0</v>
      </c>
      <c r="M43" s="109">
        <f t="shared" si="10"/>
        <v>0</v>
      </c>
      <c r="N43" s="109">
        <f t="shared" si="11"/>
        <v>0</v>
      </c>
      <c r="O43" s="109">
        <f t="shared" si="12"/>
        <v>0</v>
      </c>
      <c r="P43" s="109">
        <f t="shared" si="13"/>
        <v>0</v>
      </c>
      <c r="ALZ43" s="433"/>
    </row>
    <row r="44" spans="1:1014" ht="34.5" thickBot="1" x14ac:dyDescent="0.3">
      <c r="A44" s="101">
        <v>2</v>
      </c>
      <c r="B44" s="134"/>
      <c r="C44" s="115" t="s">
        <v>553</v>
      </c>
      <c r="D44" s="116" t="s">
        <v>285</v>
      </c>
      <c r="E44" s="157">
        <v>1</v>
      </c>
      <c r="F44" s="105"/>
      <c r="G44" s="106"/>
      <c r="H44" s="107">
        <f t="shared" si="7"/>
        <v>0</v>
      </c>
      <c r="I44" s="108"/>
      <c r="J44" s="108"/>
      <c r="K44" s="109">
        <f t="shared" si="8"/>
        <v>0</v>
      </c>
      <c r="L44" s="109">
        <f t="shared" si="9"/>
        <v>0</v>
      </c>
      <c r="M44" s="109">
        <f t="shared" si="10"/>
        <v>0</v>
      </c>
      <c r="N44" s="109">
        <f t="shared" si="11"/>
        <v>0</v>
      </c>
      <c r="O44" s="109">
        <f t="shared" si="12"/>
        <v>0</v>
      </c>
      <c r="P44" s="109">
        <f t="shared" si="13"/>
        <v>0</v>
      </c>
      <c r="ALZ44" s="433"/>
    </row>
    <row r="45" spans="1:1014" ht="12" thickBot="1" x14ac:dyDescent="0.3">
      <c r="A45" s="559" t="s">
        <v>472</v>
      </c>
      <c r="B45" s="560"/>
      <c r="C45" s="560"/>
      <c r="D45" s="560"/>
      <c r="E45" s="560"/>
      <c r="F45" s="560"/>
      <c r="G45" s="560"/>
      <c r="H45" s="560"/>
      <c r="I45" s="560"/>
      <c r="J45" s="560"/>
      <c r="K45" s="561"/>
      <c r="L45" s="120">
        <f>SUM(L14:L44)</f>
        <v>0</v>
      </c>
      <c r="M45" s="120">
        <f>SUM(M14:M44)</f>
        <v>0</v>
      </c>
      <c r="N45" s="120">
        <f>SUM(N14:N44)</f>
        <v>0</v>
      </c>
      <c r="O45" s="120">
        <f>SUM(O14:O44)</f>
        <v>0</v>
      </c>
      <c r="P45" s="120">
        <f>SUM(P14:P44)</f>
        <v>0</v>
      </c>
      <c r="ALZ45" s="433"/>
    </row>
    <row r="46" spans="1:1014" x14ac:dyDescent="0.25">
      <c r="A46" s="121"/>
      <c r="B46" s="121"/>
      <c r="C46" s="121"/>
      <c r="D46" s="121"/>
      <c r="E46" s="121"/>
      <c r="F46" s="121"/>
      <c r="G46" s="121"/>
      <c r="H46" s="121"/>
      <c r="I46" s="121"/>
      <c r="J46" s="121"/>
      <c r="K46" s="56"/>
      <c r="L46" s="56"/>
      <c r="M46" s="56"/>
      <c r="N46" s="56"/>
      <c r="O46" s="56"/>
      <c r="P46" s="56"/>
      <c r="ALZ46" s="433"/>
    </row>
    <row r="47" spans="1:1014" x14ac:dyDescent="0.25">
      <c r="A47" s="121"/>
      <c r="B47" s="121"/>
      <c r="C47" s="121"/>
      <c r="D47" s="121"/>
      <c r="E47" s="121"/>
      <c r="F47" s="121"/>
      <c r="G47" s="121"/>
      <c r="H47" s="121"/>
      <c r="I47" s="121"/>
      <c r="J47" s="121"/>
      <c r="K47" s="56"/>
      <c r="L47" s="56"/>
      <c r="M47" s="56"/>
      <c r="N47" s="56"/>
      <c r="O47" s="56"/>
      <c r="P47" s="56"/>
    </row>
    <row r="48" spans="1:1014" x14ac:dyDescent="0.25">
      <c r="A48" s="56"/>
      <c r="B48" s="56"/>
      <c r="C48" s="56"/>
      <c r="D48" s="56"/>
      <c r="E48" s="56"/>
      <c r="F48" s="56"/>
      <c r="G48" s="56"/>
      <c r="H48" s="56"/>
      <c r="I48" s="56"/>
      <c r="J48" s="56"/>
      <c r="K48" s="56"/>
      <c r="L48" s="56"/>
      <c r="M48" s="56"/>
      <c r="N48" s="56"/>
      <c r="O48" s="56"/>
      <c r="P48" s="56"/>
    </row>
    <row r="49" spans="1:16" s="80" customFormat="1" x14ac:dyDescent="0.25">
      <c r="A49" s="80" t="s">
        <v>14</v>
      </c>
      <c r="B49" s="56"/>
      <c r="C49" s="545">
        <f>sas</f>
        <v>0</v>
      </c>
      <c r="D49" s="545"/>
      <c r="E49" s="545"/>
      <c r="F49" s="545"/>
      <c r="G49" s="545"/>
      <c r="H49" s="545"/>
      <c r="I49" s="56"/>
      <c r="J49" s="56"/>
      <c r="K49" s="56"/>
      <c r="L49" s="56"/>
      <c r="M49" s="56"/>
      <c r="N49" s="56"/>
      <c r="O49" s="56"/>
      <c r="P49" s="56"/>
    </row>
    <row r="50" spans="1:16" s="80" customFormat="1" x14ac:dyDescent="0.25">
      <c r="A50" s="56"/>
      <c r="B50" s="56"/>
      <c r="C50" s="508" t="s">
        <v>15</v>
      </c>
      <c r="D50" s="508"/>
      <c r="E50" s="508"/>
      <c r="F50" s="508"/>
      <c r="G50" s="508"/>
      <c r="H50" s="508"/>
      <c r="I50" s="56"/>
      <c r="J50" s="56"/>
      <c r="K50" s="56"/>
      <c r="L50" s="56"/>
      <c r="M50" s="56"/>
      <c r="N50" s="56"/>
      <c r="O50" s="56"/>
      <c r="P50" s="56"/>
    </row>
    <row r="51" spans="1:16" s="80" customFormat="1" x14ac:dyDescent="0.25">
      <c r="A51" s="56"/>
      <c r="B51" s="56"/>
      <c r="C51" s="56"/>
      <c r="D51" s="56"/>
      <c r="E51" s="56"/>
      <c r="F51" s="56"/>
      <c r="G51" s="56"/>
      <c r="H51" s="56"/>
      <c r="I51" s="56"/>
      <c r="J51" s="56"/>
      <c r="K51" s="56"/>
      <c r="L51" s="56"/>
      <c r="M51" s="56"/>
      <c r="N51" s="56"/>
      <c r="O51" s="56"/>
      <c r="P51" s="56"/>
    </row>
    <row r="52" spans="1:16" s="80" customFormat="1" x14ac:dyDescent="0.25">
      <c r="A52" s="122" t="str">
        <f>dat</f>
        <v>Tāme sastādīta 2021. gada</v>
      </c>
      <c r="B52" s="123"/>
      <c r="C52" s="123"/>
      <c r="D52" s="123"/>
      <c r="E52" s="56"/>
      <c r="F52" s="56"/>
      <c r="G52" s="56"/>
      <c r="H52" s="56"/>
      <c r="I52" s="56"/>
      <c r="J52" s="56"/>
      <c r="K52" s="56"/>
      <c r="L52" s="56"/>
      <c r="M52" s="56"/>
      <c r="N52" s="56"/>
      <c r="O52" s="56"/>
      <c r="P52" s="56"/>
    </row>
    <row r="53" spans="1:16" s="80" customFormat="1" x14ac:dyDescent="0.25">
      <c r="A53" s="56"/>
      <c r="B53" s="56"/>
      <c r="C53" s="56"/>
      <c r="D53" s="56"/>
      <c r="E53" s="56"/>
      <c r="F53" s="56"/>
      <c r="G53" s="56"/>
      <c r="H53" s="56"/>
      <c r="I53" s="56"/>
      <c r="J53" s="56"/>
      <c r="K53" s="56"/>
      <c r="L53" s="56"/>
      <c r="M53" s="56"/>
      <c r="N53" s="56"/>
      <c r="O53" s="56"/>
      <c r="P53" s="56"/>
    </row>
    <row r="54" spans="1:16" s="80" customFormat="1" x14ac:dyDescent="0.25">
      <c r="A54" s="80" t="s">
        <v>38</v>
      </c>
      <c r="B54" s="56"/>
      <c r="C54" s="545">
        <f>C49</f>
        <v>0</v>
      </c>
      <c r="D54" s="545"/>
      <c r="E54" s="545"/>
      <c r="F54" s="545"/>
      <c r="G54" s="545"/>
      <c r="H54" s="545"/>
      <c r="I54" s="56"/>
      <c r="J54" s="56"/>
      <c r="K54" s="56"/>
      <c r="L54" s="56"/>
      <c r="M54" s="56"/>
      <c r="N54" s="56"/>
      <c r="O54" s="56"/>
      <c r="P54" s="56"/>
    </row>
    <row r="55" spans="1:16" s="80" customFormat="1" x14ac:dyDescent="0.25">
      <c r="A55" s="56"/>
      <c r="B55" s="56"/>
      <c r="C55" s="508" t="s">
        <v>15</v>
      </c>
      <c r="D55" s="508"/>
      <c r="E55" s="508"/>
      <c r="F55" s="508"/>
      <c r="G55" s="508"/>
      <c r="H55" s="508"/>
      <c r="I55" s="56"/>
      <c r="J55" s="56"/>
      <c r="K55" s="56"/>
      <c r="L55" s="56"/>
      <c r="M55" s="56"/>
      <c r="N55" s="56"/>
      <c r="O55" s="56"/>
      <c r="P55" s="56"/>
    </row>
    <row r="56" spans="1:16" s="80" customFormat="1" x14ac:dyDescent="0.25">
      <c r="A56" s="56"/>
      <c r="B56" s="56"/>
      <c r="C56" s="56"/>
      <c r="D56" s="56"/>
      <c r="E56" s="56"/>
      <c r="F56" s="56"/>
      <c r="G56" s="56"/>
      <c r="H56" s="56"/>
      <c r="I56" s="56"/>
      <c r="J56" s="56"/>
      <c r="K56" s="56"/>
      <c r="L56" s="56"/>
      <c r="M56" s="56"/>
      <c r="N56" s="56"/>
      <c r="O56" s="56"/>
      <c r="P56" s="56"/>
    </row>
    <row r="57" spans="1:16" s="80" customFormat="1" x14ac:dyDescent="0.25">
      <c r="A57" s="122" t="s">
        <v>53</v>
      </c>
      <c r="B57" s="123"/>
      <c r="C57" s="124">
        <f>sert</f>
        <v>0</v>
      </c>
    </row>
    <row r="59" spans="1:16" ht="13.5" x14ac:dyDescent="0.25">
      <c r="A59" s="580" t="s">
        <v>563</v>
      </c>
    </row>
    <row r="60" spans="1:16" ht="12" x14ac:dyDescent="0.2">
      <c r="A60" s="581" t="s">
        <v>564</v>
      </c>
    </row>
    <row r="61" spans="1:16" ht="12" x14ac:dyDescent="0.2">
      <c r="A61" s="581" t="s">
        <v>565</v>
      </c>
    </row>
  </sheetData>
  <mergeCells count="22">
    <mergeCell ref="C55:H55"/>
    <mergeCell ref="A45:K45"/>
    <mergeCell ref="C49:H49"/>
    <mergeCell ref="C50:H50"/>
    <mergeCell ref="C54:H54"/>
    <mergeCell ref="L12:P1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C4:I4 D5:L6 F14:G44 I14:J44">
    <cfRule type="cellIs" dxfId="33" priority="20" operator="equal">
      <formula>0</formula>
    </cfRule>
  </conditionalFormatting>
  <conditionalFormatting sqref="N9:O9 C2:I2 H14:H44 K14:P44 A14:A41">
    <cfRule type="cellIs" dxfId="32" priority="21" operator="equal">
      <formula>0</formula>
    </cfRule>
  </conditionalFormatting>
  <conditionalFormatting sqref="O10">
    <cfRule type="cellIs" dxfId="31" priority="23" operator="equal">
      <formula>"20__. gada __. _________"</formula>
    </cfRule>
  </conditionalFormatting>
  <conditionalFormatting sqref="P10">
    <cfRule type="cellIs" dxfId="30" priority="24" operator="equal">
      <formula>"20__. gada __. _________"</formula>
    </cfRule>
  </conditionalFormatting>
  <conditionalFormatting sqref="D1">
    <cfRule type="cellIs" dxfId="29" priority="26" operator="equal">
      <formula>0</formula>
    </cfRule>
  </conditionalFormatting>
  <conditionalFormatting sqref="B14">
    <cfRule type="cellIs" dxfId="28" priority="19" operator="equal">
      <formula>0</formula>
    </cfRule>
  </conditionalFormatting>
  <conditionalFormatting sqref="A45:K45 A46:J47">
    <cfRule type="containsText" dxfId="27" priority="12" operator="containsText" text="Tāme sastādīta  20__. gada tirgus cenās, pamatojoties uz ___ daļas rasējumiem"/>
  </conditionalFormatting>
  <conditionalFormatting sqref="L45:P45">
    <cfRule type="cellIs" dxfId="26" priority="13" operator="equal">
      <formula>0</formula>
    </cfRule>
  </conditionalFormatting>
  <conditionalFormatting sqref="A43:A44">
    <cfRule type="cellIs" dxfId="25" priority="10" operator="equal">
      <formula>0</formula>
    </cfRule>
  </conditionalFormatting>
  <conditionalFormatting sqref="B42">
    <cfRule type="cellIs" dxfId="24" priority="7" operator="equal">
      <formula>0</formula>
    </cfRule>
  </conditionalFormatting>
  <conditionalFormatting sqref="A42">
    <cfRule type="cellIs" dxfId="23" priority="6" operator="equal">
      <formula>0</formula>
    </cfRule>
  </conditionalFormatting>
  <conditionalFormatting sqref="C49:H49">
    <cfRule type="cellIs" dxfId="22" priority="3" operator="equal">
      <formula>0</formula>
    </cfRule>
  </conditionalFormatting>
  <conditionalFormatting sqref="C54:H54 C49:H49">
    <cfRule type="cellIs" dxfId="21" priority="4" operator="equal">
      <formula>0</formula>
    </cfRule>
  </conditionalFormatting>
  <conditionalFormatting sqref="C57">
    <cfRule type="cellIs" dxfId="20" priority="5" operator="equal">
      <formula>0</formula>
    </cfRule>
  </conditionalFormatting>
  <conditionalFormatting sqref="D7:L8">
    <cfRule type="cellIs" dxfId="19" priority="2" operator="equal">
      <formula>0</formula>
    </cfRule>
  </conditionalFormatting>
  <conditionalFormatting sqref="A9:F9">
    <cfRule type="containsText" dxfId="18" priority="1" operator="containsText" text="Tāme sastādīta  20__. gada tirgus cenās, pamatojoties uz ___ daļas rasējumiem"/>
  </conditionalFormatting>
  <pageMargins left="0" right="0.19685039370078741" top="0.59055118110236227" bottom="0.39370078740157483" header="0.51181102362204722" footer="0.51181102362204722"/>
  <pageSetup paperSize="9" firstPageNumber="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LZ59"/>
  <sheetViews>
    <sheetView tabSelected="1" view="pageBreakPreview" topLeftCell="A34" zoomScale="130" zoomScaleNormal="85" zoomScaleSheetLayoutView="130" workbookViewId="0">
      <selection activeCell="E56" sqref="E56"/>
    </sheetView>
  </sheetViews>
  <sheetFormatPr defaultColWidth="9.140625" defaultRowHeight="11.25" x14ac:dyDescent="0.25"/>
  <cols>
    <col min="1" max="1" width="4.5703125" style="80" customWidth="1"/>
    <col min="2" max="2" width="6" style="80" customWidth="1"/>
    <col min="3" max="3" width="40.140625" style="80" customWidth="1"/>
    <col min="4" max="4" width="7.28515625" style="80" customWidth="1"/>
    <col min="5" max="5" width="8.7109375" style="80" customWidth="1"/>
    <col min="6" max="16" width="7" style="80" customWidth="1"/>
    <col min="17" max="1014" width="9.140625" style="80" customWidth="1"/>
    <col min="1015" max="16384" width="9.140625" style="433"/>
  </cols>
  <sheetData>
    <row r="1" spans="1:1014" x14ac:dyDescent="0.25">
      <c r="C1" s="81" t="s">
        <v>39</v>
      </c>
      <c r="D1" s="82">
        <f>'Kops a'!B25</f>
        <v>11</v>
      </c>
      <c r="N1" s="83"/>
      <c r="O1" s="81"/>
      <c r="P1" s="83"/>
    </row>
    <row r="2" spans="1:1014" x14ac:dyDescent="0.25">
      <c r="A2" s="84"/>
      <c r="B2" s="84"/>
      <c r="C2" s="533" t="s">
        <v>377</v>
      </c>
      <c r="D2" s="533"/>
      <c r="E2" s="533"/>
      <c r="F2" s="533"/>
      <c r="G2" s="533"/>
      <c r="H2" s="533"/>
      <c r="I2" s="533"/>
      <c r="J2" s="84"/>
    </row>
    <row r="3" spans="1:1014" x14ac:dyDescent="0.25">
      <c r="A3" s="85"/>
      <c r="B3" s="85"/>
      <c r="C3" s="510" t="s">
        <v>18</v>
      </c>
      <c r="D3" s="510"/>
      <c r="E3" s="510"/>
      <c r="F3" s="510"/>
      <c r="G3" s="510"/>
      <c r="H3" s="510"/>
      <c r="I3" s="510"/>
      <c r="J3" s="85"/>
    </row>
    <row r="4" spans="1:1014" x14ac:dyDescent="0.25">
      <c r="A4" s="85"/>
      <c r="B4" s="85"/>
      <c r="C4" s="504" t="s">
        <v>4</v>
      </c>
      <c r="D4" s="504"/>
      <c r="E4" s="504"/>
      <c r="F4" s="504"/>
      <c r="G4" s="504"/>
      <c r="H4" s="504"/>
      <c r="I4" s="504"/>
      <c r="J4" s="85"/>
    </row>
    <row r="5" spans="1:1014" x14ac:dyDescent="0.25">
      <c r="C5" s="81" t="s">
        <v>5</v>
      </c>
      <c r="D5" s="532" t="str">
        <f>'Kops a'!D6</f>
        <v>Daudzīvokļu dzīvojamā māja</v>
      </c>
      <c r="E5" s="532"/>
      <c r="F5" s="532"/>
      <c r="G5" s="532"/>
      <c r="H5" s="532"/>
      <c r="I5" s="532"/>
      <c r="J5" s="532"/>
      <c r="K5" s="532"/>
      <c r="L5" s="532"/>
      <c r="M5" s="56"/>
      <c r="N5" s="56"/>
      <c r="O5" s="56"/>
      <c r="P5" s="56"/>
    </row>
    <row r="6" spans="1:1014" x14ac:dyDescent="0.25">
      <c r="C6" s="81" t="s">
        <v>6</v>
      </c>
      <c r="D6" s="532" t="str">
        <f>'Kops a'!D7</f>
        <v>fasādes vienkāršotā atjaunošana</v>
      </c>
      <c r="E6" s="532"/>
      <c r="F6" s="532"/>
      <c r="G6" s="532"/>
      <c r="H6" s="532"/>
      <c r="I6" s="532"/>
      <c r="J6" s="532"/>
      <c r="K6" s="532"/>
      <c r="L6" s="532"/>
      <c r="M6" s="56"/>
      <c r="N6" s="56"/>
      <c r="O6" s="56"/>
      <c r="P6" s="56"/>
    </row>
    <row r="7" spans="1:1014" x14ac:dyDescent="0.25">
      <c r="C7" s="81" t="s">
        <v>7</v>
      </c>
      <c r="D7" s="532" t="str">
        <f>adrese</f>
        <v>Dzīvojamā ēka Nr.17000310131 001 
Zvejnieku alejā 7, Liepājā.</v>
      </c>
      <c r="E7" s="532"/>
      <c r="F7" s="532"/>
      <c r="G7" s="532"/>
      <c r="H7" s="532"/>
      <c r="I7" s="532"/>
      <c r="J7" s="532"/>
      <c r="K7" s="532"/>
      <c r="L7" s="532"/>
      <c r="M7" s="56"/>
      <c r="N7" s="56"/>
      <c r="O7" s="56"/>
      <c r="P7" s="56"/>
    </row>
    <row r="8" spans="1:1014" x14ac:dyDescent="0.25">
      <c r="C8" s="81" t="s">
        <v>21</v>
      </c>
      <c r="D8" s="532" t="str">
        <f>līgums</f>
        <v>WS-61-17</v>
      </c>
      <c r="E8" s="532"/>
      <c r="F8" s="532"/>
      <c r="G8" s="532"/>
      <c r="H8" s="532"/>
      <c r="I8" s="532"/>
      <c r="J8" s="532"/>
      <c r="K8" s="532"/>
      <c r="L8" s="532"/>
      <c r="M8" s="56"/>
      <c r="N8" s="56"/>
      <c r="O8" s="56"/>
      <c r="P8" s="56"/>
    </row>
    <row r="9" spans="1:1014" x14ac:dyDescent="0.25">
      <c r="A9" s="511" t="s">
        <v>560</v>
      </c>
      <c r="B9" s="511"/>
      <c r="C9" s="511"/>
      <c r="D9" s="511"/>
      <c r="E9" s="511"/>
      <c r="F9" s="511"/>
      <c r="G9" s="56"/>
      <c r="H9" s="56"/>
      <c r="I9" s="56"/>
      <c r="J9" s="546" t="s">
        <v>40</v>
      </c>
      <c r="K9" s="546"/>
      <c r="L9" s="546"/>
      <c r="M9" s="546"/>
      <c r="N9" s="547">
        <f>P43</f>
        <v>0</v>
      </c>
      <c r="O9" s="547"/>
      <c r="P9" s="56"/>
    </row>
    <row r="10" spans="1:1014" x14ac:dyDescent="0.25">
      <c r="A10" s="87"/>
      <c r="B10" s="88"/>
      <c r="C10" s="81"/>
      <c r="L10" s="84"/>
      <c r="M10" s="84"/>
      <c r="O10" s="89"/>
      <c r="P10" s="90" t="str">
        <f>A50</f>
        <v>Tāme sastādīta 2021. gada</v>
      </c>
    </row>
    <row r="11" spans="1:1014" ht="12" thickBot="1" x14ac:dyDescent="0.3">
      <c r="A11" s="87"/>
      <c r="B11" s="88"/>
      <c r="C11" s="81"/>
      <c r="L11" s="91"/>
      <c r="M11" s="91"/>
      <c r="N11" s="92"/>
      <c r="O11" s="83"/>
    </row>
    <row r="12" spans="1:1014"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014" ht="66.75" thickBot="1" x14ac:dyDescent="0.3">
      <c r="A13" s="538"/>
      <c r="B13" s="539"/>
      <c r="C13" s="540"/>
      <c r="D13" s="541"/>
      <c r="E13" s="542"/>
      <c r="F13" s="93" t="s">
        <v>47</v>
      </c>
      <c r="G13" s="94" t="s">
        <v>48</v>
      </c>
      <c r="H13" s="94" t="s">
        <v>49</v>
      </c>
      <c r="I13" s="94" t="s">
        <v>50</v>
      </c>
      <c r="J13" s="94" t="s">
        <v>51</v>
      </c>
      <c r="K13" s="95" t="s">
        <v>52</v>
      </c>
      <c r="L13" s="93" t="s">
        <v>47</v>
      </c>
      <c r="M13" s="94" t="s">
        <v>49</v>
      </c>
      <c r="N13" s="94" t="s">
        <v>50</v>
      </c>
      <c r="O13" s="94" t="s">
        <v>51</v>
      </c>
      <c r="P13" s="95" t="s">
        <v>52</v>
      </c>
    </row>
    <row r="14" spans="1:1014" x14ac:dyDescent="0.25">
      <c r="A14" s="125"/>
      <c r="B14" s="562" t="s">
        <v>377</v>
      </c>
      <c r="C14" s="563"/>
      <c r="D14" s="563"/>
      <c r="E14" s="125"/>
      <c r="F14" s="105"/>
      <c r="G14" s="106"/>
      <c r="H14" s="107">
        <f t="shared" ref="H14:H15" si="0">F14*G14</f>
        <v>0</v>
      </c>
      <c r="I14" s="108"/>
      <c r="J14" s="108"/>
      <c r="K14" s="109">
        <f t="shared" ref="K14:K15" si="1">ROUND(I14+H14+J14,2)</f>
        <v>0</v>
      </c>
      <c r="L14" s="109">
        <f t="shared" ref="L14:L15" si="2">ROUND(E14*F14,2)</f>
        <v>0</v>
      </c>
      <c r="M14" s="109">
        <f t="shared" ref="M14:M15" si="3">ROUND(E14*H14,2)</f>
        <v>0</v>
      </c>
      <c r="N14" s="109">
        <f t="shared" ref="N14:N15" si="4">ROUND(E14*I14,2)</f>
        <v>0</v>
      </c>
      <c r="O14" s="109">
        <f t="shared" ref="O14:O15" si="5">ROUND(E14*J14,2)</f>
        <v>0</v>
      </c>
      <c r="P14" s="109">
        <f t="shared" ref="P14:P15" si="6">SUM(M14:O14)</f>
        <v>0</v>
      </c>
      <c r="ALZ14" s="433"/>
    </row>
    <row r="15" spans="1:1014" ht="22.5" x14ac:dyDescent="0.25">
      <c r="A15" s="126">
        <v>1</v>
      </c>
      <c r="B15" s="126"/>
      <c r="C15" s="127" t="s">
        <v>378</v>
      </c>
      <c r="D15" s="126" t="s">
        <v>104</v>
      </c>
      <c r="E15" s="126">
        <v>3</v>
      </c>
      <c r="F15" s="105"/>
      <c r="G15" s="106"/>
      <c r="H15" s="107">
        <f t="shared" si="0"/>
        <v>0</v>
      </c>
      <c r="I15" s="108"/>
      <c r="J15" s="108"/>
      <c r="K15" s="109">
        <f t="shared" si="1"/>
        <v>0</v>
      </c>
      <c r="L15" s="109">
        <f t="shared" si="2"/>
        <v>0</v>
      </c>
      <c r="M15" s="109">
        <f t="shared" si="3"/>
        <v>0</v>
      </c>
      <c r="N15" s="109">
        <f t="shared" si="4"/>
        <v>0</v>
      </c>
      <c r="O15" s="109">
        <f t="shared" si="5"/>
        <v>0</v>
      </c>
      <c r="P15" s="109">
        <f t="shared" si="6"/>
        <v>0</v>
      </c>
      <c r="ALZ15" s="433"/>
    </row>
    <row r="16" spans="1:1014" x14ac:dyDescent="0.25">
      <c r="A16" s="126">
        <f t="shared" ref="A16:A42" si="7">A15+1</f>
        <v>2</v>
      </c>
      <c r="B16" s="126"/>
      <c r="C16" s="127" t="s">
        <v>379</v>
      </c>
      <c r="D16" s="126" t="s">
        <v>104</v>
      </c>
      <c r="E16" s="126">
        <f>E15</f>
        <v>3</v>
      </c>
      <c r="F16" s="105"/>
      <c r="G16" s="106"/>
      <c r="H16" s="107">
        <f t="shared" ref="H16:H42" si="8">F16*G16</f>
        <v>0</v>
      </c>
      <c r="I16" s="108"/>
      <c r="J16" s="108"/>
      <c r="K16" s="109">
        <f t="shared" ref="K16:K42" si="9">ROUND(I16+H16+J16,2)</f>
        <v>0</v>
      </c>
      <c r="L16" s="109">
        <f t="shared" ref="L16:L42" si="10">ROUND(E16*F16,2)</f>
        <v>0</v>
      </c>
      <c r="M16" s="109">
        <f t="shared" ref="M16:M42" si="11">ROUND(E16*H16,2)</f>
        <v>0</v>
      </c>
      <c r="N16" s="109">
        <f t="shared" ref="N16:N42" si="12">ROUND(E16*I16,2)</f>
        <v>0</v>
      </c>
      <c r="O16" s="109">
        <f t="shared" ref="O16:O42" si="13">ROUND(E16*J16,2)</f>
        <v>0</v>
      </c>
      <c r="P16" s="109">
        <f t="shared" ref="P16:P42" si="14">SUM(M16:O16)</f>
        <v>0</v>
      </c>
      <c r="ALZ16" s="433"/>
    </row>
    <row r="17" spans="1:1014" x14ac:dyDescent="0.25">
      <c r="A17" s="126">
        <f t="shared" si="7"/>
        <v>3</v>
      </c>
      <c r="B17" s="126"/>
      <c r="C17" s="127" t="s">
        <v>380</v>
      </c>
      <c r="D17" s="126" t="s">
        <v>80</v>
      </c>
      <c r="E17" s="126">
        <v>200</v>
      </c>
      <c r="F17" s="105"/>
      <c r="G17" s="106"/>
      <c r="H17" s="107">
        <f t="shared" si="8"/>
        <v>0</v>
      </c>
      <c r="I17" s="108"/>
      <c r="J17" s="108"/>
      <c r="K17" s="109">
        <f t="shared" si="9"/>
        <v>0</v>
      </c>
      <c r="L17" s="109">
        <f t="shared" si="10"/>
        <v>0</v>
      </c>
      <c r="M17" s="109">
        <f t="shared" si="11"/>
        <v>0</v>
      </c>
      <c r="N17" s="109">
        <f t="shared" si="12"/>
        <v>0</v>
      </c>
      <c r="O17" s="109">
        <f t="shared" si="13"/>
        <v>0</v>
      </c>
      <c r="P17" s="109">
        <f t="shared" si="14"/>
        <v>0</v>
      </c>
      <c r="ALZ17" s="433"/>
    </row>
    <row r="18" spans="1:1014" x14ac:dyDescent="0.25">
      <c r="A18" s="126">
        <f t="shared" si="7"/>
        <v>4</v>
      </c>
      <c r="B18" s="126"/>
      <c r="C18" s="127" t="s">
        <v>381</v>
      </c>
      <c r="D18" s="126" t="s">
        <v>80</v>
      </c>
      <c r="E18" s="126">
        <v>100</v>
      </c>
      <c r="F18" s="105"/>
      <c r="G18" s="106"/>
      <c r="H18" s="107">
        <f t="shared" si="8"/>
        <v>0</v>
      </c>
      <c r="I18" s="108"/>
      <c r="J18" s="108"/>
      <c r="K18" s="109">
        <f t="shared" si="9"/>
        <v>0</v>
      </c>
      <c r="L18" s="109">
        <f t="shared" si="10"/>
        <v>0</v>
      </c>
      <c r="M18" s="109">
        <f t="shared" si="11"/>
        <v>0</v>
      </c>
      <c r="N18" s="109">
        <f t="shared" si="12"/>
        <v>0</v>
      </c>
      <c r="O18" s="109">
        <f t="shared" si="13"/>
        <v>0</v>
      </c>
      <c r="P18" s="109">
        <f t="shared" si="14"/>
        <v>0</v>
      </c>
      <c r="ALZ18" s="433"/>
    </row>
    <row r="19" spans="1:1014" x14ac:dyDescent="0.25">
      <c r="A19" s="126">
        <f t="shared" si="7"/>
        <v>5</v>
      </c>
      <c r="B19" s="126"/>
      <c r="C19" s="127" t="s">
        <v>382</v>
      </c>
      <c r="D19" s="126" t="s">
        <v>80</v>
      </c>
      <c r="E19" s="126">
        <v>100</v>
      </c>
      <c r="F19" s="105"/>
      <c r="G19" s="106"/>
      <c r="H19" s="107">
        <f t="shared" si="8"/>
        <v>0</v>
      </c>
      <c r="I19" s="108"/>
      <c r="J19" s="108"/>
      <c r="K19" s="109">
        <f t="shared" si="9"/>
        <v>0</v>
      </c>
      <c r="L19" s="109">
        <f t="shared" si="10"/>
        <v>0</v>
      </c>
      <c r="M19" s="109">
        <f t="shared" si="11"/>
        <v>0</v>
      </c>
      <c r="N19" s="109">
        <f t="shared" si="12"/>
        <v>0</v>
      </c>
      <c r="O19" s="109">
        <f t="shared" si="13"/>
        <v>0</v>
      </c>
      <c r="P19" s="109">
        <f t="shared" si="14"/>
        <v>0</v>
      </c>
      <c r="ALZ19" s="433"/>
    </row>
    <row r="20" spans="1:1014" x14ac:dyDescent="0.25">
      <c r="A20" s="126">
        <f t="shared" si="7"/>
        <v>6</v>
      </c>
      <c r="B20" s="126"/>
      <c r="C20" s="127" t="s">
        <v>383</v>
      </c>
      <c r="D20" s="126" t="s">
        <v>384</v>
      </c>
      <c r="E20" s="126">
        <v>10</v>
      </c>
      <c r="F20" s="105"/>
      <c r="G20" s="106"/>
      <c r="H20" s="107">
        <f t="shared" si="8"/>
        <v>0</v>
      </c>
      <c r="I20" s="108"/>
      <c r="J20" s="108"/>
      <c r="K20" s="109">
        <f t="shared" si="9"/>
        <v>0</v>
      </c>
      <c r="L20" s="109">
        <f t="shared" si="10"/>
        <v>0</v>
      </c>
      <c r="M20" s="109">
        <f t="shared" si="11"/>
        <v>0</v>
      </c>
      <c r="N20" s="109">
        <f t="shared" si="12"/>
        <v>0</v>
      </c>
      <c r="O20" s="109">
        <f t="shared" si="13"/>
        <v>0</v>
      </c>
      <c r="P20" s="109">
        <f t="shared" si="14"/>
        <v>0</v>
      </c>
      <c r="ALZ20" s="433"/>
    </row>
    <row r="21" spans="1:1014" ht="22.5" x14ac:dyDescent="0.25">
      <c r="A21" s="126">
        <f t="shared" si="7"/>
        <v>7</v>
      </c>
      <c r="B21" s="126"/>
      <c r="C21" s="127" t="s">
        <v>385</v>
      </c>
      <c r="D21" s="126" t="s">
        <v>77</v>
      </c>
      <c r="E21" s="126">
        <f>6*11</f>
        <v>66</v>
      </c>
      <c r="F21" s="105"/>
      <c r="G21" s="106"/>
      <c r="H21" s="107">
        <f t="shared" si="8"/>
        <v>0</v>
      </c>
      <c r="I21" s="108"/>
      <c r="J21" s="108"/>
      <c r="K21" s="109">
        <f t="shared" si="9"/>
        <v>0</v>
      </c>
      <c r="L21" s="109">
        <f t="shared" si="10"/>
        <v>0</v>
      </c>
      <c r="M21" s="109">
        <f t="shared" si="11"/>
        <v>0</v>
      </c>
      <c r="N21" s="109">
        <f t="shared" si="12"/>
        <v>0</v>
      </c>
      <c r="O21" s="109">
        <f t="shared" si="13"/>
        <v>0</v>
      </c>
      <c r="P21" s="109">
        <f t="shared" si="14"/>
        <v>0</v>
      </c>
      <c r="ALZ21" s="433"/>
    </row>
    <row r="22" spans="1:1014" x14ac:dyDescent="0.25">
      <c r="A22" s="126">
        <f t="shared" si="7"/>
        <v>8</v>
      </c>
      <c r="B22" s="126"/>
      <c r="C22" s="127" t="s">
        <v>386</v>
      </c>
      <c r="D22" s="126" t="s">
        <v>77</v>
      </c>
      <c r="E22" s="126">
        <f>12*2</f>
        <v>24</v>
      </c>
      <c r="F22" s="105"/>
      <c r="G22" s="106"/>
      <c r="H22" s="107">
        <f t="shared" si="8"/>
        <v>0</v>
      </c>
      <c r="I22" s="108"/>
      <c r="J22" s="108"/>
      <c r="K22" s="109">
        <f t="shared" si="9"/>
        <v>0</v>
      </c>
      <c r="L22" s="109">
        <f t="shared" si="10"/>
        <v>0</v>
      </c>
      <c r="M22" s="109">
        <f t="shared" si="11"/>
        <v>0</v>
      </c>
      <c r="N22" s="109">
        <f t="shared" si="12"/>
        <v>0</v>
      </c>
      <c r="O22" s="109">
        <f t="shared" si="13"/>
        <v>0</v>
      </c>
      <c r="P22" s="109">
        <f t="shared" si="14"/>
        <v>0</v>
      </c>
      <c r="ALZ22" s="433"/>
    </row>
    <row r="23" spans="1:1014" x14ac:dyDescent="0.25">
      <c r="A23" s="126">
        <f t="shared" si="7"/>
        <v>9</v>
      </c>
      <c r="B23" s="126"/>
      <c r="C23" s="127" t="s">
        <v>387</v>
      </c>
      <c r="D23" s="126" t="s">
        <v>77</v>
      </c>
      <c r="E23" s="126">
        <v>12</v>
      </c>
      <c r="F23" s="105"/>
      <c r="G23" s="106"/>
      <c r="H23" s="107">
        <f t="shared" si="8"/>
        <v>0</v>
      </c>
      <c r="I23" s="108"/>
      <c r="J23" s="108"/>
      <c r="K23" s="109">
        <f t="shared" si="9"/>
        <v>0</v>
      </c>
      <c r="L23" s="109">
        <f t="shared" si="10"/>
        <v>0</v>
      </c>
      <c r="M23" s="109">
        <f t="shared" si="11"/>
        <v>0</v>
      </c>
      <c r="N23" s="109">
        <f t="shared" si="12"/>
        <v>0</v>
      </c>
      <c r="O23" s="109">
        <f t="shared" si="13"/>
        <v>0</v>
      </c>
      <c r="P23" s="109">
        <f t="shared" si="14"/>
        <v>0</v>
      </c>
      <c r="ALZ23" s="433"/>
    </row>
    <row r="24" spans="1:1014" x14ac:dyDescent="0.25">
      <c r="A24" s="126">
        <f t="shared" si="7"/>
        <v>10</v>
      </c>
      <c r="B24" s="126"/>
      <c r="C24" s="127" t="s">
        <v>388</v>
      </c>
      <c r="D24" s="126" t="s">
        <v>77</v>
      </c>
      <c r="E24" s="126">
        <f>E23</f>
        <v>12</v>
      </c>
      <c r="F24" s="105"/>
      <c r="G24" s="106"/>
      <c r="H24" s="107">
        <f t="shared" si="8"/>
        <v>0</v>
      </c>
      <c r="I24" s="108"/>
      <c r="J24" s="108"/>
      <c r="K24" s="109">
        <f t="shared" si="9"/>
        <v>0</v>
      </c>
      <c r="L24" s="109">
        <f t="shared" si="10"/>
        <v>0</v>
      </c>
      <c r="M24" s="109">
        <f t="shared" si="11"/>
        <v>0</v>
      </c>
      <c r="N24" s="109">
        <f t="shared" si="12"/>
        <v>0</v>
      </c>
      <c r="O24" s="109">
        <f t="shared" si="13"/>
        <v>0</v>
      </c>
      <c r="P24" s="109">
        <f t="shared" si="14"/>
        <v>0</v>
      </c>
      <c r="ALZ24" s="433"/>
    </row>
    <row r="25" spans="1:1014" x14ac:dyDescent="0.25">
      <c r="A25" s="126">
        <f t="shared" si="7"/>
        <v>11</v>
      </c>
      <c r="B25" s="126"/>
      <c r="C25" s="127" t="s">
        <v>389</v>
      </c>
      <c r="D25" s="126" t="s">
        <v>77</v>
      </c>
      <c r="E25" s="126">
        <f>E24</f>
        <v>12</v>
      </c>
      <c r="F25" s="105"/>
      <c r="G25" s="106"/>
      <c r="H25" s="107">
        <f t="shared" si="8"/>
        <v>0</v>
      </c>
      <c r="I25" s="108"/>
      <c r="J25" s="108"/>
      <c r="K25" s="109">
        <f t="shared" si="9"/>
        <v>0</v>
      </c>
      <c r="L25" s="109">
        <f t="shared" si="10"/>
        <v>0</v>
      </c>
      <c r="M25" s="109">
        <f t="shared" si="11"/>
        <v>0</v>
      </c>
      <c r="N25" s="109">
        <f t="shared" si="12"/>
        <v>0</v>
      </c>
      <c r="O25" s="109">
        <f t="shared" si="13"/>
        <v>0</v>
      </c>
      <c r="P25" s="109">
        <f t="shared" si="14"/>
        <v>0</v>
      </c>
      <c r="ALZ25" s="433"/>
    </row>
    <row r="26" spans="1:1014" x14ac:dyDescent="0.25">
      <c r="A26" s="126">
        <f t="shared" si="7"/>
        <v>12</v>
      </c>
      <c r="B26" s="126"/>
      <c r="C26" s="127" t="s">
        <v>390</v>
      </c>
      <c r="D26" s="126" t="s">
        <v>77</v>
      </c>
      <c r="E26" s="126">
        <v>45</v>
      </c>
      <c r="F26" s="105"/>
      <c r="G26" s="106"/>
      <c r="H26" s="107">
        <f t="shared" si="8"/>
        <v>0</v>
      </c>
      <c r="I26" s="108"/>
      <c r="J26" s="108"/>
      <c r="K26" s="109">
        <f t="shared" si="9"/>
        <v>0</v>
      </c>
      <c r="L26" s="109">
        <f t="shared" si="10"/>
        <v>0</v>
      </c>
      <c r="M26" s="109">
        <f t="shared" si="11"/>
        <v>0</v>
      </c>
      <c r="N26" s="109">
        <f t="shared" si="12"/>
        <v>0</v>
      </c>
      <c r="O26" s="109">
        <f t="shared" si="13"/>
        <v>0</v>
      </c>
      <c r="P26" s="109">
        <f t="shared" si="14"/>
        <v>0</v>
      </c>
      <c r="ALZ26" s="433"/>
    </row>
    <row r="27" spans="1:1014" x14ac:dyDescent="0.25">
      <c r="A27" s="126">
        <f t="shared" si="7"/>
        <v>13</v>
      </c>
      <c r="B27" s="126"/>
      <c r="C27" s="127" t="s">
        <v>391</v>
      </c>
      <c r="D27" s="126" t="s">
        <v>77</v>
      </c>
      <c r="E27" s="126">
        <v>11</v>
      </c>
      <c r="F27" s="105"/>
      <c r="G27" s="106"/>
      <c r="H27" s="107">
        <f t="shared" si="8"/>
        <v>0</v>
      </c>
      <c r="I27" s="108"/>
      <c r="J27" s="108"/>
      <c r="K27" s="109">
        <f t="shared" si="9"/>
        <v>0</v>
      </c>
      <c r="L27" s="109">
        <f t="shared" si="10"/>
        <v>0</v>
      </c>
      <c r="M27" s="109">
        <f t="shared" si="11"/>
        <v>0</v>
      </c>
      <c r="N27" s="109">
        <f t="shared" si="12"/>
        <v>0</v>
      </c>
      <c r="O27" s="109">
        <f t="shared" si="13"/>
        <v>0</v>
      </c>
      <c r="P27" s="109">
        <f t="shared" si="14"/>
        <v>0</v>
      </c>
      <c r="ALZ27" s="433"/>
    </row>
    <row r="28" spans="1:1014" x14ac:dyDescent="0.25">
      <c r="A28" s="126">
        <f t="shared" si="7"/>
        <v>14</v>
      </c>
      <c r="B28" s="126"/>
      <c r="C28" s="127" t="s">
        <v>392</v>
      </c>
      <c r="D28" s="126" t="s">
        <v>77</v>
      </c>
      <c r="E28" s="126">
        <v>3</v>
      </c>
      <c r="F28" s="105"/>
      <c r="G28" s="106"/>
      <c r="H28" s="107">
        <f t="shared" si="8"/>
        <v>0</v>
      </c>
      <c r="I28" s="108"/>
      <c r="J28" s="108"/>
      <c r="K28" s="109">
        <f t="shared" si="9"/>
        <v>0</v>
      </c>
      <c r="L28" s="109">
        <f t="shared" si="10"/>
        <v>0</v>
      </c>
      <c r="M28" s="109">
        <f t="shared" si="11"/>
        <v>0</v>
      </c>
      <c r="N28" s="109">
        <f t="shared" si="12"/>
        <v>0</v>
      </c>
      <c r="O28" s="109">
        <f t="shared" si="13"/>
        <v>0</v>
      </c>
      <c r="P28" s="109">
        <f t="shared" si="14"/>
        <v>0</v>
      </c>
      <c r="ALZ28" s="433"/>
    </row>
    <row r="29" spans="1:1014" x14ac:dyDescent="0.25">
      <c r="A29" s="126">
        <f t="shared" si="7"/>
        <v>15</v>
      </c>
      <c r="B29" s="126"/>
      <c r="C29" s="127" t="s">
        <v>393</v>
      </c>
      <c r="D29" s="126" t="s">
        <v>77</v>
      </c>
      <c r="E29" s="126">
        <v>12</v>
      </c>
      <c r="F29" s="105"/>
      <c r="G29" s="106"/>
      <c r="H29" s="107">
        <f t="shared" si="8"/>
        <v>0</v>
      </c>
      <c r="I29" s="108"/>
      <c r="J29" s="108"/>
      <c r="K29" s="109">
        <f t="shared" si="9"/>
        <v>0</v>
      </c>
      <c r="L29" s="109">
        <f t="shared" si="10"/>
        <v>0</v>
      </c>
      <c r="M29" s="109">
        <f t="shared" si="11"/>
        <v>0</v>
      </c>
      <c r="N29" s="109">
        <f t="shared" si="12"/>
        <v>0</v>
      </c>
      <c r="O29" s="109">
        <f t="shared" si="13"/>
        <v>0</v>
      </c>
      <c r="P29" s="109">
        <f t="shared" si="14"/>
        <v>0</v>
      </c>
      <c r="ALZ29" s="433"/>
    </row>
    <row r="30" spans="1:1014" x14ac:dyDescent="0.25">
      <c r="A30" s="126">
        <f t="shared" si="7"/>
        <v>16</v>
      </c>
      <c r="B30" s="126"/>
      <c r="C30" s="127" t="s">
        <v>394</v>
      </c>
      <c r="D30" s="126" t="s">
        <v>77</v>
      </c>
      <c r="E30" s="126">
        <v>10</v>
      </c>
      <c r="F30" s="105"/>
      <c r="G30" s="106"/>
      <c r="H30" s="107">
        <f t="shared" si="8"/>
        <v>0</v>
      </c>
      <c r="I30" s="108"/>
      <c r="J30" s="108"/>
      <c r="K30" s="109">
        <f t="shared" si="9"/>
        <v>0</v>
      </c>
      <c r="L30" s="109">
        <f t="shared" si="10"/>
        <v>0</v>
      </c>
      <c r="M30" s="109">
        <f t="shared" si="11"/>
        <v>0</v>
      </c>
      <c r="N30" s="109">
        <f t="shared" si="12"/>
        <v>0</v>
      </c>
      <c r="O30" s="109">
        <f t="shared" si="13"/>
        <v>0</v>
      </c>
      <c r="P30" s="109">
        <f t="shared" si="14"/>
        <v>0</v>
      </c>
      <c r="ALZ30" s="433"/>
    </row>
    <row r="31" spans="1:1014" ht="33.75" x14ac:dyDescent="0.25">
      <c r="A31" s="126">
        <f t="shared" si="7"/>
        <v>17</v>
      </c>
      <c r="B31" s="126"/>
      <c r="C31" s="127" t="s">
        <v>554</v>
      </c>
      <c r="D31" s="126" t="s">
        <v>77</v>
      </c>
      <c r="E31" s="126">
        <v>135</v>
      </c>
      <c r="F31" s="105"/>
      <c r="G31" s="106"/>
      <c r="H31" s="107">
        <f t="shared" si="8"/>
        <v>0</v>
      </c>
      <c r="I31" s="108"/>
      <c r="J31" s="108"/>
      <c r="K31" s="109">
        <f t="shared" si="9"/>
        <v>0</v>
      </c>
      <c r="L31" s="109">
        <f t="shared" si="10"/>
        <v>0</v>
      </c>
      <c r="M31" s="109">
        <f t="shared" si="11"/>
        <v>0</v>
      </c>
      <c r="N31" s="109">
        <f t="shared" si="12"/>
        <v>0</v>
      </c>
      <c r="O31" s="109">
        <f t="shared" si="13"/>
        <v>0</v>
      </c>
      <c r="P31" s="109">
        <f t="shared" si="14"/>
        <v>0</v>
      </c>
      <c r="ALZ31" s="433"/>
    </row>
    <row r="32" spans="1:1014" x14ac:dyDescent="0.25">
      <c r="A32" s="126">
        <f t="shared" si="7"/>
        <v>18</v>
      </c>
      <c r="B32" s="126"/>
      <c r="C32" s="127" t="s">
        <v>395</v>
      </c>
      <c r="D32" s="126" t="s">
        <v>77</v>
      </c>
      <c r="E32" s="126">
        <v>4</v>
      </c>
      <c r="F32" s="105"/>
      <c r="G32" s="106"/>
      <c r="H32" s="107">
        <f t="shared" si="8"/>
        <v>0</v>
      </c>
      <c r="I32" s="108"/>
      <c r="J32" s="108"/>
      <c r="K32" s="109">
        <f t="shared" si="9"/>
        <v>0</v>
      </c>
      <c r="L32" s="109">
        <f t="shared" si="10"/>
        <v>0</v>
      </c>
      <c r="M32" s="109">
        <f t="shared" si="11"/>
        <v>0</v>
      </c>
      <c r="N32" s="109">
        <f t="shared" si="12"/>
        <v>0</v>
      </c>
      <c r="O32" s="109">
        <f t="shared" si="13"/>
        <v>0</v>
      </c>
      <c r="P32" s="109">
        <f t="shared" si="14"/>
        <v>0</v>
      </c>
      <c r="ALZ32" s="433"/>
    </row>
    <row r="33" spans="1:1014" x14ac:dyDescent="0.25">
      <c r="A33" s="126">
        <f t="shared" si="7"/>
        <v>19</v>
      </c>
      <c r="B33" s="126"/>
      <c r="C33" s="127" t="s">
        <v>396</v>
      </c>
      <c r="D33" s="126" t="s">
        <v>80</v>
      </c>
      <c r="E33" s="126">
        <f>E19</f>
        <v>100</v>
      </c>
      <c r="F33" s="105"/>
      <c r="G33" s="106"/>
      <c r="H33" s="107">
        <f t="shared" si="8"/>
        <v>0</v>
      </c>
      <c r="I33" s="108"/>
      <c r="J33" s="108"/>
      <c r="K33" s="109">
        <f t="shared" si="9"/>
        <v>0</v>
      </c>
      <c r="L33" s="109">
        <f t="shared" si="10"/>
        <v>0</v>
      </c>
      <c r="M33" s="109">
        <f t="shared" si="11"/>
        <v>0</v>
      </c>
      <c r="N33" s="109">
        <f t="shared" si="12"/>
        <v>0</v>
      </c>
      <c r="O33" s="109">
        <f t="shared" si="13"/>
        <v>0</v>
      </c>
      <c r="P33" s="109">
        <f t="shared" si="14"/>
        <v>0</v>
      </c>
      <c r="ALZ33" s="433"/>
    </row>
    <row r="34" spans="1:1014" ht="22.5" x14ac:dyDescent="0.25">
      <c r="A34" s="126">
        <f t="shared" si="7"/>
        <v>20</v>
      </c>
      <c r="B34" s="126"/>
      <c r="C34" s="127" t="s">
        <v>397</v>
      </c>
      <c r="D34" s="126" t="s">
        <v>80</v>
      </c>
      <c r="E34" s="126">
        <f>E33</f>
        <v>100</v>
      </c>
      <c r="F34" s="105"/>
      <c r="G34" s="106"/>
      <c r="H34" s="107">
        <f t="shared" si="8"/>
        <v>0</v>
      </c>
      <c r="I34" s="108"/>
      <c r="J34" s="108"/>
      <c r="K34" s="109">
        <f t="shared" si="9"/>
        <v>0</v>
      </c>
      <c r="L34" s="109">
        <f t="shared" si="10"/>
        <v>0</v>
      </c>
      <c r="M34" s="109">
        <f t="shared" si="11"/>
        <v>0</v>
      </c>
      <c r="N34" s="109">
        <f t="shared" si="12"/>
        <v>0</v>
      </c>
      <c r="O34" s="109">
        <f t="shared" si="13"/>
        <v>0</v>
      </c>
      <c r="P34" s="109">
        <f t="shared" si="14"/>
        <v>0</v>
      </c>
      <c r="ALZ34" s="433"/>
    </row>
    <row r="35" spans="1:1014" x14ac:dyDescent="0.25">
      <c r="A35" s="126">
        <f t="shared" si="7"/>
        <v>21</v>
      </c>
      <c r="B35" s="126"/>
      <c r="C35" s="127" t="s">
        <v>398</v>
      </c>
      <c r="D35" s="126" t="s">
        <v>77</v>
      </c>
      <c r="E35" s="126">
        <f>E22</f>
        <v>24</v>
      </c>
      <c r="F35" s="105"/>
      <c r="G35" s="106"/>
      <c r="H35" s="107">
        <f t="shared" si="8"/>
        <v>0</v>
      </c>
      <c r="I35" s="108"/>
      <c r="J35" s="108"/>
      <c r="K35" s="109">
        <f t="shared" si="9"/>
        <v>0</v>
      </c>
      <c r="L35" s="109">
        <f t="shared" si="10"/>
        <v>0</v>
      </c>
      <c r="M35" s="109">
        <f t="shared" si="11"/>
        <v>0</v>
      </c>
      <c r="N35" s="109">
        <f t="shared" si="12"/>
        <v>0</v>
      </c>
      <c r="O35" s="109">
        <f t="shared" si="13"/>
        <v>0</v>
      </c>
      <c r="P35" s="109">
        <f t="shared" si="14"/>
        <v>0</v>
      </c>
      <c r="ALZ35" s="433"/>
    </row>
    <row r="36" spans="1:1014" ht="22.5" x14ac:dyDescent="0.25">
      <c r="A36" s="126">
        <f t="shared" si="7"/>
        <v>22</v>
      </c>
      <c r="B36" s="126"/>
      <c r="C36" s="127" t="s">
        <v>399</v>
      </c>
      <c r="D36" s="126" t="s">
        <v>104</v>
      </c>
      <c r="E36" s="126">
        <v>1</v>
      </c>
      <c r="F36" s="105"/>
      <c r="G36" s="106"/>
      <c r="H36" s="107">
        <f t="shared" si="8"/>
        <v>0</v>
      </c>
      <c r="I36" s="108"/>
      <c r="J36" s="108"/>
      <c r="K36" s="109">
        <f t="shared" si="9"/>
        <v>0</v>
      </c>
      <c r="L36" s="109">
        <f t="shared" si="10"/>
        <v>0</v>
      </c>
      <c r="M36" s="109">
        <f t="shared" si="11"/>
        <v>0</v>
      </c>
      <c r="N36" s="109">
        <f t="shared" si="12"/>
        <v>0</v>
      </c>
      <c r="O36" s="109">
        <f t="shared" si="13"/>
        <v>0</v>
      </c>
      <c r="P36" s="109">
        <f t="shared" si="14"/>
        <v>0</v>
      </c>
      <c r="ALZ36" s="433"/>
    </row>
    <row r="37" spans="1:1014" x14ac:dyDescent="0.25">
      <c r="A37" s="126">
        <f t="shared" si="7"/>
        <v>23</v>
      </c>
      <c r="B37" s="126"/>
      <c r="C37" s="127" t="s">
        <v>400</v>
      </c>
      <c r="D37" s="126" t="s">
        <v>104</v>
      </c>
      <c r="E37" s="126">
        <v>1</v>
      </c>
      <c r="F37" s="105"/>
      <c r="G37" s="106"/>
      <c r="H37" s="107">
        <f t="shared" si="8"/>
        <v>0</v>
      </c>
      <c r="I37" s="108"/>
      <c r="J37" s="108"/>
      <c r="K37" s="109">
        <f t="shared" si="9"/>
        <v>0</v>
      </c>
      <c r="L37" s="109">
        <f t="shared" si="10"/>
        <v>0</v>
      </c>
      <c r="M37" s="109">
        <f t="shared" si="11"/>
        <v>0</v>
      </c>
      <c r="N37" s="109">
        <f t="shared" si="12"/>
        <v>0</v>
      </c>
      <c r="O37" s="109">
        <f t="shared" si="13"/>
        <v>0</v>
      </c>
      <c r="P37" s="109">
        <f t="shared" si="14"/>
        <v>0</v>
      </c>
      <c r="ALZ37" s="433"/>
    </row>
    <row r="38" spans="1:1014" x14ac:dyDescent="0.25">
      <c r="A38" s="126">
        <f t="shared" si="7"/>
        <v>24</v>
      </c>
      <c r="B38" s="126"/>
      <c r="C38" s="127" t="s">
        <v>401</v>
      </c>
      <c r="D38" s="126" t="s">
        <v>104</v>
      </c>
      <c r="E38" s="126">
        <v>8</v>
      </c>
      <c r="F38" s="105"/>
      <c r="G38" s="106"/>
      <c r="H38" s="107">
        <f t="shared" si="8"/>
        <v>0</v>
      </c>
      <c r="I38" s="108"/>
      <c r="J38" s="108"/>
      <c r="K38" s="109">
        <f t="shared" si="9"/>
        <v>0</v>
      </c>
      <c r="L38" s="109">
        <f t="shared" si="10"/>
        <v>0</v>
      </c>
      <c r="M38" s="109">
        <f t="shared" si="11"/>
        <v>0</v>
      </c>
      <c r="N38" s="109">
        <f t="shared" si="12"/>
        <v>0</v>
      </c>
      <c r="O38" s="109">
        <f t="shared" si="13"/>
        <v>0</v>
      </c>
      <c r="P38" s="109">
        <f t="shared" si="14"/>
        <v>0</v>
      </c>
      <c r="ALZ38" s="433"/>
    </row>
    <row r="39" spans="1:1014" x14ac:dyDescent="0.25">
      <c r="A39" s="126">
        <f t="shared" si="7"/>
        <v>25</v>
      </c>
      <c r="B39" s="126"/>
      <c r="C39" s="127" t="s">
        <v>402</v>
      </c>
      <c r="D39" s="126" t="s">
        <v>56</v>
      </c>
      <c r="E39" s="126">
        <f>E34*1</f>
        <v>100</v>
      </c>
      <c r="F39" s="105"/>
      <c r="G39" s="106"/>
      <c r="H39" s="107">
        <f t="shared" si="8"/>
        <v>0</v>
      </c>
      <c r="I39" s="108"/>
      <c r="J39" s="108"/>
      <c r="K39" s="109">
        <f t="shared" si="9"/>
        <v>0</v>
      </c>
      <c r="L39" s="109">
        <f t="shared" si="10"/>
        <v>0</v>
      </c>
      <c r="M39" s="109">
        <f t="shared" si="11"/>
        <v>0</v>
      </c>
      <c r="N39" s="109">
        <f t="shared" si="12"/>
        <v>0</v>
      </c>
      <c r="O39" s="109">
        <f t="shared" si="13"/>
        <v>0</v>
      </c>
      <c r="P39" s="109">
        <f t="shared" si="14"/>
        <v>0</v>
      </c>
      <c r="ALZ39" s="433"/>
    </row>
    <row r="40" spans="1:1014" x14ac:dyDescent="0.25">
      <c r="A40" s="126">
        <f t="shared" si="7"/>
        <v>26</v>
      </c>
      <c r="B40" s="126"/>
      <c r="C40" s="127" t="s">
        <v>403</v>
      </c>
      <c r="D40" s="126" t="s">
        <v>104</v>
      </c>
      <c r="E40" s="126">
        <v>1</v>
      </c>
      <c r="F40" s="105"/>
      <c r="G40" s="106"/>
      <c r="H40" s="107">
        <f t="shared" si="8"/>
        <v>0</v>
      </c>
      <c r="I40" s="108"/>
      <c r="J40" s="108"/>
      <c r="K40" s="109">
        <f t="shared" si="9"/>
        <v>0</v>
      </c>
      <c r="L40" s="109">
        <f t="shared" si="10"/>
        <v>0</v>
      </c>
      <c r="M40" s="109">
        <f t="shared" si="11"/>
        <v>0</v>
      </c>
      <c r="N40" s="109">
        <f t="shared" si="12"/>
        <v>0</v>
      </c>
      <c r="O40" s="109">
        <f t="shared" si="13"/>
        <v>0</v>
      </c>
      <c r="P40" s="109">
        <f t="shared" si="14"/>
        <v>0</v>
      </c>
      <c r="ALZ40" s="433"/>
    </row>
    <row r="41" spans="1:1014" x14ac:dyDescent="0.25">
      <c r="A41" s="126">
        <f t="shared" si="7"/>
        <v>27</v>
      </c>
      <c r="B41" s="126"/>
      <c r="C41" s="127" t="s">
        <v>404</v>
      </c>
      <c r="D41" s="126" t="s">
        <v>104</v>
      </c>
      <c r="E41" s="126">
        <v>1</v>
      </c>
      <c r="F41" s="105"/>
      <c r="G41" s="106"/>
      <c r="H41" s="107">
        <f t="shared" si="8"/>
        <v>0</v>
      </c>
      <c r="I41" s="108"/>
      <c r="J41" s="108"/>
      <c r="K41" s="109">
        <f t="shared" si="9"/>
        <v>0</v>
      </c>
      <c r="L41" s="109">
        <f t="shared" si="10"/>
        <v>0</v>
      </c>
      <c r="M41" s="109">
        <f t="shared" si="11"/>
        <v>0</v>
      </c>
      <c r="N41" s="109">
        <f t="shared" si="12"/>
        <v>0</v>
      </c>
      <c r="O41" s="109">
        <f t="shared" si="13"/>
        <v>0</v>
      </c>
      <c r="P41" s="109">
        <f t="shared" si="14"/>
        <v>0</v>
      </c>
      <c r="ALZ41" s="433"/>
    </row>
    <row r="42" spans="1:1014" ht="12" thickBot="1" x14ac:dyDescent="0.3">
      <c r="A42" s="126">
        <f t="shared" si="7"/>
        <v>28</v>
      </c>
      <c r="B42" s="208"/>
      <c r="C42" s="127" t="s">
        <v>405</v>
      </c>
      <c r="D42" s="126" t="s">
        <v>406</v>
      </c>
      <c r="E42" s="126">
        <v>1</v>
      </c>
      <c r="F42" s="105"/>
      <c r="G42" s="106"/>
      <c r="H42" s="107">
        <f t="shared" si="8"/>
        <v>0</v>
      </c>
      <c r="I42" s="108"/>
      <c r="J42" s="108"/>
      <c r="K42" s="109">
        <f t="shared" si="9"/>
        <v>0</v>
      </c>
      <c r="L42" s="109">
        <f t="shared" si="10"/>
        <v>0</v>
      </c>
      <c r="M42" s="109">
        <f t="shared" si="11"/>
        <v>0</v>
      </c>
      <c r="N42" s="109">
        <f t="shared" si="12"/>
        <v>0</v>
      </c>
      <c r="O42" s="109">
        <f t="shared" si="13"/>
        <v>0</v>
      </c>
      <c r="P42" s="109">
        <f t="shared" si="14"/>
        <v>0</v>
      </c>
      <c r="ALZ42" s="433"/>
    </row>
    <row r="43" spans="1:1014" ht="12" thickBot="1" x14ac:dyDescent="0.3">
      <c r="A43" s="559" t="s">
        <v>472</v>
      </c>
      <c r="B43" s="560"/>
      <c r="C43" s="560"/>
      <c r="D43" s="560"/>
      <c r="E43" s="560"/>
      <c r="F43" s="560"/>
      <c r="G43" s="560"/>
      <c r="H43" s="560"/>
      <c r="I43" s="560"/>
      <c r="J43" s="560"/>
      <c r="K43" s="561"/>
      <c r="L43" s="120">
        <f>SUM(L14:L42)</f>
        <v>0</v>
      </c>
      <c r="M43" s="120">
        <f>SUM(M14:M42)</f>
        <v>0</v>
      </c>
      <c r="N43" s="120">
        <f>SUM(N14:N42)</f>
        <v>0</v>
      </c>
      <c r="O43" s="120">
        <f>SUM(O14:O42)</f>
        <v>0</v>
      </c>
      <c r="P43" s="120">
        <f>SUM(P14:P42)</f>
        <v>0</v>
      </c>
      <c r="ALZ43" s="433"/>
    </row>
    <row r="44" spans="1:1014" x14ac:dyDescent="0.25">
      <c r="A44" s="121"/>
      <c r="B44" s="121"/>
      <c r="C44" s="121"/>
      <c r="D44" s="121"/>
      <c r="E44" s="121"/>
      <c r="F44" s="121"/>
      <c r="G44" s="121"/>
      <c r="H44" s="121"/>
      <c r="I44" s="121"/>
      <c r="J44" s="121"/>
      <c r="K44" s="56"/>
      <c r="L44" s="56"/>
      <c r="M44" s="56"/>
      <c r="N44" s="56"/>
      <c r="O44" s="56"/>
      <c r="P44" s="56"/>
      <c r="ALZ44" s="433"/>
    </row>
    <row r="45" spans="1:1014" x14ac:dyDescent="0.25">
      <c r="A45" s="121"/>
      <c r="B45" s="121"/>
      <c r="C45" s="121"/>
      <c r="D45" s="121"/>
      <c r="E45" s="121"/>
      <c r="F45" s="121"/>
      <c r="G45" s="121"/>
      <c r="H45" s="121"/>
      <c r="I45" s="121"/>
      <c r="J45" s="121"/>
      <c r="K45" s="56"/>
      <c r="L45" s="56"/>
      <c r="M45" s="56"/>
      <c r="N45" s="56"/>
      <c r="O45" s="56"/>
      <c r="P45" s="56"/>
    </row>
    <row r="46" spans="1:1014" x14ac:dyDescent="0.25">
      <c r="A46" s="56"/>
      <c r="B46" s="56"/>
      <c r="C46" s="56"/>
      <c r="D46" s="56"/>
      <c r="E46" s="56"/>
      <c r="F46" s="56"/>
      <c r="G46" s="56"/>
      <c r="H46" s="56"/>
      <c r="I46" s="56"/>
      <c r="J46" s="56"/>
      <c r="K46" s="56"/>
      <c r="L46" s="56"/>
      <c r="M46" s="56"/>
      <c r="N46" s="56"/>
      <c r="O46" s="56"/>
      <c r="P46" s="56"/>
    </row>
    <row r="47" spans="1:1014" s="80" customFormat="1" x14ac:dyDescent="0.25">
      <c r="A47" s="80" t="s">
        <v>14</v>
      </c>
      <c r="B47" s="56"/>
      <c r="C47" s="545">
        <f>sas</f>
        <v>0</v>
      </c>
      <c r="D47" s="545"/>
      <c r="E47" s="545"/>
      <c r="F47" s="545"/>
      <c r="G47" s="545"/>
      <c r="H47" s="545"/>
      <c r="I47" s="56"/>
      <c r="J47" s="56"/>
      <c r="K47" s="56"/>
      <c r="L47" s="56"/>
      <c r="M47" s="56"/>
      <c r="N47" s="56"/>
      <c r="O47" s="56"/>
      <c r="P47" s="56"/>
    </row>
    <row r="48" spans="1:1014" s="80" customFormat="1" x14ac:dyDescent="0.25">
      <c r="A48" s="56"/>
      <c r="B48" s="56"/>
      <c r="C48" s="508" t="s">
        <v>15</v>
      </c>
      <c r="D48" s="508"/>
      <c r="E48" s="508"/>
      <c r="F48" s="508"/>
      <c r="G48" s="508"/>
      <c r="H48" s="508"/>
      <c r="I48" s="56"/>
      <c r="J48" s="56"/>
      <c r="K48" s="56"/>
      <c r="L48" s="56"/>
      <c r="M48" s="56"/>
      <c r="N48" s="56"/>
      <c r="O48" s="56"/>
      <c r="P48" s="56"/>
    </row>
    <row r="49" spans="1:16" s="80" customFormat="1" x14ac:dyDescent="0.25">
      <c r="A49" s="56"/>
      <c r="B49" s="56"/>
      <c r="C49" s="56"/>
      <c r="D49" s="56"/>
      <c r="E49" s="56"/>
      <c r="F49" s="56"/>
      <c r="G49" s="56"/>
      <c r="H49" s="56"/>
      <c r="I49" s="56"/>
      <c r="J49" s="56"/>
      <c r="K49" s="56"/>
      <c r="L49" s="56"/>
      <c r="M49" s="56"/>
      <c r="N49" s="56"/>
      <c r="O49" s="56"/>
      <c r="P49" s="56"/>
    </row>
    <row r="50" spans="1:16" s="80" customFormat="1" x14ac:dyDescent="0.25">
      <c r="A50" s="122" t="str">
        <f>dat</f>
        <v>Tāme sastādīta 2021. gada</v>
      </c>
      <c r="B50" s="123"/>
      <c r="C50" s="123"/>
      <c r="D50" s="123"/>
      <c r="E50" s="56"/>
      <c r="F50" s="56"/>
      <c r="G50" s="56"/>
      <c r="H50" s="56"/>
      <c r="I50" s="56"/>
      <c r="J50" s="56"/>
      <c r="K50" s="56"/>
      <c r="L50" s="56"/>
      <c r="M50" s="56"/>
      <c r="N50" s="56"/>
      <c r="O50" s="56"/>
      <c r="P50" s="56"/>
    </row>
    <row r="51" spans="1:16" s="80" customFormat="1" x14ac:dyDescent="0.25">
      <c r="A51" s="56"/>
      <c r="B51" s="56"/>
      <c r="C51" s="56"/>
      <c r="D51" s="56"/>
      <c r="E51" s="56"/>
      <c r="F51" s="56"/>
      <c r="G51" s="56"/>
      <c r="H51" s="56"/>
      <c r="I51" s="56"/>
      <c r="J51" s="56"/>
      <c r="K51" s="56"/>
      <c r="L51" s="56"/>
      <c r="M51" s="56"/>
      <c r="N51" s="56"/>
      <c r="O51" s="56"/>
      <c r="P51" s="56"/>
    </row>
    <row r="52" spans="1:16" s="80" customFormat="1" x14ac:dyDescent="0.25">
      <c r="A52" s="80" t="s">
        <v>38</v>
      </c>
      <c r="B52" s="56"/>
      <c r="C52" s="545">
        <f>C47</f>
        <v>0</v>
      </c>
      <c r="D52" s="545"/>
      <c r="E52" s="545"/>
      <c r="F52" s="545"/>
      <c r="G52" s="545"/>
      <c r="H52" s="545"/>
      <c r="I52" s="56"/>
      <c r="J52" s="56"/>
      <c r="K52" s="56"/>
      <c r="L52" s="56"/>
      <c r="M52" s="56"/>
      <c r="N52" s="56"/>
      <c r="O52" s="56"/>
      <c r="P52" s="56"/>
    </row>
    <row r="53" spans="1:16" s="80" customFormat="1" x14ac:dyDescent="0.25">
      <c r="A53" s="56"/>
      <c r="B53" s="56"/>
      <c r="C53" s="508" t="s">
        <v>15</v>
      </c>
      <c r="D53" s="508"/>
      <c r="E53" s="508"/>
      <c r="F53" s="508"/>
      <c r="G53" s="508"/>
      <c r="H53" s="508"/>
      <c r="I53" s="56"/>
      <c r="J53" s="56"/>
      <c r="K53" s="56"/>
      <c r="L53" s="56"/>
      <c r="M53" s="56"/>
      <c r="N53" s="56"/>
      <c r="O53" s="56"/>
      <c r="P53" s="56"/>
    </row>
    <row r="54" spans="1:16" s="80" customFormat="1" x14ac:dyDescent="0.25">
      <c r="A54" s="56"/>
      <c r="B54" s="56"/>
      <c r="C54" s="56"/>
      <c r="D54" s="56"/>
      <c r="E54" s="56"/>
      <c r="F54" s="56"/>
      <c r="G54" s="56"/>
      <c r="H54" s="56"/>
      <c r="I54" s="56"/>
      <c r="J54" s="56"/>
      <c r="K54" s="56"/>
      <c r="L54" s="56"/>
      <c r="M54" s="56"/>
      <c r="N54" s="56"/>
      <c r="O54" s="56"/>
      <c r="P54" s="56"/>
    </row>
    <row r="55" spans="1:16" s="80" customFormat="1" x14ac:dyDescent="0.25">
      <c r="A55" s="122" t="s">
        <v>53</v>
      </c>
      <c r="B55" s="123"/>
      <c r="C55" s="124">
        <f>sert</f>
        <v>0</v>
      </c>
    </row>
    <row r="56" spans="1:16" s="80" customFormat="1" x14ac:dyDescent="0.25"/>
    <row r="57" spans="1:16" ht="13.5" x14ac:dyDescent="0.25">
      <c r="A57" s="580" t="s">
        <v>563</v>
      </c>
    </row>
    <row r="58" spans="1:16" ht="12" x14ac:dyDescent="0.2">
      <c r="A58" s="581" t="s">
        <v>564</v>
      </c>
    </row>
    <row r="59" spans="1:16" ht="12" x14ac:dyDescent="0.2">
      <c r="A59" s="581" t="s">
        <v>565</v>
      </c>
    </row>
  </sheetData>
  <mergeCells count="23">
    <mergeCell ref="C47:H47"/>
    <mergeCell ref="C48:H48"/>
    <mergeCell ref="C52:H52"/>
    <mergeCell ref="C53:H53"/>
    <mergeCell ref="B14:D14"/>
    <mergeCell ref="L12:P12"/>
    <mergeCell ref="A43:K43"/>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C4:I4 D5:L6">
    <cfRule type="cellIs" dxfId="17" priority="16" operator="equal">
      <formula>0</formula>
    </cfRule>
  </conditionalFormatting>
  <conditionalFormatting sqref="N9:O9 C2:I2">
    <cfRule type="cellIs" dxfId="16" priority="17" operator="equal">
      <formula>0</formula>
    </cfRule>
  </conditionalFormatting>
  <conditionalFormatting sqref="O10">
    <cfRule type="cellIs" dxfId="15" priority="19" operator="equal">
      <formula>"20__. gada __. _________"</formula>
    </cfRule>
  </conditionalFormatting>
  <conditionalFormatting sqref="P10">
    <cfRule type="cellIs" dxfId="14" priority="20" operator="equal">
      <formula>"20__. gada __. _________"</formula>
    </cfRule>
  </conditionalFormatting>
  <conditionalFormatting sqref="D1">
    <cfRule type="cellIs" dxfId="13" priority="21" operator="equal">
      <formula>0</formula>
    </cfRule>
  </conditionalFormatting>
  <conditionalFormatting sqref="B14">
    <cfRule type="cellIs" dxfId="12" priority="15" operator="equal">
      <formula>0</formula>
    </cfRule>
  </conditionalFormatting>
  <conditionalFormatting sqref="F14:G42">
    <cfRule type="cellIs" dxfId="11" priority="13" operator="equal">
      <formula>0</formula>
    </cfRule>
  </conditionalFormatting>
  <conditionalFormatting sqref="I14:J42">
    <cfRule type="cellIs" dxfId="10" priority="11" operator="equal">
      <formula>0</formula>
    </cfRule>
  </conditionalFormatting>
  <conditionalFormatting sqref="H14:H42">
    <cfRule type="cellIs" dxfId="9" priority="14" operator="equal">
      <formula>0</formula>
    </cfRule>
  </conditionalFormatting>
  <conditionalFormatting sqref="K14:P42">
    <cfRule type="cellIs" dxfId="8" priority="12" operator="equal">
      <formula>0</formula>
    </cfRule>
  </conditionalFormatting>
  <conditionalFormatting sqref="A43:K43 A44:J45">
    <cfRule type="containsText" dxfId="7" priority="9" operator="containsText" text="Tāme sastādīta  20__. gada tirgus cenās, pamatojoties uz ___ daļas rasējumiem"/>
  </conditionalFormatting>
  <conditionalFormatting sqref="L43:P43">
    <cfRule type="cellIs" dxfId="6" priority="10" operator="equal">
      <formula>0</formula>
    </cfRule>
  </conditionalFormatting>
  <conditionalFormatting sqref="A14:A42">
    <cfRule type="cellIs" dxfId="5" priority="8" operator="equal">
      <formula>0</formula>
    </cfRule>
  </conditionalFormatting>
  <conditionalFormatting sqref="C47:H47">
    <cfRule type="cellIs" dxfId="4" priority="3" operator="equal">
      <formula>0</formula>
    </cfRule>
  </conditionalFormatting>
  <conditionalFormatting sqref="C52:H52 C47:H47">
    <cfRule type="cellIs" dxfId="3" priority="4" operator="equal">
      <formula>0</formula>
    </cfRule>
  </conditionalFormatting>
  <conditionalFormatting sqref="C55">
    <cfRule type="cellIs" dxfId="2" priority="5" operator="equal">
      <formula>0</formula>
    </cfRule>
  </conditionalFormatting>
  <conditionalFormatting sqref="D7:L8">
    <cfRule type="cellIs" dxfId="1" priority="2" operator="equal">
      <formula>0</formula>
    </cfRule>
  </conditionalFormatting>
  <conditionalFormatting sqref="A9:F9">
    <cfRule type="containsText" dxfId="0" priority="1" operator="containsText" text="Tāme sastādīta  20__. gada tirgus cenās, pamatojoties uz ___ daļas rasējumiem"/>
  </conditionalFormatting>
  <pageMargins left="0" right="0.19685039370078741" top="0.59055118110236227" bottom="0.39370078740157483" header="0.51181102362204722" footer="0.51181102362204722"/>
  <pageSetup paperSize="9" firstPageNumber="0"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X59"/>
  <sheetViews>
    <sheetView view="pageBreakPreview" zoomScale="85" zoomScaleSheetLayoutView="85" workbookViewId="0">
      <selection activeCell="J6" sqref="J6"/>
    </sheetView>
  </sheetViews>
  <sheetFormatPr defaultColWidth="9.140625" defaultRowHeight="11.25" x14ac:dyDescent="0.25"/>
  <cols>
    <col min="1" max="1" width="13.140625" style="28" customWidth="1"/>
    <col min="2" max="2" width="29.85546875" style="42" customWidth="1"/>
    <col min="3" max="3" width="9.42578125" style="42" customWidth="1"/>
    <col min="4" max="4" width="7.42578125" style="28" customWidth="1"/>
    <col min="5" max="5" width="8.140625" style="41" customWidth="1"/>
    <col min="6" max="6" width="6.85546875" style="28" customWidth="1"/>
    <col min="7" max="8" width="8.140625" style="28" customWidth="1"/>
    <col min="9" max="9" width="5.7109375" style="28" bestFit="1" customWidth="1"/>
    <col min="10" max="10" width="6.7109375" style="28" bestFit="1" customWidth="1"/>
    <col min="11" max="12" width="7.85546875" style="28" customWidth="1"/>
    <col min="13" max="13" width="10" style="28" customWidth="1"/>
    <col min="14" max="14" width="5.5703125" style="28" customWidth="1"/>
    <col min="15" max="16" width="11.28515625" style="28" customWidth="1"/>
    <col min="17" max="17" width="7" style="28" customWidth="1"/>
    <col min="18" max="19" width="5" style="28" bestFit="1" customWidth="1"/>
    <col min="20" max="20" width="6.42578125" style="28" bestFit="1" customWidth="1"/>
    <col min="21" max="21" width="7.5703125" style="28" bestFit="1" customWidth="1"/>
    <col min="22" max="22" width="7.7109375" style="28" customWidth="1"/>
    <col min="23" max="23" width="11" style="28" bestFit="1" customWidth="1"/>
    <col min="24" max="16384" width="9.140625" style="28"/>
  </cols>
  <sheetData>
    <row r="1" spans="2:23" x14ac:dyDescent="0.25">
      <c r="B1" s="29"/>
      <c r="C1" s="29"/>
      <c r="D1" s="60"/>
      <c r="E1" s="60"/>
      <c r="F1" s="60">
        <f>SUM(F4:F25)</f>
        <v>95</v>
      </c>
      <c r="G1" s="60"/>
      <c r="H1" s="60"/>
      <c r="I1" s="60"/>
      <c r="J1" s="60"/>
      <c r="K1" s="60"/>
      <c r="L1" s="60"/>
      <c r="M1" s="564" t="s">
        <v>76</v>
      </c>
      <c r="N1" s="564"/>
      <c r="O1" s="564" t="s">
        <v>75</v>
      </c>
      <c r="P1" s="564"/>
      <c r="Q1" s="564" t="s">
        <v>74</v>
      </c>
      <c r="R1" s="564"/>
      <c r="S1" s="565" t="s">
        <v>73</v>
      </c>
      <c r="T1" s="565"/>
      <c r="U1" s="565"/>
      <c r="V1" s="565"/>
      <c r="W1" s="565"/>
    </row>
    <row r="2" spans="2:23" x14ac:dyDescent="0.25">
      <c r="B2" s="573" t="s">
        <v>72</v>
      </c>
      <c r="C2" s="61"/>
      <c r="D2" s="564" t="s">
        <v>71</v>
      </c>
      <c r="E2" s="564"/>
      <c r="F2" s="564"/>
      <c r="G2" s="564" t="s">
        <v>70</v>
      </c>
      <c r="H2" s="564"/>
      <c r="I2" s="564" t="s">
        <v>69</v>
      </c>
      <c r="J2" s="564"/>
      <c r="K2" s="564"/>
      <c r="L2" s="60"/>
      <c r="M2" s="60"/>
      <c r="N2" s="60"/>
      <c r="O2" s="60" t="s">
        <v>68</v>
      </c>
      <c r="P2" s="60" t="s">
        <v>67</v>
      </c>
      <c r="Q2" s="60" t="s">
        <v>66</v>
      </c>
      <c r="R2" s="60" t="s">
        <v>67</v>
      </c>
      <c r="S2" s="566" t="s">
        <v>527</v>
      </c>
      <c r="T2" s="566" t="s">
        <v>528</v>
      </c>
      <c r="U2" s="566" t="s">
        <v>529</v>
      </c>
      <c r="V2" s="566" t="s">
        <v>530</v>
      </c>
      <c r="W2" s="567" t="s">
        <v>531</v>
      </c>
    </row>
    <row r="3" spans="2:23" ht="22.5" x14ac:dyDescent="0.25">
      <c r="B3" s="573"/>
      <c r="C3" s="574" t="s">
        <v>105</v>
      </c>
      <c r="D3" s="574"/>
      <c r="E3" s="6" t="s">
        <v>65</v>
      </c>
      <c r="F3" s="60" t="s">
        <v>64</v>
      </c>
      <c r="G3" s="60" t="s">
        <v>63</v>
      </c>
      <c r="H3" s="60" t="s">
        <v>62</v>
      </c>
      <c r="I3" s="60" t="s">
        <v>61</v>
      </c>
      <c r="J3" s="6" t="str">
        <f>E3</f>
        <v>esošie PVC</v>
      </c>
      <c r="K3" s="7" t="str">
        <f>C3</f>
        <v>maināmie</v>
      </c>
      <c r="L3" s="6" t="s">
        <v>106</v>
      </c>
      <c r="M3" s="60" t="s">
        <v>60</v>
      </c>
      <c r="N3" s="60" t="s">
        <v>59</v>
      </c>
      <c r="O3" s="2">
        <f>0.15+0.03+0.12</f>
        <v>0.3</v>
      </c>
      <c r="P3" s="2">
        <v>0.18</v>
      </c>
      <c r="Q3" s="60"/>
      <c r="R3" s="60"/>
      <c r="S3" s="566"/>
      <c r="T3" s="566"/>
      <c r="U3" s="566"/>
      <c r="V3" s="566"/>
      <c r="W3" s="567"/>
    </row>
    <row r="4" spans="2:23" x14ac:dyDescent="0.25">
      <c r="B4" s="61" t="s">
        <v>118</v>
      </c>
      <c r="C4" s="2">
        <f>D4</f>
        <v>1</v>
      </c>
      <c r="D4" s="2">
        <v>1</v>
      </c>
      <c r="E4" s="2">
        <v>5</v>
      </c>
      <c r="F4" s="3">
        <v>6</v>
      </c>
      <c r="G4" s="2">
        <v>1.2</v>
      </c>
      <c r="H4" s="2">
        <v>1.47</v>
      </c>
      <c r="I4" s="3">
        <f t="shared" ref="I4:I8" si="0">G4*H4</f>
        <v>1.764</v>
      </c>
      <c r="J4" s="3">
        <f t="shared" ref="J4:J29" si="1">I4*E4</f>
        <v>8.82</v>
      </c>
      <c r="K4" s="9">
        <f t="shared" ref="K4:K29" si="2">I4*D4</f>
        <v>1.764</v>
      </c>
      <c r="L4" s="15">
        <f>(G4*2+H4*2)*F4</f>
        <v>32.04</v>
      </c>
      <c r="M4" s="3">
        <f t="shared" ref="M4:M7" si="3">(G4*2+H4*2)*F4</f>
        <v>32.04</v>
      </c>
      <c r="N4" s="3">
        <f t="shared" ref="N4:N21" si="4">(G4*2+H4*2)*D4</f>
        <v>5.34</v>
      </c>
      <c r="O4" s="21">
        <f t="shared" ref="O4:O7" si="5">M4*$O$3</f>
        <v>9.6120000000000001</v>
      </c>
      <c r="P4" s="3">
        <f>N4*$P$3</f>
        <v>0.96119999999999994</v>
      </c>
      <c r="Q4" s="3">
        <f t="shared" ref="Q4:Q7" si="6">F4*G4*1.05</f>
        <v>7.56</v>
      </c>
      <c r="R4" s="3">
        <f t="shared" ref="R4:R21" si="7">G4*D4</f>
        <v>1.2</v>
      </c>
      <c r="S4" s="3">
        <f t="shared" ref="S4:S7" si="8">F4*(G4+2*H4)</f>
        <v>24.839999999999996</v>
      </c>
      <c r="T4" s="3">
        <f t="shared" ref="T4:T8" si="9">S4</f>
        <v>24.839999999999996</v>
      </c>
      <c r="U4" s="3">
        <f t="shared" ref="U4:U7" si="10">F4*G4</f>
        <v>7.1999999999999993</v>
      </c>
      <c r="V4" s="3">
        <f t="shared" ref="V4:V7" si="11">U4</f>
        <v>7.1999999999999993</v>
      </c>
      <c r="W4" s="6"/>
    </row>
    <row r="5" spans="2:23" x14ac:dyDescent="0.25">
      <c r="B5" s="61" t="s">
        <v>119</v>
      </c>
      <c r="C5" s="2">
        <f t="shared" ref="C5:C24" si="12">D5</f>
        <v>2</v>
      </c>
      <c r="D5" s="2">
        <v>2</v>
      </c>
      <c r="E5" s="2">
        <v>13</v>
      </c>
      <c r="F5" s="3">
        <f t="shared" ref="F5:F29" si="13">D5+E5</f>
        <v>15</v>
      </c>
      <c r="G5" s="2">
        <v>0.8</v>
      </c>
      <c r="H5" s="2">
        <v>1.47</v>
      </c>
      <c r="I5" s="3">
        <f t="shared" si="0"/>
        <v>1.1759999999999999</v>
      </c>
      <c r="J5" s="3">
        <f t="shared" si="1"/>
        <v>15.287999999999998</v>
      </c>
      <c r="K5" s="10">
        <f t="shared" si="2"/>
        <v>2.3519999999999999</v>
      </c>
      <c r="L5" s="15">
        <f t="shared" ref="L5:L7" si="14">(G5*2+H5*2)*F5</f>
        <v>68.099999999999994</v>
      </c>
      <c r="M5" s="3">
        <f t="shared" si="3"/>
        <v>68.099999999999994</v>
      </c>
      <c r="N5" s="3">
        <f t="shared" si="4"/>
        <v>9.08</v>
      </c>
      <c r="O5" s="21">
        <f t="shared" si="5"/>
        <v>20.429999999999996</v>
      </c>
      <c r="P5" s="3">
        <f t="shared" ref="P5:P7" si="15">N5*$P$3</f>
        <v>1.6343999999999999</v>
      </c>
      <c r="Q5" s="3">
        <f t="shared" si="6"/>
        <v>12.600000000000001</v>
      </c>
      <c r="R5" s="3">
        <f t="shared" si="7"/>
        <v>1.6</v>
      </c>
      <c r="S5" s="3">
        <f t="shared" si="8"/>
        <v>56.1</v>
      </c>
      <c r="T5" s="3">
        <f t="shared" si="9"/>
        <v>56.1</v>
      </c>
      <c r="U5" s="3">
        <f t="shared" si="10"/>
        <v>12</v>
      </c>
      <c r="V5" s="3">
        <f t="shared" si="11"/>
        <v>12</v>
      </c>
      <c r="W5" s="6"/>
    </row>
    <row r="6" spans="2:23" x14ac:dyDescent="0.25">
      <c r="B6" s="61" t="s">
        <v>120</v>
      </c>
      <c r="C6" s="2">
        <f t="shared" si="12"/>
        <v>4</v>
      </c>
      <c r="D6" s="2">
        <v>4</v>
      </c>
      <c r="E6" s="2">
        <v>0</v>
      </c>
      <c r="F6" s="3">
        <f t="shared" si="13"/>
        <v>4</v>
      </c>
      <c r="G6" s="2">
        <v>1.52</v>
      </c>
      <c r="H6" s="2">
        <v>0.52</v>
      </c>
      <c r="I6" s="3">
        <f t="shared" si="0"/>
        <v>0.79039999999999999</v>
      </c>
      <c r="J6" s="3">
        <f t="shared" si="1"/>
        <v>0</v>
      </c>
      <c r="K6" s="10">
        <f t="shared" si="2"/>
        <v>3.1616</v>
      </c>
      <c r="L6" s="15">
        <f t="shared" si="14"/>
        <v>16.32</v>
      </c>
      <c r="M6" s="3">
        <f t="shared" si="3"/>
        <v>16.32</v>
      </c>
      <c r="N6" s="3">
        <f t="shared" si="4"/>
        <v>16.32</v>
      </c>
      <c r="O6" s="21">
        <f t="shared" si="5"/>
        <v>4.8959999999999999</v>
      </c>
      <c r="P6" s="3">
        <f t="shared" si="15"/>
        <v>2.9375999999999998</v>
      </c>
      <c r="Q6" s="3">
        <f t="shared" si="6"/>
        <v>6.3840000000000003</v>
      </c>
      <c r="R6" s="3">
        <f t="shared" si="7"/>
        <v>6.08</v>
      </c>
      <c r="S6" s="3">
        <f t="shared" si="8"/>
        <v>10.24</v>
      </c>
      <c r="T6" s="3">
        <f t="shared" si="9"/>
        <v>10.24</v>
      </c>
      <c r="U6" s="3">
        <f t="shared" si="10"/>
        <v>6.08</v>
      </c>
      <c r="V6" s="3">
        <f t="shared" si="11"/>
        <v>6.08</v>
      </c>
      <c r="W6" s="6"/>
    </row>
    <row r="7" spans="2:23" x14ac:dyDescent="0.25">
      <c r="B7" s="61" t="s">
        <v>121</v>
      </c>
      <c r="C7" s="2">
        <f t="shared" si="12"/>
        <v>4</v>
      </c>
      <c r="D7" s="2">
        <v>4</v>
      </c>
      <c r="E7" s="2">
        <v>0</v>
      </c>
      <c r="F7" s="3">
        <f>D7+E7</f>
        <v>4</v>
      </c>
      <c r="G7" s="2">
        <v>1.42</v>
      </c>
      <c r="H7" s="2">
        <v>0.52</v>
      </c>
      <c r="I7" s="3">
        <f t="shared" si="0"/>
        <v>0.73839999999999995</v>
      </c>
      <c r="J7" s="3">
        <f>I7*E7</f>
        <v>0</v>
      </c>
      <c r="K7" s="10">
        <f>I7*D7</f>
        <v>2.9535999999999998</v>
      </c>
      <c r="L7" s="15">
        <f t="shared" si="14"/>
        <v>15.52</v>
      </c>
      <c r="M7" s="3">
        <f t="shared" si="3"/>
        <v>15.52</v>
      </c>
      <c r="N7" s="3">
        <f>(G7*2+H7*2)*D7</f>
        <v>15.52</v>
      </c>
      <c r="O7" s="21">
        <f t="shared" si="5"/>
        <v>4.6559999999999997</v>
      </c>
      <c r="P7" s="3">
        <f t="shared" si="15"/>
        <v>2.7935999999999996</v>
      </c>
      <c r="Q7" s="3">
        <f t="shared" si="6"/>
        <v>5.9639999999999995</v>
      </c>
      <c r="R7" s="3">
        <f>G7*D7</f>
        <v>5.68</v>
      </c>
      <c r="S7" s="3">
        <f t="shared" si="8"/>
        <v>9.84</v>
      </c>
      <c r="T7" s="3">
        <f t="shared" si="9"/>
        <v>9.84</v>
      </c>
      <c r="U7" s="3">
        <f t="shared" si="10"/>
        <v>5.68</v>
      </c>
      <c r="V7" s="3">
        <f t="shared" si="11"/>
        <v>5.68</v>
      </c>
      <c r="W7" s="6"/>
    </row>
    <row r="8" spans="2:23" x14ac:dyDescent="0.25">
      <c r="B8" s="61" t="s">
        <v>122</v>
      </c>
      <c r="C8" s="2">
        <f t="shared" si="12"/>
        <v>0</v>
      </c>
      <c r="D8" s="2">
        <v>0</v>
      </c>
      <c r="E8" s="2">
        <v>3</v>
      </c>
      <c r="F8" s="3">
        <f t="shared" si="13"/>
        <v>3</v>
      </c>
      <c r="G8" s="2">
        <v>1.6</v>
      </c>
      <c r="H8" s="2">
        <v>1.47</v>
      </c>
      <c r="I8" s="3">
        <f t="shared" si="0"/>
        <v>2.3519999999999999</v>
      </c>
      <c r="J8" s="3">
        <f t="shared" si="1"/>
        <v>7.0559999999999992</v>
      </c>
      <c r="K8" s="10">
        <f t="shared" si="2"/>
        <v>0</v>
      </c>
      <c r="L8" s="15">
        <f>(G8+H8*2+G9*2+H9+H9-H8)*F8</f>
        <v>27.209999999999994</v>
      </c>
      <c r="M8" s="3">
        <f>L8</f>
        <v>27.209999999999994</v>
      </c>
      <c r="N8" s="3">
        <f>(G8+H8*2+G9*2+H9+H9-H8)*D8</f>
        <v>0</v>
      </c>
      <c r="O8" s="21">
        <f>M8*$O$3</f>
        <v>8.1629999999999985</v>
      </c>
      <c r="P8" s="3">
        <f>N8*$P$3</f>
        <v>0</v>
      </c>
      <c r="Q8" s="3">
        <f>F8*G8*1.05</f>
        <v>5.0400000000000009</v>
      </c>
      <c r="R8" s="3">
        <f>G8*D8</f>
        <v>0</v>
      </c>
      <c r="S8" s="3">
        <f>(G8+G9+H8+H9+H9-H8)*F8</f>
        <v>20.399999999999999</v>
      </c>
      <c r="T8" s="3">
        <f t="shared" si="9"/>
        <v>20.399999999999999</v>
      </c>
      <c r="U8" s="3">
        <f>(G8+G9)*G8</f>
        <v>3.8400000000000007</v>
      </c>
      <c r="V8" s="3">
        <f>G8*F8</f>
        <v>4.8000000000000007</v>
      </c>
      <c r="W8" s="6"/>
    </row>
    <row r="9" spans="2:23" s="78" customFormat="1" x14ac:dyDescent="0.25">
      <c r="B9" s="71" t="s">
        <v>123</v>
      </c>
      <c r="C9" s="72"/>
      <c r="D9" s="72">
        <f>D8</f>
        <v>0</v>
      </c>
      <c r="E9" s="72">
        <f>E8</f>
        <v>3</v>
      </c>
      <c r="F9" s="73">
        <f t="shared" si="13"/>
        <v>3</v>
      </c>
      <c r="G9" s="72">
        <v>0.8</v>
      </c>
      <c r="H9" s="72">
        <v>2.2000000000000002</v>
      </c>
      <c r="I9" s="73"/>
      <c r="J9" s="73"/>
      <c r="K9" s="74"/>
      <c r="L9" s="75"/>
      <c r="M9" s="73"/>
      <c r="N9" s="73"/>
      <c r="O9" s="76"/>
      <c r="P9" s="73"/>
      <c r="Q9" s="73"/>
      <c r="R9" s="73"/>
      <c r="S9" s="73"/>
      <c r="T9" s="73"/>
      <c r="U9" s="73"/>
      <c r="V9" s="73"/>
      <c r="W9" s="77"/>
    </row>
    <row r="10" spans="2:23" x14ac:dyDescent="0.25">
      <c r="B10" s="61" t="s">
        <v>124</v>
      </c>
      <c r="C10" s="2">
        <f t="shared" si="12"/>
        <v>1</v>
      </c>
      <c r="D10" s="2">
        <v>1</v>
      </c>
      <c r="E10" s="2">
        <v>2</v>
      </c>
      <c r="F10" s="3">
        <f t="shared" ref="F10:F19" si="16">D10+E10</f>
        <v>3</v>
      </c>
      <c r="G10" s="2">
        <v>1.8</v>
      </c>
      <c r="H10" s="2">
        <v>1.47</v>
      </c>
      <c r="I10" s="3">
        <f t="shared" ref="I10:I19" si="17">G10*H10</f>
        <v>2.6459999999999999</v>
      </c>
      <c r="J10" s="3">
        <f t="shared" ref="J10:J19" si="18">I10*E10</f>
        <v>5.2919999999999998</v>
      </c>
      <c r="K10" s="10">
        <f t="shared" ref="K10:K19" si="19">I10*D10</f>
        <v>2.6459999999999999</v>
      </c>
      <c r="L10" s="15">
        <f>(G10+H10*2+G11*2+H11+H11-H10)*F10</f>
        <v>27.809999999999995</v>
      </c>
      <c r="M10" s="3">
        <f>L10</f>
        <v>27.809999999999995</v>
      </c>
      <c r="N10" s="3">
        <f>(G10+H10*2+G11*2+H11+H11-H10)*D10</f>
        <v>9.2699999999999978</v>
      </c>
      <c r="O10" s="21">
        <f>M10*$O$3</f>
        <v>8.3429999999999982</v>
      </c>
      <c r="P10" s="3">
        <f>N10*$P$3</f>
        <v>1.6685999999999996</v>
      </c>
      <c r="Q10" s="3">
        <f>F10*G10*1.05</f>
        <v>5.6700000000000008</v>
      </c>
      <c r="R10" s="3">
        <f>G10*D10</f>
        <v>1.8</v>
      </c>
      <c r="S10" s="3">
        <f>(G10+G11+H10+H11+H11-H10)*F10</f>
        <v>21.000000000000004</v>
      </c>
      <c r="T10" s="3">
        <f t="shared" ref="T10" si="20">S10</f>
        <v>21.000000000000004</v>
      </c>
      <c r="U10" s="3">
        <f>(G10+G11)*G10</f>
        <v>4.6800000000000006</v>
      </c>
      <c r="V10" s="3">
        <f>G10*F10</f>
        <v>5.4</v>
      </c>
      <c r="W10" s="6"/>
    </row>
    <row r="11" spans="2:23" s="78" customFormat="1" x14ac:dyDescent="0.25">
      <c r="B11" s="71" t="s">
        <v>125</v>
      </c>
      <c r="C11" s="72"/>
      <c r="D11" s="72">
        <f>D10</f>
        <v>1</v>
      </c>
      <c r="E11" s="72">
        <f>E10</f>
        <v>2</v>
      </c>
      <c r="F11" s="73">
        <f t="shared" si="16"/>
        <v>3</v>
      </c>
      <c r="G11" s="72">
        <v>0.8</v>
      </c>
      <c r="H11" s="72">
        <v>2.2000000000000002</v>
      </c>
      <c r="I11" s="73">
        <f t="shared" si="17"/>
        <v>1.7600000000000002</v>
      </c>
      <c r="J11" s="73">
        <f t="shared" si="18"/>
        <v>3.5200000000000005</v>
      </c>
      <c r="K11" s="74">
        <f t="shared" si="19"/>
        <v>1.7600000000000002</v>
      </c>
      <c r="L11" s="75"/>
      <c r="M11" s="73"/>
      <c r="N11" s="73"/>
      <c r="O11" s="76"/>
      <c r="P11" s="73"/>
      <c r="Q11" s="73"/>
      <c r="R11" s="73"/>
      <c r="S11" s="73"/>
      <c r="T11" s="73"/>
      <c r="U11" s="73"/>
      <c r="V11" s="73"/>
      <c r="W11" s="77"/>
    </row>
    <row r="12" spans="2:23" x14ac:dyDescent="0.25">
      <c r="B12" s="61" t="s">
        <v>126</v>
      </c>
      <c r="C12" s="2">
        <f t="shared" si="12"/>
        <v>0</v>
      </c>
      <c r="D12" s="2">
        <v>0</v>
      </c>
      <c r="E12" s="2">
        <v>3</v>
      </c>
      <c r="F12" s="3">
        <f t="shared" si="16"/>
        <v>3</v>
      </c>
      <c r="G12" s="2">
        <v>0.9</v>
      </c>
      <c r="H12" s="2">
        <v>1.46</v>
      </c>
      <c r="I12" s="3">
        <f t="shared" si="17"/>
        <v>1.3140000000000001</v>
      </c>
      <c r="J12" s="3">
        <f t="shared" si="18"/>
        <v>3.9420000000000002</v>
      </c>
      <c r="K12" s="10">
        <f t="shared" si="19"/>
        <v>0</v>
      </c>
      <c r="L12" s="15">
        <f>(G12+H12*2+G13*2+H13+H13-H12)*F12</f>
        <v>25.08</v>
      </c>
      <c r="M12" s="3">
        <f>L12</f>
        <v>25.08</v>
      </c>
      <c r="N12" s="3">
        <f>(G12+H12*2+G13*2+H13+H13-H12)*D12</f>
        <v>0</v>
      </c>
      <c r="O12" s="21">
        <f>M12*$O$3</f>
        <v>7.5239999999999991</v>
      </c>
      <c r="P12" s="3">
        <f>N12*$P$3</f>
        <v>0</v>
      </c>
      <c r="Q12" s="3">
        <f>F12*G12*1.05</f>
        <v>2.8350000000000004</v>
      </c>
      <c r="R12" s="3">
        <f>G12*D12</f>
        <v>0</v>
      </c>
      <c r="S12" s="3">
        <f>(G12+G13+H12+H13+H13-H12)*F12</f>
        <v>18.3</v>
      </c>
      <c r="T12" s="3">
        <f t="shared" ref="T12" si="21">S12</f>
        <v>18.3</v>
      </c>
      <c r="U12" s="3">
        <f>(G12+G13)*G12</f>
        <v>1.5300000000000002</v>
      </c>
      <c r="V12" s="3">
        <f>G12*F12</f>
        <v>2.7</v>
      </c>
      <c r="W12" s="6"/>
    </row>
    <row r="13" spans="2:23" s="78" customFormat="1" x14ac:dyDescent="0.25">
      <c r="B13" s="71" t="s">
        <v>127</v>
      </c>
      <c r="C13" s="72"/>
      <c r="D13" s="72">
        <f>D12</f>
        <v>0</v>
      </c>
      <c r="E13" s="72">
        <f>E12</f>
        <v>3</v>
      </c>
      <c r="F13" s="73">
        <f t="shared" si="16"/>
        <v>3</v>
      </c>
      <c r="G13" s="72">
        <v>0.8</v>
      </c>
      <c r="H13" s="72">
        <v>2.2000000000000002</v>
      </c>
      <c r="I13" s="73">
        <f t="shared" si="17"/>
        <v>1.7600000000000002</v>
      </c>
      <c r="J13" s="73">
        <f t="shared" si="18"/>
        <v>5.2800000000000011</v>
      </c>
      <c r="K13" s="74">
        <f t="shared" si="19"/>
        <v>0</v>
      </c>
      <c r="L13" s="75"/>
      <c r="M13" s="73"/>
      <c r="N13" s="73"/>
      <c r="O13" s="76"/>
      <c r="P13" s="73"/>
      <c r="Q13" s="73"/>
      <c r="R13" s="73"/>
      <c r="S13" s="73"/>
      <c r="T13" s="73"/>
      <c r="U13" s="73"/>
      <c r="V13" s="73"/>
      <c r="W13" s="77"/>
    </row>
    <row r="14" spans="2:23" x14ac:dyDescent="0.25">
      <c r="B14" s="61" t="s">
        <v>128</v>
      </c>
      <c r="C14" s="2">
        <f t="shared" si="12"/>
        <v>2</v>
      </c>
      <c r="D14" s="2">
        <v>2</v>
      </c>
      <c r="E14" s="2">
        <v>1</v>
      </c>
      <c r="F14" s="3">
        <f t="shared" si="16"/>
        <v>3</v>
      </c>
      <c r="G14" s="2">
        <v>0.9</v>
      </c>
      <c r="H14" s="2">
        <v>1.46</v>
      </c>
      <c r="I14" s="3">
        <f t="shared" si="17"/>
        <v>1.3140000000000001</v>
      </c>
      <c r="J14" s="3">
        <f t="shared" si="18"/>
        <v>1.3140000000000001</v>
      </c>
      <c r="K14" s="10">
        <f t="shared" si="19"/>
        <v>2.6280000000000001</v>
      </c>
      <c r="L14" s="15">
        <f>(G14+H14*2+G15*2+H15+H15-H14)*F14</f>
        <v>25.08</v>
      </c>
      <c r="M14" s="3">
        <f>L14</f>
        <v>25.08</v>
      </c>
      <c r="N14" s="3">
        <f>(G14+H14*2+G15*2+H15+H15-H14)*D14</f>
        <v>16.72</v>
      </c>
      <c r="O14" s="21">
        <f>M14*$O$3</f>
        <v>7.5239999999999991</v>
      </c>
      <c r="P14" s="3">
        <f>N14*$P$3</f>
        <v>3.0095999999999998</v>
      </c>
      <c r="Q14" s="3">
        <f>F14*G14*1.05</f>
        <v>2.8350000000000004</v>
      </c>
      <c r="R14" s="3">
        <f>G14*D14</f>
        <v>1.8</v>
      </c>
      <c r="S14" s="3">
        <f>(G14+G15+H14+H15+H15-H14)*F14</f>
        <v>18.3</v>
      </c>
      <c r="T14" s="3">
        <f t="shared" ref="T14" si="22">S14</f>
        <v>18.3</v>
      </c>
      <c r="U14" s="3">
        <f>(G14+G15)*G14</f>
        <v>1.5300000000000002</v>
      </c>
      <c r="V14" s="3">
        <f>G14*F14</f>
        <v>2.7</v>
      </c>
      <c r="W14" s="6"/>
    </row>
    <row r="15" spans="2:23" s="78" customFormat="1" x14ac:dyDescent="0.25">
      <c r="B15" s="71" t="s">
        <v>129</v>
      </c>
      <c r="C15" s="72"/>
      <c r="D15" s="72">
        <v>2</v>
      </c>
      <c r="E15" s="72">
        <f>E14</f>
        <v>1</v>
      </c>
      <c r="F15" s="73">
        <f t="shared" si="16"/>
        <v>3</v>
      </c>
      <c r="G15" s="72">
        <v>0.8</v>
      </c>
      <c r="H15" s="72">
        <v>2.2000000000000002</v>
      </c>
      <c r="I15" s="73">
        <f t="shared" si="17"/>
        <v>1.7600000000000002</v>
      </c>
      <c r="J15" s="73">
        <f t="shared" si="18"/>
        <v>1.7600000000000002</v>
      </c>
      <c r="K15" s="74">
        <f t="shared" si="19"/>
        <v>3.5200000000000005</v>
      </c>
      <c r="L15" s="75"/>
      <c r="M15" s="73"/>
      <c r="N15" s="73"/>
      <c r="O15" s="76"/>
      <c r="P15" s="73"/>
      <c r="Q15" s="73"/>
      <c r="R15" s="73"/>
      <c r="S15" s="73"/>
      <c r="T15" s="73"/>
      <c r="U15" s="73"/>
      <c r="V15" s="73"/>
      <c r="W15" s="77"/>
    </row>
    <row r="16" spans="2:23" x14ac:dyDescent="0.25">
      <c r="B16" s="61" t="s">
        <v>130</v>
      </c>
      <c r="C16" s="2">
        <f t="shared" si="12"/>
        <v>1</v>
      </c>
      <c r="D16" s="2">
        <v>1</v>
      </c>
      <c r="E16" s="2">
        <v>2</v>
      </c>
      <c r="F16" s="3">
        <f t="shared" si="16"/>
        <v>3</v>
      </c>
      <c r="G16" s="2">
        <v>1.2</v>
      </c>
      <c r="H16" s="2">
        <v>1.47</v>
      </c>
      <c r="I16" s="3">
        <f t="shared" si="17"/>
        <v>1.764</v>
      </c>
      <c r="J16" s="3">
        <f t="shared" si="18"/>
        <v>3.528</v>
      </c>
      <c r="K16" s="10">
        <f t="shared" si="19"/>
        <v>1.764</v>
      </c>
      <c r="L16" s="15">
        <f>(G16+H16*2+G17*2+H17+H17-H16)*F16</f>
        <v>26.009999999999998</v>
      </c>
      <c r="M16" s="3">
        <f>L16</f>
        <v>26.009999999999998</v>
      </c>
      <c r="N16" s="3">
        <f>(G16+H16*2+G17*2+H17+H17-H16)*D16</f>
        <v>8.67</v>
      </c>
      <c r="O16" s="21">
        <f>M16*$O$3</f>
        <v>7.802999999999999</v>
      </c>
      <c r="P16" s="3">
        <f>N16*$P$3</f>
        <v>1.5606</v>
      </c>
      <c r="Q16" s="3">
        <f>F16*G16*1.05</f>
        <v>3.78</v>
      </c>
      <c r="R16" s="3">
        <f>G16*D16</f>
        <v>1.2</v>
      </c>
      <c r="S16" s="3">
        <f>(G16+G17+H16+H17+H17-H16)*F16</f>
        <v>19.200000000000003</v>
      </c>
      <c r="T16" s="3">
        <f t="shared" ref="T16" si="23">S16</f>
        <v>19.200000000000003</v>
      </c>
      <c r="U16" s="3">
        <f>(G16+G17)*G16</f>
        <v>2.4</v>
      </c>
      <c r="V16" s="3">
        <f>G16*F16</f>
        <v>3.5999999999999996</v>
      </c>
      <c r="W16" s="6"/>
    </row>
    <row r="17" spans="1:24" s="78" customFormat="1" x14ac:dyDescent="0.25">
      <c r="B17" s="71" t="s">
        <v>131</v>
      </c>
      <c r="C17" s="72"/>
      <c r="D17" s="72">
        <f>D16</f>
        <v>1</v>
      </c>
      <c r="E17" s="72">
        <f>E16</f>
        <v>2</v>
      </c>
      <c r="F17" s="73">
        <f t="shared" si="16"/>
        <v>3</v>
      </c>
      <c r="G17" s="72">
        <v>0.8</v>
      </c>
      <c r="H17" s="72">
        <v>2.2000000000000002</v>
      </c>
      <c r="I17" s="73">
        <f t="shared" si="17"/>
        <v>1.7600000000000002</v>
      </c>
      <c r="J17" s="73">
        <f t="shared" si="18"/>
        <v>3.5200000000000005</v>
      </c>
      <c r="K17" s="74">
        <f t="shared" si="19"/>
        <v>1.7600000000000002</v>
      </c>
      <c r="L17" s="75"/>
      <c r="M17" s="73"/>
      <c r="N17" s="73"/>
      <c r="O17" s="76"/>
      <c r="P17" s="73"/>
      <c r="Q17" s="73"/>
      <c r="R17" s="73"/>
      <c r="S17" s="73"/>
      <c r="T17" s="73"/>
      <c r="U17" s="73"/>
      <c r="V17" s="73"/>
      <c r="W17" s="77"/>
    </row>
    <row r="18" spans="1:24" x14ac:dyDescent="0.25">
      <c r="B18" s="61" t="s">
        <v>132</v>
      </c>
      <c r="C18" s="2">
        <f t="shared" si="12"/>
        <v>2</v>
      </c>
      <c r="D18" s="2">
        <v>2</v>
      </c>
      <c r="E18" s="2">
        <v>4</v>
      </c>
      <c r="F18" s="3">
        <f t="shared" si="16"/>
        <v>6</v>
      </c>
      <c r="G18" s="2">
        <v>1.2</v>
      </c>
      <c r="H18" s="2">
        <v>1.47</v>
      </c>
      <c r="I18" s="3">
        <f t="shared" si="17"/>
        <v>1.764</v>
      </c>
      <c r="J18" s="3">
        <f t="shared" si="18"/>
        <v>7.056</v>
      </c>
      <c r="K18" s="10">
        <f t="shared" si="19"/>
        <v>3.528</v>
      </c>
      <c r="L18" s="15">
        <f>(G18+H18*2+G19*2+H19+H19-H18)*F18</f>
        <v>52.019999999999996</v>
      </c>
      <c r="M18" s="3">
        <f>L18</f>
        <v>52.019999999999996</v>
      </c>
      <c r="N18" s="3">
        <f>(G18+H18*2+G19*2+H19+H19-H18)*D18</f>
        <v>17.34</v>
      </c>
      <c r="O18" s="21">
        <f>M18*$O$3</f>
        <v>15.605999999999998</v>
      </c>
      <c r="P18" s="3">
        <f>N18*$P$3</f>
        <v>3.1212</v>
      </c>
      <c r="Q18" s="3">
        <f>F18*G18*1.05</f>
        <v>7.56</v>
      </c>
      <c r="R18" s="3">
        <f>G18*D18</f>
        <v>2.4</v>
      </c>
      <c r="S18" s="3">
        <f>(G18+G19+H18+H19+H19-H18)*F18</f>
        <v>38.400000000000006</v>
      </c>
      <c r="T18" s="3">
        <f t="shared" ref="T18" si="24">S18</f>
        <v>38.400000000000006</v>
      </c>
      <c r="U18" s="3">
        <f>(G18+G19)*G18</f>
        <v>2.4</v>
      </c>
      <c r="V18" s="3">
        <f>G18*F18</f>
        <v>7.1999999999999993</v>
      </c>
      <c r="W18" s="6"/>
    </row>
    <row r="19" spans="1:24" s="78" customFormat="1" x14ac:dyDescent="0.25">
      <c r="B19" s="71" t="s">
        <v>133</v>
      </c>
      <c r="C19" s="72"/>
      <c r="D19" s="72">
        <f>D18</f>
        <v>2</v>
      </c>
      <c r="E19" s="72">
        <f>E18</f>
        <v>4</v>
      </c>
      <c r="F19" s="73">
        <f t="shared" si="16"/>
        <v>6</v>
      </c>
      <c r="G19" s="72">
        <v>0.8</v>
      </c>
      <c r="H19" s="72">
        <v>2.2000000000000002</v>
      </c>
      <c r="I19" s="73">
        <f t="shared" si="17"/>
        <v>1.7600000000000002</v>
      </c>
      <c r="J19" s="73">
        <f t="shared" si="18"/>
        <v>7.0400000000000009</v>
      </c>
      <c r="K19" s="74">
        <f t="shared" si="19"/>
        <v>3.5200000000000005</v>
      </c>
      <c r="L19" s="75"/>
      <c r="M19" s="73"/>
      <c r="N19" s="73"/>
      <c r="O19" s="76"/>
      <c r="P19" s="73"/>
      <c r="Q19" s="73"/>
      <c r="R19" s="73"/>
      <c r="S19" s="73"/>
      <c r="T19" s="73"/>
      <c r="U19" s="73"/>
      <c r="V19" s="73"/>
      <c r="W19" s="77"/>
    </row>
    <row r="20" spans="1:24" x14ac:dyDescent="0.25">
      <c r="B20" s="61" t="s">
        <v>134</v>
      </c>
      <c r="C20" s="2">
        <f t="shared" si="12"/>
        <v>3</v>
      </c>
      <c r="D20" s="2">
        <v>3</v>
      </c>
      <c r="E20" s="2">
        <v>6</v>
      </c>
      <c r="F20" s="3">
        <f t="shared" si="13"/>
        <v>9</v>
      </c>
      <c r="G20" s="2">
        <v>1.8</v>
      </c>
      <c r="H20" s="2">
        <v>1.47</v>
      </c>
      <c r="I20" s="3">
        <f t="shared" ref="I20:I30" si="25">G20*H20</f>
        <v>2.6459999999999999</v>
      </c>
      <c r="J20" s="3">
        <f t="shared" si="1"/>
        <v>15.875999999999999</v>
      </c>
      <c r="K20" s="10">
        <f t="shared" si="2"/>
        <v>7.9379999999999997</v>
      </c>
      <c r="L20" s="15">
        <f t="shared" ref="L20:L30" si="26">(G20*2+H20*2)*F20</f>
        <v>58.86</v>
      </c>
      <c r="M20" s="3">
        <f t="shared" ref="M20:M25" si="27">(G20*2+H20*2)*F20</f>
        <v>58.86</v>
      </c>
      <c r="N20" s="3">
        <f t="shared" si="4"/>
        <v>19.62</v>
      </c>
      <c r="O20" s="21">
        <f>M20*$O$3</f>
        <v>17.657999999999998</v>
      </c>
      <c r="P20" s="3">
        <f>N20*$P$3</f>
        <v>3.5316000000000001</v>
      </c>
      <c r="Q20" s="3">
        <f t="shared" ref="Q20:Q30" si="28">F20*G20*1.05</f>
        <v>17.010000000000002</v>
      </c>
      <c r="R20" s="3">
        <f t="shared" si="7"/>
        <v>5.4</v>
      </c>
      <c r="S20" s="3">
        <f t="shared" ref="S20:S30" si="29">F20*(G20+2*H20)</f>
        <v>42.660000000000004</v>
      </c>
      <c r="T20" s="3">
        <f t="shared" ref="T20:T30" si="30">S20</f>
        <v>42.660000000000004</v>
      </c>
      <c r="U20" s="3">
        <f t="shared" ref="U20:U30" si="31">F20*G20</f>
        <v>16.2</v>
      </c>
      <c r="V20" s="3">
        <f t="shared" ref="V20:V30" si="32">U20</f>
        <v>16.2</v>
      </c>
      <c r="W20" s="6"/>
    </row>
    <row r="21" spans="1:24" x14ac:dyDescent="0.25">
      <c r="B21" s="61" t="s">
        <v>135</v>
      </c>
      <c r="C21" s="2">
        <f t="shared" si="12"/>
        <v>2</v>
      </c>
      <c r="D21" s="2">
        <v>2</v>
      </c>
      <c r="E21" s="2">
        <v>1</v>
      </c>
      <c r="F21" s="3">
        <f t="shared" si="13"/>
        <v>3</v>
      </c>
      <c r="G21" s="2">
        <v>0.9</v>
      </c>
      <c r="H21" s="2">
        <v>1.47</v>
      </c>
      <c r="I21" s="3">
        <f t="shared" si="25"/>
        <v>1.323</v>
      </c>
      <c r="J21" s="3">
        <f t="shared" si="1"/>
        <v>1.323</v>
      </c>
      <c r="K21" s="10">
        <f t="shared" si="2"/>
        <v>2.6459999999999999</v>
      </c>
      <c r="L21" s="15">
        <f t="shared" si="26"/>
        <v>14.22</v>
      </c>
      <c r="M21" s="3">
        <f t="shared" si="27"/>
        <v>14.22</v>
      </c>
      <c r="N21" s="3">
        <f t="shared" si="4"/>
        <v>9.48</v>
      </c>
      <c r="O21" s="21">
        <f>M21*$O$3</f>
        <v>4.266</v>
      </c>
      <c r="P21" s="3">
        <f>N21*$P$3</f>
        <v>1.7063999999999999</v>
      </c>
      <c r="Q21" s="3">
        <f t="shared" si="28"/>
        <v>2.8350000000000004</v>
      </c>
      <c r="R21" s="3">
        <f t="shared" si="7"/>
        <v>1.8</v>
      </c>
      <c r="S21" s="3">
        <f t="shared" si="29"/>
        <v>11.52</v>
      </c>
      <c r="T21" s="3">
        <f t="shared" si="30"/>
        <v>11.52</v>
      </c>
      <c r="U21" s="3">
        <f t="shared" si="31"/>
        <v>2.7</v>
      </c>
      <c r="V21" s="3">
        <f t="shared" si="32"/>
        <v>2.7</v>
      </c>
      <c r="W21" s="6"/>
    </row>
    <row r="22" spans="1:24" x14ac:dyDescent="0.25">
      <c r="B22" s="61" t="s">
        <v>136</v>
      </c>
      <c r="C22" s="2">
        <f t="shared" si="12"/>
        <v>2</v>
      </c>
      <c r="D22" s="2">
        <v>2</v>
      </c>
      <c r="E22" s="2">
        <v>1</v>
      </c>
      <c r="F22" s="3">
        <f t="shared" si="13"/>
        <v>3</v>
      </c>
      <c r="G22" s="2">
        <v>1.175</v>
      </c>
      <c r="H22" s="2">
        <v>1.47</v>
      </c>
      <c r="I22" s="3">
        <f t="shared" si="25"/>
        <v>1.72725</v>
      </c>
      <c r="J22" s="3">
        <f t="shared" si="1"/>
        <v>1.72725</v>
      </c>
      <c r="K22" s="10">
        <f t="shared" si="2"/>
        <v>3.4544999999999999</v>
      </c>
      <c r="L22" s="15">
        <f>(G22+H22*2+G23*2+H23+H23-H22)*F22</f>
        <v>25.934999999999999</v>
      </c>
      <c r="M22" s="3">
        <f>L22</f>
        <v>25.934999999999999</v>
      </c>
      <c r="N22" s="3">
        <f>(G22+H22*2+G23*2+H23+H23-H22)*D22</f>
        <v>17.29</v>
      </c>
      <c r="O22" s="21">
        <f>M22*$O$3</f>
        <v>7.7804999999999991</v>
      </c>
      <c r="P22" s="3">
        <f>N22*$P$3</f>
        <v>3.1121999999999996</v>
      </c>
      <c r="Q22" s="3">
        <f>F22*G22*1.05</f>
        <v>3.7012500000000004</v>
      </c>
      <c r="R22" s="3">
        <f>G22*D22</f>
        <v>2.35</v>
      </c>
      <c r="S22" s="3">
        <f>(G22+G23+H22+H23+H23-H22)*F22</f>
        <v>19.125000000000004</v>
      </c>
      <c r="T22" s="3">
        <f t="shared" si="30"/>
        <v>19.125000000000004</v>
      </c>
      <c r="U22" s="3">
        <f>(G22+G23)*G22</f>
        <v>2.3206250000000002</v>
      </c>
      <c r="V22" s="3">
        <f>G22*F22</f>
        <v>3.5250000000000004</v>
      </c>
      <c r="W22" s="6"/>
    </row>
    <row r="23" spans="1:24" s="78" customFormat="1" x14ac:dyDescent="0.25">
      <c r="B23" s="71" t="s">
        <v>137</v>
      </c>
      <c r="C23" s="72"/>
      <c r="D23" s="72">
        <f>D22</f>
        <v>2</v>
      </c>
      <c r="E23" s="72">
        <f>E22</f>
        <v>1</v>
      </c>
      <c r="F23" s="73">
        <f t="shared" si="13"/>
        <v>3</v>
      </c>
      <c r="G23" s="72">
        <v>0.8</v>
      </c>
      <c r="H23" s="72">
        <v>2.2000000000000002</v>
      </c>
      <c r="I23" s="73">
        <f t="shared" si="25"/>
        <v>1.7600000000000002</v>
      </c>
      <c r="J23" s="73">
        <f t="shared" si="1"/>
        <v>1.7600000000000002</v>
      </c>
      <c r="K23" s="74">
        <f t="shared" si="2"/>
        <v>3.5200000000000005</v>
      </c>
      <c r="L23" s="75"/>
      <c r="M23" s="73"/>
      <c r="N23" s="73"/>
      <c r="O23" s="76"/>
      <c r="P23" s="73"/>
      <c r="Q23" s="73"/>
      <c r="R23" s="73"/>
      <c r="S23" s="73"/>
      <c r="T23" s="73"/>
      <c r="U23" s="73"/>
      <c r="V23" s="73"/>
      <c r="W23" s="77"/>
    </row>
    <row r="24" spans="1:24" x14ac:dyDescent="0.25">
      <c r="B24" s="61" t="s">
        <v>138</v>
      </c>
      <c r="C24" s="2">
        <f t="shared" si="12"/>
        <v>1</v>
      </c>
      <c r="D24" s="2">
        <v>1</v>
      </c>
      <c r="E24" s="2">
        <v>2</v>
      </c>
      <c r="F24" s="3">
        <f>D24+E24</f>
        <v>3</v>
      </c>
      <c r="G24" s="2">
        <v>1.2</v>
      </c>
      <c r="H24" s="2">
        <v>1.47</v>
      </c>
      <c r="I24" s="3">
        <f t="shared" si="25"/>
        <v>1.764</v>
      </c>
      <c r="J24" s="3">
        <f>I24*E24</f>
        <v>3.528</v>
      </c>
      <c r="K24" s="10">
        <f>I24*D24</f>
        <v>1.764</v>
      </c>
      <c r="L24" s="15">
        <f t="shared" si="26"/>
        <v>16.02</v>
      </c>
      <c r="M24" s="3">
        <f t="shared" si="27"/>
        <v>16.02</v>
      </c>
      <c r="N24" s="3">
        <f>(G24*2+H24*2)*D24</f>
        <v>5.34</v>
      </c>
      <c r="O24" s="21">
        <f>M24*$O$3</f>
        <v>4.806</v>
      </c>
      <c r="P24" s="3">
        <f>N24*$P$3</f>
        <v>0.96119999999999994</v>
      </c>
      <c r="Q24" s="3">
        <f t="shared" si="28"/>
        <v>3.78</v>
      </c>
      <c r="R24" s="3">
        <f>G24*D24</f>
        <v>1.2</v>
      </c>
      <c r="S24" s="3">
        <f t="shared" si="29"/>
        <v>12.419999999999998</v>
      </c>
      <c r="T24" s="3">
        <f t="shared" si="30"/>
        <v>12.419999999999998</v>
      </c>
      <c r="U24" s="3">
        <f t="shared" si="31"/>
        <v>3.5999999999999996</v>
      </c>
      <c r="V24" s="3">
        <f t="shared" si="32"/>
        <v>3.5999999999999996</v>
      </c>
      <c r="W24" s="6"/>
    </row>
    <row r="25" spans="1:24" x14ac:dyDescent="0.25">
      <c r="B25" s="61" t="s">
        <v>139</v>
      </c>
      <c r="C25" s="2"/>
      <c r="D25" s="2">
        <f>D24</f>
        <v>1</v>
      </c>
      <c r="E25" s="2">
        <f>E24</f>
        <v>2</v>
      </c>
      <c r="F25" s="3">
        <f>D25+E25</f>
        <v>3</v>
      </c>
      <c r="G25" s="2">
        <v>0.8</v>
      </c>
      <c r="H25" s="2">
        <v>2.2000000000000002</v>
      </c>
      <c r="I25" s="3">
        <f t="shared" si="25"/>
        <v>1.7600000000000002</v>
      </c>
      <c r="J25" s="3">
        <f>I25*E25</f>
        <v>3.5200000000000005</v>
      </c>
      <c r="K25" s="10">
        <f>I25*D25</f>
        <v>1.7600000000000002</v>
      </c>
      <c r="L25" s="15">
        <f t="shared" si="26"/>
        <v>18</v>
      </c>
      <c r="M25" s="3">
        <f t="shared" si="27"/>
        <v>18</v>
      </c>
      <c r="N25" s="3">
        <f>(G25*2+H25*2)*D25</f>
        <v>6</v>
      </c>
      <c r="O25" s="21">
        <f>M25*$O$3</f>
        <v>5.3999999999999995</v>
      </c>
      <c r="P25" s="3">
        <f>N25*$P$3</f>
        <v>1.08</v>
      </c>
      <c r="Q25" s="3">
        <f t="shared" si="28"/>
        <v>2.5200000000000005</v>
      </c>
      <c r="R25" s="3">
        <f>G25*D25</f>
        <v>0.8</v>
      </c>
      <c r="S25" s="3">
        <f t="shared" si="29"/>
        <v>15.600000000000001</v>
      </c>
      <c r="T25" s="3">
        <f t="shared" si="30"/>
        <v>15.600000000000001</v>
      </c>
      <c r="U25" s="3">
        <f t="shared" si="31"/>
        <v>2.4000000000000004</v>
      </c>
      <c r="V25" s="3">
        <f t="shared" si="32"/>
        <v>2.4000000000000004</v>
      </c>
      <c r="W25" s="6"/>
    </row>
    <row r="26" spans="1:24" x14ac:dyDescent="0.25">
      <c r="A26" s="78"/>
      <c r="B26" s="71" t="s">
        <v>484</v>
      </c>
      <c r="C26" s="72"/>
      <c r="D26" s="72">
        <v>21</v>
      </c>
      <c r="E26" s="72">
        <v>7</v>
      </c>
      <c r="F26" s="73">
        <f t="shared" si="13"/>
        <v>28</v>
      </c>
      <c r="G26" s="72">
        <v>2.915</v>
      </c>
      <c r="H26" s="72">
        <v>1.1479999999999999</v>
      </c>
      <c r="I26" s="73">
        <f t="shared" si="25"/>
        <v>3.3464199999999997</v>
      </c>
      <c r="J26" s="73">
        <f t="shared" si="1"/>
        <v>23.424939999999999</v>
      </c>
      <c r="K26" s="74">
        <f t="shared" si="2"/>
        <v>70.274819999999991</v>
      </c>
      <c r="L26" s="75">
        <f t="shared" si="26"/>
        <v>227.52799999999999</v>
      </c>
      <c r="M26" s="73"/>
      <c r="N26" s="73"/>
      <c r="O26" s="76"/>
      <c r="P26" s="73"/>
      <c r="Q26" s="73"/>
      <c r="R26" s="73"/>
      <c r="S26" s="73">
        <f t="shared" si="29"/>
        <v>145.90800000000002</v>
      </c>
      <c r="T26" s="73">
        <f t="shared" si="30"/>
        <v>145.90800000000002</v>
      </c>
      <c r="U26" s="73">
        <f t="shared" si="31"/>
        <v>81.62</v>
      </c>
      <c r="V26" s="73">
        <f t="shared" si="32"/>
        <v>81.62</v>
      </c>
      <c r="W26" s="77"/>
      <c r="X26" s="78"/>
    </row>
    <row r="27" spans="1:24" x14ac:dyDescent="0.25">
      <c r="A27" s="78"/>
      <c r="B27" s="71" t="s">
        <v>483</v>
      </c>
      <c r="C27" s="72"/>
      <c r="D27" s="72">
        <v>11</v>
      </c>
      <c r="E27" s="72">
        <v>0</v>
      </c>
      <c r="F27" s="73">
        <f>D27+E27</f>
        <v>11</v>
      </c>
      <c r="G27" s="72">
        <v>2.915</v>
      </c>
      <c r="H27" s="72">
        <v>0.9</v>
      </c>
      <c r="I27" s="73">
        <f t="shared" si="25"/>
        <v>2.6234999999999999</v>
      </c>
      <c r="J27" s="73">
        <f>I27*E27</f>
        <v>0</v>
      </c>
      <c r="K27" s="74">
        <f>I27*D27</f>
        <v>28.858499999999999</v>
      </c>
      <c r="L27" s="75">
        <f t="shared" si="26"/>
        <v>83.929999999999993</v>
      </c>
      <c r="M27" s="73"/>
      <c r="N27" s="73"/>
      <c r="O27" s="76"/>
      <c r="P27" s="73"/>
      <c r="Q27" s="73"/>
      <c r="R27" s="73"/>
      <c r="S27" s="73">
        <f t="shared" si="29"/>
        <v>51.864999999999995</v>
      </c>
      <c r="T27" s="73">
        <f t="shared" si="30"/>
        <v>51.864999999999995</v>
      </c>
      <c r="U27" s="73">
        <f t="shared" si="31"/>
        <v>32.064999999999998</v>
      </c>
      <c r="V27" s="73">
        <f t="shared" si="32"/>
        <v>32.064999999999998</v>
      </c>
      <c r="W27" s="77"/>
      <c r="X27" s="78"/>
    </row>
    <row r="28" spans="1:24" x14ac:dyDescent="0.25">
      <c r="A28" s="78"/>
      <c r="B28" s="71" t="s">
        <v>485</v>
      </c>
      <c r="C28" s="72"/>
      <c r="D28" s="72">
        <v>11</v>
      </c>
      <c r="E28" s="72">
        <v>0</v>
      </c>
      <c r="F28" s="73">
        <f t="shared" si="13"/>
        <v>11</v>
      </c>
      <c r="G28" s="72">
        <v>2.915</v>
      </c>
      <c r="H28" s="72">
        <v>1.1479999999999999</v>
      </c>
      <c r="I28" s="73">
        <f t="shared" si="25"/>
        <v>3.3464199999999997</v>
      </c>
      <c r="J28" s="73">
        <f t="shared" si="1"/>
        <v>0</v>
      </c>
      <c r="K28" s="74">
        <f t="shared" si="2"/>
        <v>36.81062</v>
      </c>
      <c r="L28" s="75">
        <f t="shared" si="26"/>
        <v>89.385999999999996</v>
      </c>
      <c r="M28" s="73"/>
      <c r="N28" s="73"/>
      <c r="O28" s="76"/>
      <c r="P28" s="73"/>
      <c r="Q28" s="73"/>
      <c r="R28" s="73"/>
      <c r="S28" s="73">
        <f t="shared" si="29"/>
        <v>57.321000000000005</v>
      </c>
      <c r="T28" s="73">
        <f t="shared" si="30"/>
        <v>57.321000000000005</v>
      </c>
      <c r="U28" s="73">
        <f t="shared" si="31"/>
        <v>32.064999999999998</v>
      </c>
      <c r="V28" s="73">
        <f t="shared" si="32"/>
        <v>32.064999999999998</v>
      </c>
      <c r="W28" s="77"/>
      <c r="X28" s="78"/>
    </row>
    <row r="29" spans="1:24" x14ac:dyDescent="0.25">
      <c r="A29" s="78"/>
      <c r="B29" s="79" t="s">
        <v>486</v>
      </c>
      <c r="C29" s="72"/>
      <c r="D29" s="72">
        <v>39</v>
      </c>
      <c r="E29" s="72">
        <v>0</v>
      </c>
      <c r="F29" s="73">
        <f t="shared" si="13"/>
        <v>39</v>
      </c>
      <c r="G29" s="72">
        <v>2.915</v>
      </c>
      <c r="H29" s="72">
        <v>1</v>
      </c>
      <c r="I29" s="73">
        <f t="shared" si="25"/>
        <v>2.915</v>
      </c>
      <c r="J29" s="73">
        <f t="shared" si="1"/>
        <v>0</v>
      </c>
      <c r="K29" s="74">
        <f t="shared" si="2"/>
        <v>113.685</v>
      </c>
      <c r="L29" s="75">
        <f t="shared" si="26"/>
        <v>305.37</v>
      </c>
      <c r="M29" s="73"/>
      <c r="N29" s="73"/>
      <c r="O29" s="76"/>
      <c r="P29" s="73"/>
      <c r="Q29" s="73"/>
      <c r="R29" s="73"/>
      <c r="S29" s="73">
        <f t="shared" si="29"/>
        <v>191.685</v>
      </c>
      <c r="T29" s="73">
        <f t="shared" si="30"/>
        <v>191.685</v>
      </c>
      <c r="U29" s="73">
        <f t="shared" si="31"/>
        <v>113.685</v>
      </c>
      <c r="V29" s="73">
        <f t="shared" si="32"/>
        <v>113.685</v>
      </c>
      <c r="W29" s="77"/>
      <c r="X29" s="78"/>
    </row>
    <row r="30" spans="1:24" x14ac:dyDescent="0.25">
      <c r="A30" s="78"/>
      <c r="B30" s="71" t="s">
        <v>148</v>
      </c>
      <c r="C30" s="72">
        <f>D30</f>
        <v>6</v>
      </c>
      <c r="D30" s="72">
        <v>6</v>
      </c>
      <c r="E30" s="72">
        <v>0</v>
      </c>
      <c r="F30" s="73">
        <f>D30+E30</f>
        <v>6</v>
      </c>
      <c r="G30" s="72">
        <v>1.1000000000000001</v>
      </c>
      <c r="H30" s="72">
        <v>1.1000000000000001</v>
      </c>
      <c r="I30" s="73">
        <f t="shared" si="25"/>
        <v>1.2100000000000002</v>
      </c>
      <c r="J30" s="73">
        <f>I30*E30</f>
        <v>0</v>
      </c>
      <c r="K30" s="74">
        <f>I30*D30</f>
        <v>7.2600000000000016</v>
      </c>
      <c r="L30" s="75">
        <f t="shared" si="26"/>
        <v>26.400000000000002</v>
      </c>
      <c r="M30" s="73"/>
      <c r="N30" s="73"/>
      <c r="O30" s="76"/>
      <c r="P30" s="73"/>
      <c r="Q30" s="73">
        <f t="shared" si="28"/>
        <v>6.9300000000000006</v>
      </c>
      <c r="R30" s="73"/>
      <c r="S30" s="73">
        <f t="shared" si="29"/>
        <v>19.8</v>
      </c>
      <c r="T30" s="73">
        <f t="shared" si="30"/>
        <v>19.8</v>
      </c>
      <c r="U30" s="73">
        <f t="shared" si="31"/>
        <v>6.6000000000000005</v>
      </c>
      <c r="V30" s="73">
        <f t="shared" si="32"/>
        <v>6.6000000000000005</v>
      </c>
      <c r="W30" s="77"/>
      <c r="X30" s="78"/>
    </row>
    <row r="31" spans="1:24" x14ac:dyDescent="0.25">
      <c r="B31" s="61"/>
      <c r="C31" s="20">
        <f>SUM(C4:C30)</f>
        <v>31</v>
      </c>
      <c r="D31" s="20">
        <f>SUM(D4:D25)+D30</f>
        <v>40</v>
      </c>
      <c r="E31" s="20">
        <f t="shared" ref="E31" si="33">SUM(E4:E30)</f>
        <v>68</v>
      </c>
      <c r="F31" s="20">
        <f>SUM(F4:F30)</f>
        <v>190</v>
      </c>
      <c r="G31" s="2"/>
      <c r="H31" s="2"/>
      <c r="I31" s="3"/>
      <c r="J31" s="3"/>
      <c r="K31" s="10"/>
      <c r="L31" s="20">
        <f>SUM(L4:L30)</f>
        <v>1180.8389999999999</v>
      </c>
      <c r="M31" s="3"/>
      <c r="N31" s="3"/>
      <c r="O31" s="21"/>
      <c r="P31" s="3"/>
      <c r="Q31" s="3"/>
      <c r="R31" s="3"/>
      <c r="S31" s="3"/>
      <c r="T31" s="3"/>
      <c r="U31" s="3"/>
      <c r="V31" s="3"/>
      <c r="W31" s="6"/>
    </row>
    <row r="32" spans="1:24" ht="90" x14ac:dyDescent="0.25">
      <c r="B32" s="30" t="s">
        <v>140</v>
      </c>
      <c r="C32" s="503">
        <f>D32</f>
        <v>2</v>
      </c>
      <c r="D32" s="8">
        <v>2</v>
      </c>
      <c r="E32" s="8">
        <v>2</v>
      </c>
      <c r="F32" s="3">
        <f>E32</f>
        <v>2</v>
      </c>
      <c r="G32" s="8">
        <v>1.36</v>
      </c>
      <c r="H32" s="8">
        <v>2.1</v>
      </c>
      <c r="I32" s="4">
        <f>G32*H32</f>
        <v>2.8560000000000003</v>
      </c>
      <c r="J32" s="4">
        <f>I32*D32</f>
        <v>5.7120000000000006</v>
      </c>
      <c r="K32" s="11">
        <f>I32*E32</f>
        <v>5.7120000000000006</v>
      </c>
      <c r="L32" s="15">
        <f>(G32*2+H32*2)*F32</f>
        <v>13.84</v>
      </c>
      <c r="M32" s="4">
        <f>(G32+H32*2)*F32</f>
        <v>11.120000000000001</v>
      </c>
      <c r="N32" s="4">
        <f>(G32+H32*2)*E32</f>
        <v>11.120000000000001</v>
      </c>
      <c r="O32" s="4"/>
      <c r="P32" s="4">
        <f>N32*$P$3</f>
        <v>2.0016000000000003</v>
      </c>
      <c r="Q32" s="4"/>
      <c r="R32" s="4"/>
      <c r="S32" s="4">
        <f>F32*(G32+2*H32)</f>
        <v>11.120000000000001</v>
      </c>
      <c r="T32" s="4">
        <f>S32</f>
        <v>11.120000000000001</v>
      </c>
      <c r="U32" s="4">
        <f>F32*G32</f>
        <v>2.72</v>
      </c>
      <c r="V32" s="4"/>
      <c r="W32" s="60"/>
    </row>
    <row r="33" spans="1:23" ht="78.75" x14ac:dyDescent="0.25">
      <c r="B33" s="30" t="s">
        <v>141</v>
      </c>
      <c r="C33" s="503">
        <f>D33</f>
        <v>2</v>
      </c>
      <c r="D33" s="8">
        <v>2</v>
      </c>
      <c r="E33" s="8">
        <v>2</v>
      </c>
      <c r="F33" s="3">
        <f>E33</f>
        <v>2</v>
      </c>
      <c r="G33" s="8">
        <v>0.97</v>
      </c>
      <c r="H33" s="8">
        <v>2.1</v>
      </c>
      <c r="I33" s="4">
        <f>G33*H33</f>
        <v>2.0369999999999999</v>
      </c>
      <c r="J33" s="4">
        <f>I33*D33</f>
        <v>4.0739999999999998</v>
      </c>
      <c r="K33" s="11">
        <f>I33*E33</f>
        <v>4.0739999999999998</v>
      </c>
      <c r="L33" s="15">
        <f>(G33*2+H33*2)*F33</f>
        <v>12.280000000000001</v>
      </c>
      <c r="M33" s="4">
        <f>(G33+H33*2)*F33</f>
        <v>10.34</v>
      </c>
      <c r="N33" s="4">
        <f>(G33+H33*2)*E33</f>
        <v>10.34</v>
      </c>
      <c r="O33" s="4"/>
      <c r="P33" s="4">
        <f>N33*$P$3</f>
        <v>1.8612</v>
      </c>
      <c r="Q33" s="4"/>
      <c r="R33" s="4"/>
      <c r="S33" s="4">
        <f>F33*(G33+2*H33)</f>
        <v>10.34</v>
      </c>
      <c r="T33" s="4">
        <f>S33</f>
        <v>10.34</v>
      </c>
      <c r="U33" s="4">
        <f>F33*G33</f>
        <v>1.94</v>
      </c>
      <c r="V33" s="4"/>
      <c r="W33" s="60"/>
    </row>
    <row r="34" spans="1:23" x14ac:dyDescent="0.25">
      <c r="B34" s="31"/>
      <c r="C34" s="31"/>
      <c r="D34" s="5"/>
      <c r="E34" s="8">
        <v>0</v>
      </c>
      <c r="F34" s="3">
        <f>E34</f>
        <v>0</v>
      </c>
      <c r="G34" s="8"/>
      <c r="H34" s="8"/>
      <c r="I34" s="4"/>
      <c r="J34" s="4"/>
      <c r="K34" s="11"/>
      <c r="L34" s="16">
        <f>SUM(L32:L33)</f>
        <v>26.12</v>
      </c>
      <c r="M34" s="4"/>
      <c r="N34" s="4"/>
      <c r="O34" s="4"/>
      <c r="P34" s="4"/>
      <c r="Q34" s="4"/>
      <c r="R34" s="4"/>
      <c r="S34" s="4"/>
      <c r="T34" s="4"/>
      <c r="U34" s="4"/>
      <c r="V34" s="4"/>
      <c r="W34" s="60"/>
    </row>
    <row r="35" spans="1:23" x14ac:dyDescent="0.25">
      <c r="B35" s="61" t="s">
        <v>151</v>
      </c>
      <c r="C35" s="61"/>
      <c r="D35" s="3">
        <v>6</v>
      </c>
      <c r="E35" s="8">
        <v>0</v>
      </c>
      <c r="F35" s="3">
        <v>6</v>
      </c>
      <c r="G35" s="2">
        <v>0.35</v>
      </c>
      <c r="H35" s="2">
        <v>1.1000000000000001</v>
      </c>
      <c r="I35" s="3">
        <f>G35*H35</f>
        <v>0.38500000000000001</v>
      </c>
      <c r="J35" s="3">
        <f>I35*D35</f>
        <v>2.31</v>
      </c>
      <c r="K35" s="10">
        <f>I35*E35</f>
        <v>0</v>
      </c>
      <c r="L35" s="15">
        <f>(G35*2+H35*2)*F35</f>
        <v>17.400000000000002</v>
      </c>
      <c r="M35" s="3"/>
      <c r="N35" s="3"/>
      <c r="O35" s="3"/>
      <c r="P35" s="3">
        <f>N35*$P$3</f>
        <v>0</v>
      </c>
      <c r="Q35" s="3"/>
      <c r="R35" s="3"/>
      <c r="S35" s="3">
        <f>F35*(G35+2*H35)</f>
        <v>15.3</v>
      </c>
      <c r="T35" s="3">
        <f>S35</f>
        <v>15.3</v>
      </c>
      <c r="U35" s="3">
        <f>F35*G35</f>
        <v>2.0999999999999996</v>
      </c>
      <c r="V35" s="3"/>
      <c r="W35" s="60"/>
    </row>
    <row r="36" spans="1:23" x14ac:dyDescent="0.25">
      <c r="B36" s="61" t="s">
        <v>150</v>
      </c>
      <c r="C36" s="61"/>
      <c r="D36" s="3">
        <v>8</v>
      </c>
      <c r="E36" s="8"/>
      <c r="F36" s="3">
        <v>8</v>
      </c>
      <c r="G36" s="2"/>
      <c r="H36" s="2"/>
      <c r="I36" s="3"/>
      <c r="J36" s="3"/>
      <c r="K36" s="10"/>
      <c r="L36" s="15"/>
      <c r="M36" s="3"/>
      <c r="N36" s="3"/>
      <c r="O36" s="3"/>
      <c r="P36" s="3"/>
      <c r="Q36" s="3"/>
      <c r="R36" s="3"/>
      <c r="S36" s="3"/>
      <c r="T36" s="3"/>
      <c r="U36" s="3"/>
      <c r="V36" s="3"/>
      <c r="W36" s="60"/>
    </row>
    <row r="37" spans="1:23" x14ac:dyDescent="0.25">
      <c r="B37" s="61" t="s">
        <v>149</v>
      </c>
      <c r="C37" s="61"/>
      <c r="D37" s="3">
        <v>24</v>
      </c>
      <c r="E37" s="8">
        <v>0</v>
      </c>
      <c r="F37" s="3">
        <v>24</v>
      </c>
      <c r="G37" s="2"/>
      <c r="H37" s="2"/>
      <c r="I37" s="3">
        <f>G37*H37</f>
        <v>0</v>
      </c>
      <c r="J37" s="3">
        <f>I37*D37</f>
        <v>0</v>
      </c>
      <c r="K37" s="12">
        <f>I37*E37</f>
        <v>0</v>
      </c>
      <c r="L37" s="15">
        <f>(G37*2+H37*2)*F37</f>
        <v>0</v>
      </c>
      <c r="M37" s="3"/>
      <c r="N37" s="3"/>
      <c r="O37" s="3"/>
      <c r="P37" s="3">
        <f>N37*$P$3</f>
        <v>0</v>
      </c>
      <c r="Q37" s="3"/>
      <c r="R37" s="3"/>
      <c r="S37" s="3">
        <f>F37*(G37+2*H37)</f>
        <v>0</v>
      </c>
      <c r="T37" s="3">
        <f>S37</f>
        <v>0</v>
      </c>
      <c r="U37" s="3">
        <f>F37*G37</f>
        <v>0</v>
      </c>
      <c r="V37" s="3"/>
      <c r="W37" s="60"/>
    </row>
    <row r="38" spans="1:23" x14ac:dyDescent="0.25">
      <c r="B38" s="61" t="s">
        <v>466</v>
      </c>
      <c r="C38" s="61"/>
      <c r="D38" s="3">
        <v>1</v>
      </c>
      <c r="E38" s="8">
        <v>0</v>
      </c>
      <c r="F38" s="3">
        <v>1</v>
      </c>
      <c r="G38" s="2"/>
      <c r="H38" s="2"/>
      <c r="I38" s="3"/>
      <c r="J38" s="3"/>
      <c r="K38" s="15"/>
      <c r="L38" s="15"/>
      <c r="M38" s="3"/>
      <c r="N38" s="3"/>
      <c r="O38" s="3"/>
      <c r="P38" s="3"/>
      <c r="Q38" s="3"/>
      <c r="R38" s="3"/>
      <c r="S38" s="3"/>
      <c r="T38" s="3"/>
      <c r="U38" s="3"/>
      <c r="V38" s="3"/>
      <c r="W38" s="60"/>
    </row>
    <row r="39" spans="1:23" x14ac:dyDescent="0.25">
      <c r="B39" s="61" t="s">
        <v>152</v>
      </c>
      <c r="C39" s="61"/>
      <c r="D39" s="3">
        <v>81</v>
      </c>
      <c r="E39" s="8">
        <v>0</v>
      </c>
      <c r="F39" s="3">
        <v>81</v>
      </c>
      <c r="G39" s="2"/>
      <c r="H39" s="2"/>
      <c r="I39" s="3"/>
      <c r="J39" s="3"/>
      <c r="K39" s="15"/>
      <c r="L39" s="15"/>
      <c r="M39" s="3"/>
      <c r="N39" s="3"/>
      <c r="O39" s="3"/>
      <c r="P39" s="3"/>
      <c r="Q39" s="3"/>
      <c r="R39" s="3"/>
      <c r="S39" s="3"/>
      <c r="T39" s="3"/>
      <c r="U39" s="3"/>
      <c r="V39" s="3"/>
      <c r="W39" s="60"/>
    </row>
    <row r="40" spans="1:23" x14ac:dyDescent="0.25">
      <c r="A40" s="32"/>
      <c r="B40" s="33"/>
      <c r="C40" s="13">
        <f>C31+C32+C33</f>
        <v>35</v>
      </c>
      <c r="D40" s="13">
        <f>D31+D32+D33</f>
        <v>44</v>
      </c>
      <c r="E40" s="13">
        <f>SUM(E4:E34)</f>
        <v>140</v>
      </c>
      <c r="F40" s="13">
        <f>SUM(F32:F34)+F31</f>
        <v>194</v>
      </c>
      <c r="G40" s="14"/>
      <c r="H40" s="14"/>
      <c r="I40" s="13"/>
      <c r="J40" s="13">
        <f t="shared" ref="J40:V40" si="34">SUM(J4:J37)</f>
        <v>136.67119000000002</v>
      </c>
      <c r="K40" s="13">
        <f t="shared" si="34"/>
        <v>319.11463999999995</v>
      </c>
      <c r="L40" s="13">
        <f t="shared" si="34"/>
        <v>2431.3180000000002</v>
      </c>
      <c r="M40" s="13">
        <f t="shared" si="34"/>
        <v>469.68499999999995</v>
      </c>
      <c r="N40" s="13">
        <f t="shared" si="34"/>
        <v>177.45000000000002</v>
      </c>
      <c r="O40" s="13">
        <f t="shared" si="34"/>
        <v>134.4675</v>
      </c>
      <c r="P40" s="13">
        <f t="shared" si="34"/>
        <v>31.941000000000003</v>
      </c>
      <c r="Q40" s="13">
        <f t="shared" si="34"/>
        <v>97.004250000000013</v>
      </c>
      <c r="R40" s="13">
        <f t="shared" si="34"/>
        <v>33.309999999999995</v>
      </c>
      <c r="S40" s="13">
        <f t="shared" si="34"/>
        <v>841.28400000000011</v>
      </c>
      <c r="T40" s="13">
        <f t="shared" si="34"/>
        <v>841.28400000000011</v>
      </c>
      <c r="U40" s="13">
        <f t="shared" si="34"/>
        <v>347.35562500000009</v>
      </c>
      <c r="V40" s="13">
        <f t="shared" si="34"/>
        <v>351.82000000000005</v>
      </c>
      <c r="W40" s="1">
        <v>110</v>
      </c>
    </row>
    <row r="42" spans="1:23" x14ac:dyDescent="0.25">
      <c r="A42" s="568" t="s">
        <v>58</v>
      </c>
      <c r="B42" s="568"/>
      <c r="C42" s="569"/>
      <c r="D42" s="568"/>
      <c r="E42" s="568"/>
      <c r="F42" s="66"/>
      <c r="G42" s="66"/>
      <c r="H42" s="66"/>
    </row>
    <row r="43" spans="1:23" ht="21" x14ac:dyDescent="0.25">
      <c r="A43" s="34" t="s">
        <v>142</v>
      </c>
      <c r="B43" s="35" t="s">
        <v>143</v>
      </c>
      <c r="C43" s="62"/>
      <c r="D43" s="17" t="s">
        <v>144</v>
      </c>
      <c r="E43" s="43" t="s">
        <v>145</v>
      </c>
      <c r="F43" s="43" t="s">
        <v>146</v>
      </c>
      <c r="G43" s="18"/>
      <c r="H43" s="22" t="s">
        <v>147</v>
      </c>
    </row>
    <row r="44" spans="1:23" ht="78.75" x14ac:dyDescent="0.25">
      <c r="A44" s="59" t="s">
        <v>468</v>
      </c>
      <c r="B44" s="36" t="s">
        <v>521</v>
      </c>
      <c r="C44" s="63"/>
      <c r="D44" s="19" t="s">
        <v>56</v>
      </c>
      <c r="E44" s="23">
        <v>317.39</v>
      </c>
      <c r="F44" s="23"/>
      <c r="G44" s="24"/>
      <c r="H44" s="24"/>
    </row>
    <row r="45" spans="1:23" ht="64.349999999999994" customHeight="1" x14ac:dyDescent="0.25">
      <c r="A45" s="37"/>
      <c r="B45" s="38" t="s">
        <v>470</v>
      </c>
      <c r="C45" s="65"/>
      <c r="D45" s="19" t="s">
        <v>56</v>
      </c>
      <c r="E45" s="23">
        <v>208.28</v>
      </c>
      <c r="F45" s="25"/>
      <c r="G45" s="26"/>
      <c r="H45" s="27"/>
    </row>
    <row r="46" spans="1:23" ht="63" customHeight="1" x14ac:dyDescent="0.25">
      <c r="A46" s="37"/>
      <c r="B46" s="38" t="s">
        <v>502</v>
      </c>
      <c r="C46" s="65"/>
      <c r="D46" s="19" t="s">
        <v>56</v>
      </c>
      <c r="E46" s="23">
        <f>W40*1.1</f>
        <v>121.00000000000001</v>
      </c>
      <c r="F46" s="24"/>
      <c r="G46" s="24"/>
      <c r="H46" s="27">
        <v>80.81</v>
      </c>
    </row>
    <row r="47" spans="1:23" ht="101.25" x14ac:dyDescent="0.25">
      <c r="A47" s="39"/>
      <c r="B47" s="40" t="s">
        <v>522</v>
      </c>
      <c r="C47" s="64"/>
      <c r="D47" s="19" t="s">
        <v>56</v>
      </c>
      <c r="E47" s="23">
        <v>16.97</v>
      </c>
      <c r="F47" s="23"/>
      <c r="G47" s="24"/>
      <c r="H47" s="27">
        <v>11.31</v>
      </c>
    </row>
    <row r="48" spans="1:23" ht="33.4" customHeight="1" x14ac:dyDescent="0.25">
      <c r="A48" s="37"/>
      <c r="B48" s="38" t="s">
        <v>469</v>
      </c>
      <c r="C48" s="65"/>
      <c r="D48" s="19" t="s">
        <v>56</v>
      </c>
      <c r="E48" s="25"/>
      <c r="F48" s="23"/>
      <c r="G48" s="23">
        <v>128.9</v>
      </c>
      <c r="H48" s="24"/>
    </row>
    <row r="49" spans="1:8" ht="90" x14ac:dyDescent="0.25">
      <c r="A49" s="37"/>
      <c r="B49" s="38" t="s">
        <v>499</v>
      </c>
      <c r="C49" s="65"/>
      <c r="D49" s="19" t="s">
        <v>56</v>
      </c>
      <c r="E49" s="24"/>
      <c r="F49" s="23">
        <v>126.06</v>
      </c>
      <c r="H49" s="24"/>
    </row>
    <row r="50" spans="1:8" ht="63.95" customHeight="1" x14ac:dyDescent="0.25">
      <c r="A50" s="37"/>
      <c r="B50" s="38" t="s">
        <v>474</v>
      </c>
      <c r="C50" s="65"/>
      <c r="D50" s="19" t="s">
        <v>56</v>
      </c>
      <c r="E50" s="23">
        <f>6.51</f>
        <v>6.51</v>
      </c>
      <c r="G50" s="24"/>
      <c r="H50" s="24"/>
    </row>
    <row r="51" spans="1:8" ht="90" x14ac:dyDescent="0.25">
      <c r="A51" s="37"/>
      <c r="B51" s="38" t="s">
        <v>475</v>
      </c>
      <c r="C51" s="65"/>
      <c r="D51" s="19" t="s">
        <v>56</v>
      </c>
      <c r="E51" s="23">
        <f>9.08+56*0.5</f>
        <v>37.08</v>
      </c>
      <c r="F51" s="23"/>
      <c r="G51" s="24"/>
      <c r="H51" s="24"/>
    </row>
    <row r="52" spans="1:8" ht="74.650000000000006" customHeight="1" x14ac:dyDescent="0.25">
      <c r="A52" s="37"/>
      <c r="B52" s="38" t="s">
        <v>476</v>
      </c>
      <c r="C52" s="65"/>
      <c r="D52" s="19" t="s">
        <v>56</v>
      </c>
      <c r="E52" s="24"/>
      <c r="F52" s="23">
        <v>37.119999999999997</v>
      </c>
      <c r="G52" s="24"/>
      <c r="H52" s="24"/>
    </row>
    <row r="53" spans="1:8" ht="78.75" x14ac:dyDescent="0.25">
      <c r="A53" s="37"/>
      <c r="B53" s="38" t="s">
        <v>503</v>
      </c>
      <c r="C53" s="65"/>
      <c r="D53" s="19" t="s">
        <v>56</v>
      </c>
      <c r="E53" s="570">
        <v>258.81</v>
      </c>
      <c r="F53" s="571"/>
      <c r="G53" s="571"/>
      <c r="H53" s="572"/>
    </row>
    <row r="54" spans="1:8" ht="147" customHeight="1" x14ac:dyDescent="0.25">
      <c r="A54" s="37"/>
      <c r="B54" s="67" t="s">
        <v>523</v>
      </c>
      <c r="C54" s="68"/>
      <c r="D54" s="19" t="s">
        <v>56</v>
      </c>
      <c r="E54" s="570">
        <v>336.88</v>
      </c>
      <c r="F54" s="571"/>
      <c r="G54" s="571"/>
      <c r="H54" s="572"/>
    </row>
    <row r="55" spans="1:8" x14ac:dyDescent="0.25">
      <c r="A55" s="37"/>
      <c r="B55" s="69"/>
      <c r="C55" s="70"/>
    </row>
    <row r="56" spans="1:8" x14ac:dyDescent="0.25">
      <c r="A56" s="37"/>
      <c r="B56" s="69"/>
      <c r="C56" s="70"/>
    </row>
    <row r="57" spans="1:8" x14ac:dyDescent="0.25">
      <c r="A57" s="37"/>
      <c r="B57" s="69"/>
      <c r="C57" s="70"/>
    </row>
    <row r="58" spans="1:8" x14ac:dyDescent="0.25">
      <c r="A58" s="37"/>
      <c r="B58" s="69"/>
      <c r="C58" s="70"/>
    </row>
    <row r="59" spans="1:8" x14ac:dyDescent="0.25">
      <c r="A59" s="37"/>
      <c r="B59" s="69"/>
      <c r="C59" s="70"/>
    </row>
  </sheetData>
  <mergeCells count="17">
    <mergeCell ref="A42:E42"/>
    <mergeCell ref="E53:H53"/>
    <mergeCell ref="E54:H54"/>
    <mergeCell ref="T2:T3"/>
    <mergeCell ref="U2:U3"/>
    <mergeCell ref="B2:B3"/>
    <mergeCell ref="D2:F2"/>
    <mergeCell ref="G2:H2"/>
    <mergeCell ref="I2:K2"/>
    <mergeCell ref="C3:D3"/>
    <mergeCell ref="M1:N1"/>
    <mergeCell ref="O1:P1"/>
    <mergeCell ref="S1:W1"/>
    <mergeCell ref="V2:V3"/>
    <mergeCell ref="W2:W3"/>
    <mergeCell ref="Q1:R1"/>
    <mergeCell ref="S2:S3"/>
  </mergeCells>
  <phoneticPr fontId="23" type="noConversion"/>
  <pageMargins left="0.19685039370078741" right="0.19685039370078741" top="0.75196850393700787" bottom="0.39370078740157483" header="0.51181102362204722" footer="0.51181102362204722"/>
  <pageSetup paperSize="9" scale="62" orientation="landscape" r:id="rId1"/>
  <ignoredErrors>
    <ignoredError sqref="U37 U33 U4:U6 U20:U21 U26 U28:U29 L32:L35 U35 L3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LY43"/>
  <sheetViews>
    <sheetView view="pageBreakPreview" zoomScaleNormal="85" zoomScaleSheetLayoutView="100" workbookViewId="0">
      <selection activeCell="C31" sqref="C31:D32"/>
    </sheetView>
  </sheetViews>
  <sheetFormatPr defaultColWidth="9.140625" defaultRowHeight="11.25" x14ac:dyDescent="0.25"/>
  <cols>
    <col min="1" max="1" width="4" style="80" customWidth="1"/>
    <col min="2" max="2" width="6" style="80" customWidth="1"/>
    <col min="3" max="3" width="28.42578125" style="80" customWidth="1"/>
    <col min="4" max="4" width="6.85546875" style="80" customWidth="1"/>
    <col min="5" max="5" width="11.85546875" style="80" customWidth="1"/>
    <col min="6" max="6" width="9.85546875" style="80" customWidth="1"/>
    <col min="7" max="7" width="10" style="80" customWidth="1"/>
    <col min="8" max="8" width="8.7109375" style="80" customWidth="1"/>
    <col min="9" max="10" width="9.140625" style="80" customWidth="1"/>
    <col min="11" max="11" width="5.5703125" style="80" customWidth="1"/>
    <col min="12" max="16" width="8.28515625" style="80" customWidth="1"/>
    <col min="17" max="176" width="9.140625" style="80" customWidth="1"/>
    <col min="177" max="177" width="3.7109375" style="80" customWidth="1"/>
    <col min="178" max="178" width="4.5703125" style="80" customWidth="1"/>
    <col min="179" max="179" width="5.85546875" style="80" customWidth="1"/>
    <col min="180" max="180" width="36" style="80" customWidth="1"/>
    <col min="181" max="181" width="9.7109375" style="80" customWidth="1"/>
    <col min="182" max="182" width="11.85546875" style="80" customWidth="1"/>
    <col min="183" max="183" width="9" style="80" customWidth="1"/>
    <col min="184" max="184" width="9.7109375" style="80" customWidth="1"/>
    <col min="185" max="185" width="9.28515625" style="80" customWidth="1"/>
    <col min="186" max="186" width="8.7109375" style="80" customWidth="1"/>
    <col min="187" max="187" width="6.85546875" style="80" customWidth="1"/>
    <col min="188" max="432" width="9.140625" style="80" customWidth="1"/>
    <col min="433" max="433" width="3.7109375" style="80" customWidth="1"/>
    <col min="434" max="434" width="4.5703125" style="80" customWidth="1"/>
    <col min="435" max="435" width="5.85546875" style="80" customWidth="1"/>
    <col min="436" max="436" width="36" style="80" customWidth="1"/>
    <col min="437" max="437" width="9.7109375" style="80" customWidth="1"/>
    <col min="438" max="438" width="11.85546875" style="80" customWidth="1"/>
    <col min="439" max="439" width="9" style="80" customWidth="1"/>
    <col min="440" max="440" width="9.7109375" style="80" customWidth="1"/>
    <col min="441" max="441" width="9.28515625" style="80" customWidth="1"/>
    <col min="442" max="442" width="8.7109375" style="80" customWidth="1"/>
    <col min="443" max="443" width="6.85546875" style="80" customWidth="1"/>
    <col min="444" max="688" width="9.140625" style="80" customWidth="1"/>
    <col min="689" max="689" width="3.7109375" style="80" customWidth="1"/>
    <col min="690" max="690" width="4.5703125" style="80" customWidth="1"/>
    <col min="691" max="691" width="5.85546875" style="80" customWidth="1"/>
    <col min="692" max="692" width="36" style="80" customWidth="1"/>
    <col min="693" max="693" width="9.7109375" style="80" customWidth="1"/>
    <col min="694" max="694" width="11.85546875" style="80" customWidth="1"/>
    <col min="695" max="695" width="9" style="80" customWidth="1"/>
    <col min="696" max="696" width="9.7109375" style="80" customWidth="1"/>
    <col min="697" max="697" width="9.28515625" style="80" customWidth="1"/>
    <col min="698" max="698" width="8.7109375" style="80" customWidth="1"/>
    <col min="699" max="699" width="6.85546875" style="80" customWidth="1"/>
    <col min="700" max="944" width="9.140625" style="80" customWidth="1"/>
    <col min="945" max="945" width="3.7109375" style="80" customWidth="1"/>
    <col min="946" max="946" width="4.5703125" style="80" customWidth="1"/>
    <col min="947" max="947" width="5.85546875" style="80" customWidth="1"/>
    <col min="948" max="948" width="36" style="80" customWidth="1"/>
    <col min="949" max="949" width="9.7109375" style="80" customWidth="1"/>
    <col min="950" max="950" width="11.85546875" style="80" customWidth="1"/>
    <col min="951" max="951" width="9" style="80" customWidth="1"/>
    <col min="952" max="952" width="9.7109375" style="80" customWidth="1"/>
    <col min="953" max="953" width="9.28515625" style="80" customWidth="1"/>
    <col min="954" max="954" width="8.7109375" style="80" customWidth="1"/>
    <col min="955" max="955" width="6.85546875" style="80" customWidth="1"/>
    <col min="956" max="1013" width="9.140625" style="80" customWidth="1"/>
    <col min="1014" max="16384" width="9.140625" style="433"/>
  </cols>
  <sheetData>
    <row r="1" spans="1:16" x14ac:dyDescent="0.25">
      <c r="C1" s="81"/>
      <c r="G1" s="505"/>
      <c r="H1" s="505"/>
    </row>
    <row r="2" spans="1:16" x14ac:dyDescent="0.25">
      <c r="A2" s="509" t="s">
        <v>17</v>
      </c>
      <c r="B2" s="509"/>
      <c r="C2" s="509"/>
      <c r="D2" s="509"/>
      <c r="E2" s="509"/>
      <c r="F2" s="509"/>
      <c r="G2" s="509"/>
      <c r="H2" s="509"/>
    </row>
    <row r="3" spans="1:16" x14ac:dyDescent="0.25">
      <c r="A3" s="85"/>
      <c r="B3" s="85"/>
      <c r="C3" s="85"/>
      <c r="D3" s="85"/>
      <c r="E3" s="85"/>
      <c r="F3" s="85"/>
      <c r="G3" s="85"/>
      <c r="H3" s="85"/>
    </row>
    <row r="4" spans="1:16" x14ac:dyDescent="0.25">
      <c r="A4" s="85"/>
      <c r="B4" s="85"/>
      <c r="C4" s="510" t="s">
        <v>18</v>
      </c>
      <c r="D4" s="510"/>
      <c r="E4" s="510"/>
      <c r="F4" s="510"/>
      <c r="G4" s="510"/>
      <c r="H4" s="510"/>
    </row>
    <row r="5" spans="1:16" x14ac:dyDescent="0.25">
      <c r="A5" s="56"/>
      <c r="B5" s="56"/>
      <c r="C5" s="511" t="s">
        <v>4</v>
      </c>
      <c r="D5" s="511"/>
      <c r="E5" s="511"/>
      <c r="F5" s="511"/>
      <c r="G5" s="511"/>
      <c r="H5" s="511"/>
    </row>
    <row r="6" spans="1:16" x14ac:dyDescent="0.25">
      <c r="A6" s="512" t="s">
        <v>19</v>
      </c>
      <c r="B6" s="512"/>
      <c r="C6" s="512"/>
      <c r="D6" s="513" t="str">
        <f>'Kopt a'!B13</f>
        <v>Daudzīvokļu dzīvojamā māja</v>
      </c>
      <c r="E6" s="513"/>
      <c r="F6" s="513"/>
      <c r="G6" s="513"/>
      <c r="H6" s="513"/>
    </row>
    <row r="7" spans="1:16" x14ac:dyDescent="0.25">
      <c r="A7" s="512" t="s">
        <v>6</v>
      </c>
      <c r="B7" s="512"/>
      <c r="C7" s="512"/>
      <c r="D7" s="515" t="str">
        <f>'Kopt a'!B14</f>
        <v>fasādes vienkāršotā atjaunošana</v>
      </c>
      <c r="E7" s="515"/>
      <c r="F7" s="515"/>
      <c r="G7" s="515"/>
      <c r="H7" s="515"/>
    </row>
    <row r="8" spans="1:16" x14ac:dyDescent="0.25">
      <c r="A8" s="516" t="s">
        <v>20</v>
      </c>
      <c r="B8" s="516"/>
      <c r="C8" s="516"/>
      <c r="D8" s="515" t="str">
        <f>adrese</f>
        <v>Dzīvojamā ēka Nr.17000310131 001 
Zvejnieku alejā 7, Liepājā.</v>
      </c>
      <c r="E8" s="515"/>
      <c r="F8" s="515"/>
      <c r="G8" s="515"/>
      <c r="H8" s="515"/>
    </row>
    <row r="9" spans="1:16" x14ac:dyDescent="0.25">
      <c r="A9" s="516" t="s">
        <v>21</v>
      </c>
      <c r="B9" s="516"/>
      <c r="C9" s="516"/>
      <c r="D9" s="515" t="str">
        <f>līgums</f>
        <v>WS-61-17</v>
      </c>
      <c r="E9" s="515"/>
      <c r="F9" s="515"/>
      <c r="G9" s="515"/>
      <c r="H9" s="515"/>
    </row>
    <row r="10" spans="1:16" x14ac:dyDescent="0.25">
      <c r="C10" s="81" t="s">
        <v>22</v>
      </c>
      <c r="D10" s="517">
        <f>I30</f>
        <v>0</v>
      </c>
      <c r="E10" s="517"/>
      <c r="F10" s="438"/>
      <c r="G10" s="438"/>
      <c r="H10" s="438"/>
    </row>
    <row r="11" spans="1:16" x14ac:dyDescent="0.25">
      <c r="C11" s="81" t="s">
        <v>23</v>
      </c>
      <c r="D11" s="517">
        <f>E26</f>
        <v>0</v>
      </c>
      <c r="E11" s="517"/>
      <c r="F11" s="438"/>
      <c r="G11" s="438"/>
      <c r="H11" s="438"/>
    </row>
    <row r="12" spans="1:16" ht="12" thickBot="1" x14ac:dyDescent="0.3">
      <c r="F12" s="439"/>
      <c r="G12" s="439"/>
      <c r="H12" s="439"/>
    </row>
    <row r="13" spans="1:16" ht="12" thickBot="1" x14ac:dyDescent="0.3">
      <c r="A13" s="518" t="s">
        <v>24</v>
      </c>
      <c r="B13" s="519" t="s">
        <v>25</v>
      </c>
      <c r="C13" s="520" t="s">
        <v>26</v>
      </c>
      <c r="D13" s="520"/>
      <c r="E13" s="520" t="s">
        <v>29</v>
      </c>
      <c r="F13" s="521" t="s">
        <v>28</v>
      </c>
      <c r="G13" s="521"/>
      <c r="H13" s="521"/>
      <c r="I13" s="514" t="s">
        <v>27</v>
      </c>
      <c r="J13" s="56"/>
      <c r="K13" s="56"/>
      <c r="L13" s="56"/>
      <c r="M13" s="56"/>
      <c r="N13" s="56"/>
      <c r="O13" s="56"/>
      <c r="P13" s="56"/>
    </row>
    <row r="14" spans="1:16" ht="23.25" thickBot="1" x14ac:dyDescent="0.3">
      <c r="A14" s="518"/>
      <c r="B14" s="519"/>
      <c r="C14" s="520"/>
      <c r="D14" s="520"/>
      <c r="E14" s="520"/>
      <c r="F14" s="440" t="s">
        <v>30</v>
      </c>
      <c r="G14" s="441" t="s">
        <v>31</v>
      </c>
      <c r="H14" s="441" t="s">
        <v>32</v>
      </c>
      <c r="I14" s="514"/>
    </row>
    <row r="15" spans="1:16" x14ac:dyDescent="0.25">
      <c r="A15" s="442">
        <v>1</v>
      </c>
      <c r="B15" s="443">
        <f t="shared" ref="B15:B24" si="0">A15</f>
        <v>1</v>
      </c>
      <c r="C15" s="522" t="str">
        <f>'1a'!C2:I2</f>
        <v>Fasādes atjaunošanas darbi</v>
      </c>
      <c r="D15" s="523"/>
      <c r="E15" s="444">
        <f>'1a'!L75</f>
        <v>0</v>
      </c>
      <c r="F15" s="444">
        <f>'1a'!M75</f>
        <v>0</v>
      </c>
      <c r="G15" s="444">
        <f>'1a'!N75</f>
        <v>0</v>
      </c>
      <c r="H15" s="444">
        <f>'1a'!O75</f>
        <v>0</v>
      </c>
      <c r="I15" s="444">
        <f>'1a'!P75</f>
        <v>0</v>
      </c>
    </row>
    <row r="16" spans="1:16" x14ac:dyDescent="0.25">
      <c r="A16" s="445">
        <f>A15+1</f>
        <v>2</v>
      </c>
      <c r="B16" s="446">
        <f t="shared" si="0"/>
        <v>2</v>
      </c>
      <c r="C16" s="524" t="str">
        <f>'2a'!C2:I2</f>
        <v>Logu nomaiņa</v>
      </c>
      <c r="D16" s="525"/>
      <c r="E16" s="444">
        <f>'2a'!L80</f>
        <v>0</v>
      </c>
      <c r="F16" s="444">
        <f>'2a'!M80</f>
        <v>0</v>
      </c>
      <c r="G16" s="444">
        <f>'2a'!N80</f>
        <v>0</v>
      </c>
      <c r="H16" s="444">
        <f>'2a'!O80</f>
        <v>0</v>
      </c>
      <c r="I16" s="444">
        <f>'2a'!P80</f>
        <v>0</v>
      </c>
    </row>
    <row r="17" spans="1:9" x14ac:dyDescent="0.25">
      <c r="A17" s="445">
        <f t="shared" ref="A17:A25" si="1">A16+1</f>
        <v>3</v>
      </c>
      <c r="B17" s="446">
        <f t="shared" si="0"/>
        <v>3</v>
      </c>
      <c r="C17" s="524" t="str">
        <f>'3a'!C2:I2</f>
        <v>Cokola atjaunošanas darbi</v>
      </c>
      <c r="D17" s="525"/>
      <c r="E17" s="444">
        <f>'3a'!L54</f>
        <v>0</v>
      </c>
      <c r="F17" s="444">
        <f>'3a'!M54</f>
        <v>0</v>
      </c>
      <c r="G17" s="444">
        <f>'3a'!N54</f>
        <v>0</v>
      </c>
      <c r="H17" s="444">
        <f>'3a'!O54</f>
        <v>0</v>
      </c>
      <c r="I17" s="444">
        <f>'3a'!P54</f>
        <v>0</v>
      </c>
    </row>
    <row r="18" spans="1:9" x14ac:dyDescent="0.25">
      <c r="A18" s="445">
        <f t="shared" si="1"/>
        <v>4</v>
      </c>
      <c r="B18" s="446">
        <f t="shared" si="0"/>
        <v>4</v>
      </c>
      <c r="C18" s="524" t="str">
        <f>'4a'!C2:I2</f>
        <v>Pagraba siltināšana</v>
      </c>
      <c r="D18" s="525"/>
      <c r="E18" s="444">
        <f>'4a'!L25</f>
        <v>0</v>
      </c>
      <c r="F18" s="444">
        <f>'4a'!M25</f>
        <v>0</v>
      </c>
      <c r="G18" s="444">
        <f>'4a'!N25</f>
        <v>0</v>
      </c>
      <c r="H18" s="444">
        <f>'4a'!O25</f>
        <v>0</v>
      </c>
      <c r="I18" s="444">
        <f>'4a'!P25</f>
        <v>0</v>
      </c>
    </row>
    <row r="19" spans="1:9" x14ac:dyDescent="0.25">
      <c r="A19" s="445">
        <f t="shared" si="1"/>
        <v>5</v>
      </c>
      <c r="B19" s="446">
        <f t="shared" si="0"/>
        <v>5</v>
      </c>
      <c r="C19" s="524" t="str">
        <f>'5a'!C2:I2</f>
        <v>Jumta siltināšana</v>
      </c>
      <c r="D19" s="525"/>
      <c r="E19" s="444">
        <f>'5a'!L156</f>
        <v>0</v>
      </c>
      <c r="F19" s="444">
        <f>'5a'!M156</f>
        <v>0</v>
      </c>
      <c r="G19" s="444">
        <f>'5a'!N156</f>
        <v>0</v>
      </c>
      <c r="H19" s="444">
        <f>'5a'!O156</f>
        <v>0</v>
      </c>
      <c r="I19" s="444">
        <f>'5a'!P156</f>
        <v>0</v>
      </c>
    </row>
    <row r="20" spans="1:9" x14ac:dyDescent="0.25">
      <c r="A20" s="445">
        <f t="shared" si="1"/>
        <v>6</v>
      </c>
      <c r="B20" s="446">
        <f t="shared" si="0"/>
        <v>6</v>
      </c>
      <c r="C20" s="525" t="str">
        <f>'6a'!C2:J2</f>
        <v>Apkures risinājumi</v>
      </c>
      <c r="D20" s="529"/>
      <c r="E20" s="444">
        <f>'6a'!K34</f>
        <v>0</v>
      </c>
      <c r="F20" s="444">
        <f>'6a'!L34</f>
        <v>0</v>
      </c>
      <c r="G20" s="444">
        <f>'6a'!M34</f>
        <v>0</v>
      </c>
      <c r="H20" s="444">
        <f>'6a'!N34</f>
        <v>0</v>
      </c>
      <c r="I20" s="444">
        <f>'6a'!O34</f>
        <v>0</v>
      </c>
    </row>
    <row r="21" spans="1:9" x14ac:dyDescent="0.25">
      <c r="A21" s="445">
        <f t="shared" si="1"/>
        <v>7</v>
      </c>
      <c r="B21" s="446">
        <f t="shared" si="0"/>
        <v>7</v>
      </c>
      <c r="C21" s="524" t="str">
        <f>'7a'!C2</f>
        <v>Ieeju atjaunošana</v>
      </c>
      <c r="D21" s="525"/>
      <c r="E21" s="447">
        <f>'7a'!L35</f>
        <v>0</v>
      </c>
      <c r="F21" s="447">
        <f>'7a'!M35</f>
        <v>0</v>
      </c>
      <c r="G21" s="447">
        <f>'7a'!N35</f>
        <v>0</v>
      </c>
      <c r="H21" s="447">
        <f>'7a'!O35</f>
        <v>0</v>
      </c>
      <c r="I21" s="447">
        <f>'7a'!P35</f>
        <v>0</v>
      </c>
    </row>
    <row r="22" spans="1:9" x14ac:dyDescent="0.25">
      <c r="A22" s="445">
        <f t="shared" si="1"/>
        <v>8</v>
      </c>
      <c r="B22" s="446">
        <f t="shared" si="0"/>
        <v>8</v>
      </c>
      <c r="C22" s="524" t="str">
        <f>'8a'!C2:I2</f>
        <v>Ievadmezglu pārbūve.SGRP pārbūve.</v>
      </c>
      <c r="D22" s="525"/>
      <c r="E22" s="447">
        <f>'8a'!L57</f>
        <v>0</v>
      </c>
      <c r="F22" s="447">
        <f>'8a'!M57</f>
        <v>0</v>
      </c>
      <c r="G22" s="447">
        <f>'8a'!N57</f>
        <v>0</v>
      </c>
      <c r="H22" s="447">
        <f>'8a'!O57</f>
        <v>0</v>
      </c>
      <c r="I22" s="447">
        <f>'8a'!P57</f>
        <v>0</v>
      </c>
    </row>
    <row r="23" spans="1:9" x14ac:dyDescent="0.25">
      <c r="A23" s="445">
        <f t="shared" si="1"/>
        <v>9</v>
      </c>
      <c r="B23" s="446">
        <f t="shared" si="0"/>
        <v>9</v>
      </c>
      <c r="C23" s="524" t="str">
        <f>' 9a'!C2:I2</f>
        <v>Sadzīves kanalizācija.</v>
      </c>
      <c r="D23" s="525"/>
      <c r="E23" s="447">
        <f>' 9a'!L46</f>
        <v>0</v>
      </c>
      <c r="F23" s="447">
        <f>' 9a'!M46</f>
        <v>0</v>
      </c>
      <c r="G23" s="447">
        <f>' 9a'!N46</f>
        <v>0</v>
      </c>
      <c r="H23" s="447">
        <f>' 9a'!O46</f>
        <v>0</v>
      </c>
      <c r="I23" s="447">
        <f>' 9a'!P46</f>
        <v>0</v>
      </c>
    </row>
    <row r="24" spans="1:9" x14ac:dyDescent="0.25">
      <c r="A24" s="445">
        <f t="shared" si="1"/>
        <v>10</v>
      </c>
      <c r="B24" s="446">
        <f t="shared" si="0"/>
        <v>10</v>
      </c>
      <c r="C24" s="524" t="str">
        <f>'10a'!C2:I2</f>
        <v>Ūdensapgāde</v>
      </c>
      <c r="D24" s="525"/>
      <c r="E24" s="444">
        <f>'10a'!L45</f>
        <v>0</v>
      </c>
      <c r="F24" s="444">
        <f>'10a'!M45</f>
        <v>0</v>
      </c>
      <c r="G24" s="444">
        <f>'10a'!N45</f>
        <v>0</v>
      </c>
      <c r="H24" s="444">
        <f>'10a'!O45</f>
        <v>0</v>
      </c>
      <c r="I24" s="444">
        <f>'10a'!P45</f>
        <v>0</v>
      </c>
    </row>
    <row r="25" spans="1:9" x14ac:dyDescent="0.25">
      <c r="A25" s="445">
        <f t="shared" si="1"/>
        <v>11</v>
      </c>
      <c r="B25" s="446">
        <f t="shared" ref="B25" si="2">A25</f>
        <v>11</v>
      </c>
      <c r="C25" s="524" t="str">
        <f>'11a'!C2:I2</f>
        <v>Zibensaizsardzība</v>
      </c>
      <c r="D25" s="525"/>
      <c r="E25" s="444">
        <f>'11a'!L43</f>
        <v>0</v>
      </c>
      <c r="F25" s="444">
        <f>'11a'!M43</f>
        <v>0</v>
      </c>
      <c r="G25" s="444">
        <f>'11a'!N43</f>
        <v>0</v>
      </c>
      <c r="H25" s="444">
        <f>'11a'!O43</f>
        <v>0</v>
      </c>
      <c r="I25" s="444">
        <f>'11a'!P43</f>
        <v>0</v>
      </c>
    </row>
    <row r="26" spans="1:9" ht="12" thickBot="1" x14ac:dyDescent="0.3">
      <c r="A26" s="526" t="s">
        <v>33</v>
      </c>
      <c r="B26" s="526"/>
      <c r="C26" s="526"/>
      <c r="D26" s="526"/>
      <c r="E26" s="448">
        <f>SUM(E15:E25)</f>
        <v>0</v>
      </c>
      <c r="F26" s="448">
        <f t="shared" ref="F26:I26" si="3">SUM(F15:F25)</f>
        <v>0</v>
      </c>
      <c r="G26" s="448">
        <f t="shared" si="3"/>
        <v>0</v>
      </c>
      <c r="H26" s="448">
        <f t="shared" si="3"/>
        <v>0</v>
      </c>
      <c r="I26" s="448">
        <f t="shared" si="3"/>
        <v>0</v>
      </c>
    </row>
    <row r="27" spans="1:9" x14ac:dyDescent="0.25">
      <c r="A27" s="527" t="s">
        <v>34</v>
      </c>
      <c r="B27" s="527"/>
      <c r="C27" s="527"/>
      <c r="D27" s="449"/>
      <c r="E27" s="433"/>
      <c r="F27" s="450"/>
      <c r="G27" s="450"/>
      <c r="H27" s="450"/>
      <c r="I27" s="451">
        <f>ROUND(I26*$D27,2)</f>
        <v>0</v>
      </c>
    </row>
    <row r="28" spans="1:9" x14ac:dyDescent="0.25">
      <c r="A28" s="528" t="s">
        <v>35</v>
      </c>
      <c r="B28" s="528"/>
      <c r="C28" s="528"/>
      <c r="D28" s="452"/>
      <c r="E28" s="433"/>
      <c r="F28" s="450"/>
      <c r="G28" s="450"/>
      <c r="H28" s="450"/>
      <c r="I28" s="453">
        <f>ROUND(I27*$D28,2)</f>
        <v>0</v>
      </c>
    </row>
    <row r="29" spans="1:9" x14ac:dyDescent="0.25">
      <c r="A29" s="530" t="s">
        <v>36</v>
      </c>
      <c r="B29" s="530"/>
      <c r="C29" s="530"/>
      <c r="D29" s="454"/>
      <c r="E29" s="433"/>
      <c r="F29" s="450"/>
      <c r="H29" s="450"/>
      <c r="I29" s="453">
        <f>ROUND(I26*$D29,2)</f>
        <v>0</v>
      </c>
    </row>
    <row r="30" spans="1:9" ht="12" thickBot="1" x14ac:dyDescent="0.3">
      <c r="A30" s="531" t="s">
        <v>37</v>
      </c>
      <c r="B30" s="531"/>
      <c r="C30" s="575"/>
      <c r="D30" s="576"/>
      <c r="E30" s="433"/>
      <c r="F30" s="450"/>
      <c r="G30" s="450"/>
      <c r="H30" s="450"/>
      <c r="I30" s="455">
        <f>SUM(I26:I29)-I28</f>
        <v>0</v>
      </c>
    </row>
    <row r="31" spans="1:9" x14ac:dyDescent="0.25">
      <c r="C31" s="577" t="s">
        <v>556</v>
      </c>
      <c r="D31" s="577">
        <f>ROUND(D30*0.02,2)</f>
        <v>0</v>
      </c>
    </row>
    <row r="32" spans="1:9" x14ac:dyDescent="0.25">
      <c r="C32" s="578" t="s">
        <v>33</v>
      </c>
      <c r="D32" s="578">
        <f>D31+D30</f>
        <v>0</v>
      </c>
      <c r="E32" s="56"/>
    </row>
    <row r="35" spans="1:8" x14ac:dyDescent="0.25">
      <c r="A35" s="80" t="s">
        <v>14</v>
      </c>
      <c r="B35" s="56"/>
      <c r="C35" s="507">
        <f>sas</f>
        <v>0</v>
      </c>
      <c r="D35" s="507"/>
      <c r="E35" s="507"/>
      <c r="F35" s="507"/>
      <c r="G35" s="507"/>
      <c r="H35" s="507"/>
    </row>
    <row r="36" spans="1:8" x14ac:dyDescent="0.25">
      <c r="A36" s="56"/>
      <c r="B36" s="56"/>
      <c r="C36" s="508" t="s">
        <v>15</v>
      </c>
      <c r="D36" s="508"/>
      <c r="E36" s="508"/>
      <c r="F36" s="508"/>
      <c r="G36" s="508"/>
      <c r="H36" s="508"/>
    </row>
    <row r="37" spans="1:8" x14ac:dyDescent="0.25">
      <c r="A37" s="56"/>
      <c r="B37" s="56"/>
      <c r="C37" s="56"/>
      <c r="D37" s="56"/>
      <c r="E37" s="56"/>
      <c r="F37" s="56"/>
      <c r="G37" s="56"/>
      <c r="H37" s="56"/>
    </row>
    <row r="38" spans="1:8" x14ac:dyDescent="0.25">
      <c r="A38" s="122" t="str">
        <f>'Kopt a'!A30</f>
        <v>Tāme sastādīta 2021. gada</v>
      </c>
      <c r="B38" s="123"/>
      <c r="C38" s="123"/>
      <c r="D38" s="123"/>
      <c r="F38" s="56"/>
      <c r="G38" s="56"/>
      <c r="H38" s="56"/>
    </row>
    <row r="39" spans="1:8" x14ac:dyDescent="0.25">
      <c r="A39" s="56"/>
      <c r="B39" s="56"/>
      <c r="C39" s="56"/>
      <c r="D39" s="56"/>
      <c r="E39" s="56"/>
      <c r="F39" s="56"/>
      <c r="G39" s="56"/>
      <c r="H39" s="56"/>
    </row>
    <row r="40" spans="1:8" x14ac:dyDescent="0.25">
      <c r="A40" s="80" t="s">
        <v>38</v>
      </c>
      <c r="B40" s="56"/>
      <c r="C40" s="507">
        <f>C35</f>
        <v>0</v>
      </c>
      <c r="D40" s="507"/>
      <c r="E40" s="507"/>
      <c r="F40" s="507"/>
      <c r="G40" s="507"/>
      <c r="H40" s="507"/>
    </row>
    <row r="41" spans="1:8" x14ac:dyDescent="0.25">
      <c r="A41" s="56"/>
      <c r="B41" s="56"/>
      <c r="C41" s="508" t="s">
        <v>15</v>
      </c>
      <c r="D41" s="508"/>
      <c r="E41" s="508"/>
      <c r="F41" s="508"/>
      <c r="G41" s="508"/>
      <c r="H41" s="508"/>
    </row>
    <row r="42" spans="1:8" x14ac:dyDescent="0.25">
      <c r="A42" s="56"/>
      <c r="B42" s="56"/>
      <c r="C42" s="56"/>
      <c r="D42" s="56"/>
      <c r="E42" s="56"/>
      <c r="F42" s="56"/>
      <c r="G42" s="56"/>
      <c r="H42" s="56"/>
    </row>
    <row r="43" spans="1:8" x14ac:dyDescent="0.25">
      <c r="A43" s="122" t="s">
        <v>16</v>
      </c>
      <c r="B43" s="123"/>
      <c r="C43" s="456">
        <f>sert.nr</f>
        <v>0</v>
      </c>
      <c r="D43" s="123"/>
      <c r="F43" s="56"/>
      <c r="G43" s="56"/>
      <c r="H43" s="56"/>
    </row>
  </sheetData>
  <mergeCells count="40">
    <mergeCell ref="C41:H41"/>
    <mergeCell ref="A29:C29"/>
    <mergeCell ref="A30:C30"/>
    <mergeCell ref="C35:H35"/>
    <mergeCell ref="C36:H36"/>
    <mergeCell ref="C40:H40"/>
    <mergeCell ref="A28:C28"/>
    <mergeCell ref="C18:D18"/>
    <mergeCell ref="C19:D19"/>
    <mergeCell ref="C24:D24"/>
    <mergeCell ref="C25:D25"/>
    <mergeCell ref="C21:D21"/>
    <mergeCell ref="C20:D20"/>
    <mergeCell ref="C22:D22"/>
    <mergeCell ref="C23:D23"/>
    <mergeCell ref="C15:D15"/>
    <mergeCell ref="C16:D16"/>
    <mergeCell ref="C17:D17"/>
    <mergeCell ref="A26:D26"/>
    <mergeCell ref="A27:C27"/>
    <mergeCell ref="I13:I14"/>
    <mergeCell ref="A7:C7"/>
    <mergeCell ref="D7:H7"/>
    <mergeCell ref="A8:C8"/>
    <mergeCell ref="D8:H8"/>
    <mergeCell ref="A9:C9"/>
    <mergeCell ref="D9:H9"/>
    <mergeCell ref="D10:E10"/>
    <mergeCell ref="D11:E11"/>
    <mergeCell ref="A13:A14"/>
    <mergeCell ref="B13:B14"/>
    <mergeCell ref="C13:D14"/>
    <mergeCell ref="F13:H13"/>
    <mergeCell ref="E13:E14"/>
    <mergeCell ref="G1:H1"/>
    <mergeCell ref="A2:H2"/>
    <mergeCell ref="C4:H4"/>
    <mergeCell ref="C5:H5"/>
    <mergeCell ref="A6:C6"/>
    <mergeCell ref="D6:H6"/>
  </mergeCells>
  <conditionalFormatting sqref="E15:I26">
    <cfRule type="cellIs" dxfId="208" priority="2" operator="equal">
      <formula>0</formula>
    </cfRule>
  </conditionalFormatting>
  <conditionalFormatting sqref="D10:E11 C21:D24 E15:I24 C25:I25">
    <cfRule type="cellIs" dxfId="207" priority="3" operator="equal">
      <formula>0</formula>
    </cfRule>
  </conditionalFormatting>
  <conditionalFormatting sqref="I27:I30 C15:D19 C20">
    <cfRule type="cellIs" dxfId="206" priority="4" operator="equal">
      <formula>0</formula>
    </cfRule>
  </conditionalFormatting>
  <conditionalFormatting sqref="D27:D29">
    <cfRule type="cellIs" dxfId="205" priority="5" operator="equal">
      <formula>0</formula>
    </cfRule>
  </conditionalFormatting>
  <conditionalFormatting sqref="C40:H40">
    <cfRule type="cellIs" dxfId="204" priority="6" operator="equal">
      <formula>0</formula>
    </cfRule>
  </conditionalFormatting>
  <conditionalFormatting sqref="C35:H35">
    <cfRule type="cellIs" dxfId="203" priority="7" operator="equal">
      <formula>0</formula>
    </cfRule>
  </conditionalFormatting>
  <conditionalFormatting sqref="D6:H9">
    <cfRule type="cellIs" dxfId="202" priority="10" operator="equal">
      <formula>0</formula>
    </cfRule>
  </conditionalFormatting>
  <conditionalFormatting sqref="C43">
    <cfRule type="cellIs" dxfId="201" priority="11" operator="equal">
      <formula>0</formula>
    </cfRule>
  </conditionalFormatting>
  <conditionalFormatting sqref="B15:B25">
    <cfRule type="cellIs" dxfId="200" priority="12" operator="equal">
      <formula>0</formula>
    </cfRule>
  </conditionalFormatting>
  <conditionalFormatting sqref="A15:A25">
    <cfRule type="cellIs" dxfId="199" priority="13" operator="equal">
      <formula>0</formula>
    </cfRule>
  </conditionalFormatting>
  <pageMargins left="0" right="0.19685039370078741" top="0.59055118110236227" bottom="0.39370078740157483" header="0.51181102362204722" footer="0.51181102362204722"/>
  <pageSetup paperSize="9" firstPageNumber="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LQ90"/>
  <sheetViews>
    <sheetView view="pageBreakPreview" topLeftCell="A64" zoomScale="115" zoomScaleNormal="85" zoomScaleSheetLayoutView="115" workbookViewId="0">
      <selection activeCell="A88" sqref="A88:A90"/>
    </sheetView>
  </sheetViews>
  <sheetFormatPr defaultColWidth="9.140625" defaultRowHeight="11.25" x14ac:dyDescent="0.25"/>
  <cols>
    <col min="1" max="1" width="9.140625" style="80"/>
    <col min="2" max="2" width="6" style="80" customWidth="1"/>
    <col min="3" max="3" width="55.85546875" style="80" customWidth="1"/>
    <col min="4" max="4" width="7.28515625" style="80" customWidth="1"/>
    <col min="5" max="5" width="7.7109375" style="80" customWidth="1"/>
    <col min="6" max="16" width="7" style="80" customWidth="1"/>
    <col min="17" max="1005" width="9.140625" style="80"/>
    <col min="1006" max="16384" width="9.140625" style="433"/>
  </cols>
  <sheetData>
    <row r="1" spans="1:1004" s="207" customFormat="1" ht="15" x14ac:dyDescent="0.25">
      <c r="A1" s="80"/>
      <c r="B1" s="80"/>
      <c r="C1" s="81" t="s">
        <v>39</v>
      </c>
      <c r="D1" s="82">
        <v>1</v>
      </c>
      <c r="E1" s="80"/>
      <c r="F1" s="80"/>
      <c r="G1" s="80"/>
      <c r="H1" s="80"/>
      <c r="I1" s="80"/>
      <c r="J1" s="80"/>
      <c r="K1" s="80"/>
      <c r="L1" s="80"/>
      <c r="M1" s="80"/>
      <c r="N1" s="83"/>
      <c r="O1" s="81"/>
      <c r="P1" s="83"/>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c r="IR1" s="80"/>
      <c r="IS1" s="80"/>
      <c r="IT1" s="80"/>
      <c r="IU1" s="80"/>
      <c r="IV1" s="80"/>
      <c r="IW1" s="80"/>
      <c r="IX1" s="80"/>
      <c r="IY1" s="80"/>
      <c r="IZ1" s="80"/>
      <c r="JA1" s="80"/>
      <c r="JB1" s="80"/>
      <c r="JC1" s="80"/>
      <c r="JD1" s="80"/>
      <c r="JE1" s="80"/>
      <c r="JF1" s="80"/>
      <c r="JG1" s="80"/>
      <c r="JH1" s="80"/>
      <c r="JI1" s="80"/>
      <c r="JJ1" s="80"/>
      <c r="JK1" s="80"/>
      <c r="JL1" s="80"/>
      <c r="JM1" s="80"/>
      <c r="JN1" s="80"/>
      <c r="JO1" s="80"/>
      <c r="JP1" s="80"/>
      <c r="JQ1" s="80"/>
      <c r="JR1" s="80"/>
      <c r="JS1" s="80"/>
      <c r="JT1" s="80"/>
      <c r="JU1" s="80"/>
      <c r="JV1" s="80"/>
      <c r="JW1" s="80"/>
      <c r="JX1" s="80"/>
      <c r="JY1" s="80"/>
      <c r="JZ1" s="80"/>
      <c r="KA1" s="80"/>
      <c r="KB1" s="80"/>
      <c r="KC1" s="80"/>
      <c r="KD1" s="80"/>
      <c r="KE1" s="80"/>
      <c r="KF1" s="80"/>
      <c r="KG1" s="80"/>
      <c r="KH1" s="80"/>
      <c r="KI1" s="80"/>
      <c r="KJ1" s="80"/>
      <c r="KK1" s="80"/>
      <c r="KL1" s="80"/>
      <c r="KM1" s="80"/>
      <c r="KN1" s="80"/>
      <c r="KO1" s="80"/>
      <c r="KP1" s="80"/>
      <c r="KQ1" s="80"/>
      <c r="KR1" s="80"/>
      <c r="KS1" s="80"/>
      <c r="KT1" s="80"/>
      <c r="KU1" s="80"/>
      <c r="KV1" s="80"/>
      <c r="KW1" s="80"/>
      <c r="KX1" s="80"/>
      <c r="KY1" s="80"/>
      <c r="KZ1" s="80"/>
      <c r="LA1" s="80"/>
      <c r="LB1" s="80"/>
      <c r="LC1" s="80"/>
      <c r="LD1" s="80"/>
      <c r="LE1" s="80"/>
      <c r="LF1" s="80"/>
      <c r="LG1" s="80"/>
      <c r="LH1" s="80"/>
      <c r="LI1" s="80"/>
      <c r="LJ1" s="80"/>
      <c r="LK1" s="80"/>
      <c r="LL1" s="80"/>
      <c r="LM1" s="80"/>
      <c r="LN1" s="80"/>
      <c r="LO1" s="80"/>
      <c r="LP1" s="80"/>
      <c r="LQ1" s="80"/>
      <c r="LR1" s="80"/>
      <c r="LS1" s="80"/>
      <c r="LT1" s="80"/>
      <c r="LU1" s="80"/>
      <c r="LV1" s="80"/>
      <c r="LW1" s="80"/>
      <c r="LX1" s="80"/>
      <c r="LY1" s="80"/>
      <c r="LZ1" s="80"/>
      <c r="MA1" s="80"/>
      <c r="MB1" s="80"/>
      <c r="MC1" s="80"/>
      <c r="MD1" s="80"/>
      <c r="ME1" s="80"/>
      <c r="MF1" s="80"/>
      <c r="MG1" s="80"/>
      <c r="MH1" s="80"/>
      <c r="MI1" s="80"/>
      <c r="MJ1" s="80"/>
      <c r="MK1" s="80"/>
      <c r="ML1" s="80"/>
      <c r="MM1" s="80"/>
      <c r="MN1" s="80"/>
      <c r="MO1" s="80"/>
      <c r="MP1" s="80"/>
      <c r="MQ1" s="80"/>
      <c r="MR1" s="80"/>
      <c r="MS1" s="80"/>
      <c r="MT1" s="80"/>
      <c r="MU1" s="80"/>
      <c r="MV1" s="80"/>
      <c r="MW1" s="80"/>
      <c r="MX1" s="80"/>
      <c r="MY1" s="80"/>
      <c r="MZ1" s="80"/>
      <c r="NA1" s="80"/>
      <c r="NB1" s="80"/>
      <c r="NC1" s="80"/>
      <c r="ND1" s="80"/>
      <c r="NE1" s="80"/>
      <c r="NF1" s="80"/>
      <c r="NG1" s="80"/>
      <c r="NH1" s="80"/>
      <c r="NI1" s="80"/>
      <c r="NJ1" s="80"/>
      <c r="NK1" s="80"/>
      <c r="NL1" s="80"/>
      <c r="NM1" s="80"/>
      <c r="NN1" s="80"/>
      <c r="NO1" s="80"/>
      <c r="NP1" s="80"/>
      <c r="NQ1" s="80"/>
      <c r="NR1" s="80"/>
      <c r="NS1" s="80"/>
      <c r="NT1" s="80"/>
      <c r="NU1" s="80"/>
      <c r="NV1" s="80"/>
      <c r="NW1" s="80"/>
      <c r="NX1" s="80"/>
      <c r="NY1" s="80"/>
      <c r="NZ1" s="80"/>
      <c r="OA1" s="80"/>
      <c r="OB1" s="80"/>
      <c r="OC1" s="80"/>
      <c r="OD1" s="80"/>
      <c r="OE1" s="80"/>
      <c r="OF1" s="80"/>
      <c r="OG1" s="80"/>
      <c r="OH1" s="80"/>
      <c r="OI1" s="80"/>
      <c r="OJ1" s="80"/>
      <c r="OK1" s="80"/>
      <c r="OL1" s="80"/>
      <c r="OM1" s="80"/>
      <c r="ON1" s="80"/>
      <c r="OO1" s="80"/>
      <c r="OP1" s="80"/>
      <c r="OQ1" s="80"/>
      <c r="OR1" s="80"/>
      <c r="OS1" s="80"/>
      <c r="OT1" s="80"/>
      <c r="OU1" s="80"/>
      <c r="OV1" s="80"/>
      <c r="OW1" s="80"/>
      <c r="OX1" s="80"/>
      <c r="OY1" s="80"/>
      <c r="OZ1" s="80"/>
      <c r="PA1" s="80"/>
      <c r="PB1" s="80"/>
      <c r="PC1" s="80"/>
      <c r="PD1" s="80"/>
      <c r="PE1" s="80"/>
      <c r="PF1" s="80"/>
      <c r="PG1" s="80"/>
      <c r="PH1" s="80"/>
      <c r="PI1" s="80"/>
      <c r="PJ1" s="80"/>
      <c r="PK1" s="80"/>
      <c r="PL1" s="80"/>
      <c r="PM1" s="80"/>
      <c r="PN1" s="80"/>
      <c r="PO1" s="80"/>
      <c r="PP1" s="80"/>
      <c r="PQ1" s="80"/>
      <c r="PR1" s="80"/>
      <c r="PS1" s="80"/>
      <c r="PT1" s="80"/>
      <c r="PU1" s="80"/>
      <c r="PV1" s="80"/>
      <c r="PW1" s="80"/>
      <c r="PX1" s="80"/>
      <c r="PY1" s="80"/>
      <c r="PZ1" s="80"/>
      <c r="QA1" s="80"/>
      <c r="QB1" s="80"/>
      <c r="QC1" s="80"/>
      <c r="QD1" s="80"/>
      <c r="QE1" s="80"/>
      <c r="QF1" s="80"/>
      <c r="QG1" s="80"/>
      <c r="QH1" s="80"/>
      <c r="QI1" s="80"/>
      <c r="QJ1" s="80"/>
      <c r="QK1" s="80"/>
      <c r="QL1" s="80"/>
      <c r="QM1" s="80"/>
      <c r="QN1" s="80"/>
      <c r="QO1" s="80"/>
      <c r="QP1" s="80"/>
      <c r="QQ1" s="80"/>
      <c r="QR1" s="80"/>
      <c r="QS1" s="80"/>
      <c r="QT1" s="80"/>
      <c r="QU1" s="80"/>
      <c r="QV1" s="80"/>
      <c r="QW1" s="80"/>
      <c r="QX1" s="80"/>
      <c r="QY1" s="80"/>
      <c r="QZ1" s="80"/>
      <c r="RA1" s="80"/>
      <c r="RB1" s="80"/>
      <c r="RC1" s="80"/>
      <c r="RD1" s="80"/>
      <c r="RE1" s="80"/>
      <c r="RF1" s="80"/>
      <c r="RG1" s="80"/>
      <c r="RH1" s="80"/>
      <c r="RI1" s="80"/>
      <c r="RJ1" s="80"/>
      <c r="RK1" s="80"/>
      <c r="RL1" s="80"/>
      <c r="RM1" s="80"/>
      <c r="RN1" s="80"/>
      <c r="RO1" s="80"/>
      <c r="RP1" s="80"/>
      <c r="RQ1" s="80"/>
      <c r="RR1" s="80"/>
      <c r="RS1" s="80"/>
      <c r="RT1" s="80"/>
      <c r="RU1" s="80"/>
      <c r="RV1" s="80"/>
      <c r="RW1" s="80"/>
      <c r="RX1" s="80"/>
      <c r="RY1" s="80"/>
      <c r="RZ1" s="80"/>
      <c r="SA1" s="80"/>
      <c r="SB1" s="80"/>
      <c r="SC1" s="80"/>
      <c r="SD1" s="80"/>
      <c r="SE1" s="80"/>
      <c r="SF1" s="80"/>
      <c r="SG1" s="80"/>
      <c r="SH1" s="80"/>
      <c r="SI1" s="80"/>
      <c r="SJ1" s="80"/>
      <c r="SK1" s="80"/>
      <c r="SL1" s="80"/>
      <c r="SM1" s="80"/>
      <c r="SN1" s="80"/>
      <c r="SO1" s="80"/>
      <c r="SP1" s="80"/>
      <c r="SQ1" s="80"/>
      <c r="SR1" s="80"/>
      <c r="SS1" s="80"/>
      <c r="ST1" s="80"/>
      <c r="SU1" s="80"/>
      <c r="SV1" s="80"/>
      <c r="SW1" s="80"/>
      <c r="SX1" s="80"/>
      <c r="SY1" s="80"/>
      <c r="SZ1" s="80"/>
      <c r="TA1" s="80"/>
      <c r="TB1" s="80"/>
      <c r="TC1" s="80"/>
      <c r="TD1" s="80"/>
      <c r="TE1" s="80"/>
      <c r="TF1" s="80"/>
      <c r="TG1" s="80"/>
      <c r="TH1" s="80"/>
      <c r="TI1" s="80"/>
      <c r="TJ1" s="80"/>
      <c r="TK1" s="80"/>
      <c r="TL1" s="80"/>
      <c r="TM1" s="80"/>
      <c r="TN1" s="80"/>
      <c r="TO1" s="80"/>
      <c r="TP1" s="80"/>
      <c r="TQ1" s="80"/>
      <c r="TR1" s="80"/>
      <c r="TS1" s="80"/>
      <c r="TT1" s="80"/>
      <c r="TU1" s="80"/>
      <c r="TV1" s="80"/>
      <c r="TW1" s="80"/>
      <c r="TX1" s="80"/>
      <c r="TY1" s="80"/>
      <c r="TZ1" s="80"/>
      <c r="UA1" s="80"/>
      <c r="UB1" s="80"/>
      <c r="UC1" s="80"/>
      <c r="UD1" s="80"/>
      <c r="UE1" s="80"/>
      <c r="UF1" s="80"/>
      <c r="UG1" s="80"/>
      <c r="UH1" s="80"/>
      <c r="UI1" s="80"/>
      <c r="UJ1" s="80"/>
      <c r="UK1" s="80"/>
      <c r="UL1" s="80"/>
      <c r="UM1" s="80"/>
      <c r="UN1" s="80"/>
      <c r="UO1" s="80"/>
      <c r="UP1" s="80"/>
      <c r="UQ1" s="80"/>
      <c r="UR1" s="80"/>
      <c r="US1" s="80"/>
      <c r="UT1" s="80"/>
      <c r="UU1" s="80"/>
      <c r="UV1" s="80"/>
      <c r="UW1" s="80"/>
      <c r="UX1" s="80"/>
      <c r="UY1" s="80"/>
      <c r="UZ1" s="80"/>
      <c r="VA1" s="80"/>
      <c r="VB1" s="80"/>
      <c r="VC1" s="80"/>
      <c r="VD1" s="80"/>
      <c r="VE1" s="80"/>
      <c r="VF1" s="80"/>
      <c r="VG1" s="80"/>
      <c r="VH1" s="80"/>
      <c r="VI1" s="80"/>
      <c r="VJ1" s="80"/>
      <c r="VK1" s="80"/>
      <c r="VL1" s="80"/>
      <c r="VM1" s="80"/>
      <c r="VN1" s="80"/>
      <c r="VO1" s="80"/>
      <c r="VP1" s="80"/>
      <c r="VQ1" s="80"/>
      <c r="VR1" s="80"/>
      <c r="VS1" s="80"/>
      <c r="VT1" s="80"/>
      <c r="VU1" s="80"/>
      <c r="VV1" s="80"/>
      <c r="VW1" s="80"/>
      <c r="VX1" s="80"/>
      <c r="VY1" s="80"/>
      <c r="VZ1" s="80"/>
      <c r="WA1" s="80"/>
      <c r="WB1" s="80"/>
      <c r="WC1" s="80"/>
      <c r="WD1" s="80"/>
      <c r="WE1" s="80"/>
      <c r="WF1" s="80"/>
      <c r="WG1" s="80"/>
      <c r="WH1" s="80"/>
      <c r="WI1" s="80"/>
      <c r="WJ1" s="80"/>
      <c r="WK1" s="80"/>
      <c r="WL1" s="80"/>
      <c r="WM1" s="80"/>
      <c r="WN1" s="80"/>
      <c r="WO1" s="80"/>
      <c r="WP1" s="80"/>
      <c r="WQ1" s="80"/>
      <c r="WR1" s="80"/>
      <c r="WS1" s="80"/>
      <c r="WT1" s="80"/>
      <c r="WU1" s="80"/>
      <c r="WV1" s="80"/>
      <c r="WW1" s="80"/>
      <c r="WX1" s="80"/>
      <c r="WY1" s="80"/>
      <c r="WZ1" s="80"/>
      <c r="XA1" s="80"/>
      <c r="XB1" s="80"/>
      <c r="XC1" s="80"/>
      <c r="XD1" s="80"/>
      <c r="XE1" s="80"/>
      <c r="XF1" s="80"/>
      <c r="XG1" s="80"/>
      <c r="XH1" s="80"/>
      <c r="XI1" s="80"/>
      <c r="XJ1" s="80"/>
      <c r="XK1" s="80"/>
      <c r="XL1" s="80"/>
      <c r="XM1" s="80"/>
      <c r="XN1" s="80"/>
      <c r="XO1" s="80"/>
      <c r="XP1" s="80"/>
      <c r="XQ1" s="80"/>
      <c r="XR1" s="80"/>
      <c r="XS1" s="80"/>
      <c r="XT1" s="80"/>
      <c r="XU1" s="80"/>
      <c r="XV1" s="80"/>
      <c r="XW1" s="80"/>
      <c r="XX1" s="80"/>
      <c r="XY1" s="80"/>
      <c r="XZ1" s="80"/>
      <c r="YA1" s="80"/>
      <c r="YB1" s="80"/>
      <c r="YC1" s="80"/>
      <c r="YD1" s="80"/>
      <c r="YE1" s="80"/>
      <c r="YF1" s="80"/>
      <c r="YG1" s="80"/>
      <c r="YH1" s="80"/>
      <c r="YI1" s="80"/>
      <c r="YJ1" s="80"/>
      <c r="YK1" s="80"/>
      <c r="YL1" s="80"/>
      <c r="YM1" s="80"/>
      <c r="YN1" s="80"/>
      <c r="YO1" s="80"/>
      <c r="YP1" s="80"/>
      <c r="YQ1" s="80"/>
      <c r="YR1" s="80"/>
      <c r="YS1" s="80"/>
      <c r="YT1" s="80"/>
      <c r="YU1" s="80"/>
      <c r="YV1" s="80"/>
      <c r="YW1" s="80"/>
      <c r="YX1" s="80"/>
      <c r="YY1" s="80"/>
      <c r="YZ1" s="80"/>
      <c r="ZA1" s="80"/>
      <c r="ZB1" s="80"/>
      <c r="ZC1" s="80"/>
      <c r="ZD1" s="80"/>
      <c r="ZE1" s="80"/>
      <c r="ZF1" s="80"/>
      <c r="ZG1" s="80"/>
      <c r="ZH1" s="80"/>
      <c r="ZI1" s="80"/>
      <c r="ZJ1" s="80"/>
      <c r="ZK1" s="80"/>
      <c r="ZL1" s="80"/>
      <c r="ZM1" s="80"/>
      <c r="ZN1" s="80"/>
      <c r="ZO1" s="80"/>
      <c r="ZP1" s="80"/>
      <c r="ZQ1" s="80"/>
      <c r="ZR1" s="80"/>
      <c r="ZS1" s="80"/>
      <c r="ZT1" s="80"/>
      <c r="ZU1" s="80"/>
      <c r="ZV1" s="80"/>
      <c r="ZW1" s="80"/>
      <c r="ZX1" s="80"/>
      <c r="ZY1" s="80"/>
      <c r="ZZ1" s="80"/>
      <c r="AAA1" s="80"/>
      <c r="AAB1" s="80"/>
      <c r="AAC1" s="80"/>
      <c r="AAD1" s="80"/>
      <c r="AAE1" s="80"/>
      <c r="AAF1" s="80"/>
      <c r="AAG1" s="80"/>
      <c r="AAH1" s="80"/>
      <c r="AAI1" s="80"/>
      <c r="AAJ1" s="80"/>
      <c r="AAK1" s="80"/>
      <c r="AAL1" s="80"/>
      <c r="AAM1" s="80"/>
      <c r="AAN1" s="80"/>
      <c r="AAO1" s="80"/>
      <c r="AAP1" s="80"/>
      <c r="AAQ1" s="80"/>
      <c r="AAR1" s="80"/>
      <c r="AAS1" s="80"/>
      <c r="AAT1" s="80"/>
      <c r="AAU1" s="80"/>
      <c r="AAV1" s="80"/>
      <c r="AAW1" s="80"/>
      <c r="AAX1" s="80"/>
      <c r="AAY1" s="80"/>
      <c r="AAZ1" s="80"/>
      <c r="ABA1" s="80"/>
      <c r="ABB1" s="80"/>
      <c r="ABC1" s="80"/>
      <c r="ABD1" s="80"/>
      <c r="ABE1" s="80"/>
      <c r="ABF1" s="80"/>
      <c r="ABG1" s="80"/>
      <c r="ABH1" s="80"/>
      <c r="ABI1" s="80"/>
      <c r="ABJ1" s="80"/>
      <c r="ABK1" s="80"/>
      <c r="ABL1" s="80"/>
      <c r="ABM1" s="80"/>
      <c r="ABN1" s="80"/>
      <c r="ABO1" s="80"/>
      <c r="ABP1" s="80"/>
      <c r="ABQ1" s="80"/>
      <c r="ABR1" s="80"/>
      <c r="ABS1" s="80"/>
      <c r="ABT1" s="80"/>
      <c r="ABU1" s="80"/>
      <c r="ABV1" s="80"/>
      <c r="ABW1" s="80"/>
      <c r="ABX1" s="80"/>
      <c r="ABY1" s="80"/>
      <c r="ABZ1" s="80"/>
      <c r="ACA1" s="80"/>
      <c r="ACB1" s="80"/>
      <c r="ACC1" s="80"/>
      <c r="ACD1" s="80"/>
      <c r="ACE1" s="80"/>
      <c r="ACF1" s="80"/>
      <c r="ACG1" s="80"/>
      <c r="ACH1" s="80"/>
      <c r="ACI1" s="80"/>
      <c r="ACJ1" s="80"/>
      <c r="ACK1" s="80"/>
      <c r="ACL1" s="80"/>
      <c r="ACM1" s="80"/>
      <c r="ACN1" s="80"/>
      <c r="ACO1" s="80"/>
      <c r="ACP1" s="80"/>
      <c r="ACQ1" s="80"/>
      <c r="ACR1" s="80"/>
      <c r="ACS1" s="80"/>
      <c r="ACT1" s="80"/>
      <c r="ACU1" s="80"/>
      <c r="ACV1" s="80"/>
      <c r="ACW1" s="80"/>
      <c r="ACX1" s="80"/>
      <c r="ACY1" s="80"/>
      <c r="ACZ1" s="80"/>
      <c r="ADA1" s="80"/>
      <c r="ADB1" s="80"/>
      <c r="ADC1" s="80"/>
      <c r="ADD1" s="80"/>
      <c r="ADE1" s="80"/>
      <c r="ADF1" s="80"/>
      <c r="ADG1" s="80"/>
      <c r="ADH1" s="80"/>
      <c r="ADI1" s="80"/>
      <c r="ADJ1" s="80"/>
      <c r="ADK1" s="80"/>
      <c r="ADL1" s="80"/>
      <c r="ADM1" s="80"/>
      <c r="ADN1" s="80"/>
      <c r="ADO1" s="80"/>
      <c r="ADP1" s="80"/>
      <c r="ADQ1" s="80"/>
      <c r="ADR1" s="80"/>
      <c r="ADS1" s="80"/>
      <c r="ADT1" s="80"/>
      <c r="ADU1" s="80"/>
      <c r="ADV1" s="80"/>
      <c r="ADW1" s="80"/>
      <c r="ADX1" s="80"/>
      <c r="ADY1" s="80"/>
      <c r="ADZ1" s="80"/>
      <c r="AEA1" s="80"/>
      <c r="AEB1" s="80"/>
      <c r="AEC1" s="80"/>
      <c r="AED1" s="80"/>
      <c r="AEE1" s="80"/>
      <c r="AEF1" s="80"/>
      <c r="AEG1" s="80"/>
      <c r="AEH1" s="80"/>
      <c r="AEI1" s="80"/>
      <c r="AEJ1" s="80"/>
      <c r="AEK1" s="80"/>
      <c r="AEL1" s="80"/>
      <c r="AEM1" s="80"/>
      <c r="AEN1" s="80"/>
      <c r="AEO1" s="80"/>
      <c r="AEP1" s="80"/>
      <c r="AEQ1" s="80"/>
      <c r="AER1" s="80"/>
      <c r="AES1" s="80"/>
      <c r="AET1" s="80"/>
      <c r="AEU1" s="80"/>
      <c r="AEV1" s="80"/>
      <c r="AEW1" s="80"/>
      <c r="AEX1" s="80"/>
      <c r="AEY1" s="80"/>
      <c r="AEZ1" s="80"/>
      <c r="AFA1" s="80"/>
      <c r="AFB1" s="80"/>
      <c r="AFC1" s="80"/>
      <c r="AFD1" s="80"/>
      <c r="AFE1" s="80"/>
      <c r="AFF1" s="80"/>
      <c r="AFG1" s="80"/>
      <c r="AFH1" s="80"/>
      <c r="AFI1" s="80"/>
      <c r="AFJ1" s="80"/>
      <c r="AFK1" s="80"/>
      <c r="AFL1" s="80"/>
      <c r="AFM1" s="80"/>
      <c r="AFN1" s="80"/>
      <c r="AFO1" s="80"/>
      <c r="AFP1" s="80"/>
      <c r="AFQ1" s="80"/>
      <c r="AFR1" s="80"/>
      <c r="AFS1" s="80"/>
      <c r="AFT1" s="80"/>
      <c r="AFU1" s="80"/>
      <c r="AFV1" s="80"/>
      <c r="AFW1" s="80"/>
      <c r="AFX1" s="80"/>
      <c r="AFY1" s="80"/>
      <c r="AFZ1" s="80"/>
      <c r="AGA1" s="80"/>
      <c r="AGB1" s="80"/>
      <c r="AGC1" s="80"/>
      <c r="AGD1" s="80"/>
      <c r="AGE1" s="80"/>
      <c r="AGF1" s="80"/>
      <c r="AGG1" s="80"/>
      <c r="AGH1" s="80"/>
      <c r="AGI1" s="80"/>
      <c r="AGJ1" s="80"/>
      <c r="AGK1" s="80"/>
      <c r="AGL1" s="80"/>
      <c r="AGM1" s="80"/>
      <c r="AGN1" s="80"/>
      <c r="AGO1" s="80"/>
      <c r="AGP1" s="80"/>
      <c r="AGQ1" s="80"/>
      <c r="AGR1" s="80"/>
      <c r="AGS1" s="80"/>
      <c r="AGT1" s="80"/>
      <c r="AGU1" s="80"/>
      <c r="AGV1" s="80"/>
      <c r="AGW1" s="80"/>
      <c r="AGX1" s="80"/>
      <c r="AGY1" s="80"/>
      <c r="AGZ1" s="80"/>
      <c r="AHA1" s="80"/>
      <c r="AHB1" s="80"/>
      <c r="AHC1" s="80"/>
      <c r="AHD1" s="80"/>
      <c r="AHE1" s="80"/>
      <c r="AHF1" s="80"/>
      <c r="AHG1" s="80"/>
      <c r="AHH1" s="80"/>
      <c r="AHI1" s="80"/>
      <c r="AHJ1" s="80"/>
      <c r="AHK1" s="80"/>
      <c r="AHL1" s="80"/>
      <c r="AHM1" s="80"/>
      <c r="AHN1" s="80"/>
      <c r="AHO1" s="80"/>
      <c r="AHP1" s="80"/>
      <c r="AHQ1" s="80"/>
      <c r="AHR1" s="80"/>
      <c r="AHS1" s="80"/>
      <c r="AHT1" s="80"/>
      <c r="AHU1" s="80"/>
      <c r="AHV1" s="80"/>
      <c r="AHW1" s="80"/>
      <c r="AHX1" s="80"/>
      <c r="AHY1" s="80"/>
      <c r="AHZ1" s="80"/>
      <c r="AIA1" s="80"/>
      <c r="AIB1" s="80"/>
      <c r="AIC1" s="80"/>
      <c r="AID1" s="80"/>
      <c r="AIE1" s="80"/>
      <c r="AIF1" s="80"/>
      <c r="AIG1" s="80"/>
      <c r="AIH1" s="80"/>
      <c r="AII1" s="80"/>
      <c r="AIJ1" s="80"/>
      <c r="AIK1" s="80"/>
      <c r="AIL1" s="80"/>
      <c r="AIM1" s="80"/>
      <c r="AIN1" s="80"/>
      <c r="AIO1" s="80"/>
      <c r="AIP1" s="80"/>
      <c r="AIQ1" s="80"/>
      <c r="AIR1" s="80"/>
      <c r="AIS1" s="80"/>
      <c r="AIT1" s="80"/>
      <c r="AIU1" s="80"/>
      <c r="AIV1" s="80"/>
      <c r="AIW1" s="80"/>
      <c r="AIX1" s="80"/>
      <c r="AIY1" s="80"/>
      <c r="AIZ1" s="80"/>
      <c r="AJA1" s="80"/>
      <c r="AJB1" s="80"/>
      <c r="AJC1" s="80"/>
      <c r="AJD1" s="80"/>
      <c r="AJE1" s="80"/>
      <c r="AJF1" s="80"/>
      <c r="AJG1" s="80"/>
      <c r="AJH1" s="80"/>
      <c r="AJI1" s="80"/>
      <c r="AJJ1" s="80"/>
      <c r="AJK1" s="80"/>
      <c r="AJL1" s="80"/>
      <c r="AJM1" s="80"/>
      <c r="AJN1" s="80"/>
      <c r="AJO1" s="80"/>
      <c r="AJP1" s="80"/>
      <c r="AJQ1" s="80"/>
      <c r="AJR1" s="80"/>
      <c r="AJS1" s="80"/>
      <c r="AJT1" s="80"/>
      <c r="AJU1" s="80"/>
      <c r="AJV1" s="80"/>
      <c r="AJW1" s="80"/>
      <c r="AJX1" s="80"/>
      <c r="AJY1" s="80"/>
      <c r="AJZ1" s="80"/>
      <c r="AKA1" s="80"/>
      <c r="AKB1" s="80"/>
      <c r="AKC1" s="80"/>
      <c r="AKD1" s="80"/>
      <c r="AKE1" s="80"/>
      <c r="AKF1" s="80"/>
      <c r="AKG1" s="80"/>
      <c r="AKH1" s="80"/>
      <c r="AKI1" s="80"/>
      <c r="AKJ1" s="80"/>
      <c r="AKK1" s="80"/>
      <c r="AKL1" s="80"/>
      <c r="AKM1" s="80"/>
      <c r="AKN1" s="80"/>
      <c r="AKO1" s="80"/>
      <c r="AKP1" s="80"/>
      <c r="AKQ1" s="80"/>
      <c r="AKR1" s="80"/>
      <c r="AKS1" s="80"/>
      <c r="AKT1" s="80"/>
      <c r="AKU1" s="80"/>
      <c r="AKV1" s="80"/>
      <c r="AKW1" s="80"/>
      <c r="AKX1" s="80"/>
      <c r="AKY1" s="80"/>
      <c r="AKZ1" s="80"/>
      <c r="ALA1" s="80"/>
      <c r="ALB1" s="80"/>
      <c r="ALC1" s="80"/>
      <c r="ALD1" s="80"/>
      <c r="ALE1" s="80"/>
      <c r="ALF1" s="80"/>
      <c r="ALG1" s="80"/>
      <c r="ALH1" s="80"/>
      <c r="ALI1" s="80"/>
      <c r="ALJ1" s="80"/>
      <c r="ALK1" s="80"/>
      <c r="ALL1" s="80"/>
      <c r="ALM1" s="80"/>
      <c r="ALN1" s="80"/>
      <c r="ALO1" s="80"/>
      <c r="ALP1" s="80"/>
    </row>
    <row r="2" spans="1:1004" s="207" customFormat="1" ht="15" x14ac:dyDescent="0.25">
      <c r="A2" s="84"/>
      <c r="B2" s="84"/>
      <c r="C2" s="533" t="s">
        <v>196</v>
      </c>
      <c r="D2" s="533"/>
      <c r="E2" s="533"/>
      <c r="F2" s="533"/>
      <c r="G2" s="533"/>
      <c r="H2" s="533"/>
      <c r="I2" s="533"/>
      <c r="J2" s="84"/>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c r="NS2" s="80"/>
      <c r="NT2" s="80"/>
      <c r="NU2" s="80"/>
      <c r="NV2" s="80"/>
      <c r="NW2" s="80"/>
      <c r="NX2" s="80"/>
      <c r="NY2" s="80"/>
      <c r="NZ2" s="80"/>
      <c r="OA2" s="80"/>
      <c r="OB2" s="80"/>
      <c r="OC2" s="80"/>
      <c r="OD2" s="80"/>
      <c r="OE2" s="80"/>
      <c r="OF2" s="80"/>
      <c r="OG2" s="80"/>
      <c r="OH2" s="80"/>
      <c r="OI2" s="80"/>
      <c r="OJ2" s="80"/>
      <c r="OK2" s="80"/>
      <c r="OL2" s="80"/>
      <c r="OM2" s="80"/>
      <c r="ON2" s="80"/>
      <c r="OO2" s="80"/>
      <c r="OP2" s="80"/>
      <c r="OQ2" s="80"/>
      <c r="OR2" s="80"/>
      <c r="OS2" s="80"/>
      <c r="OT2" s="80"/>
      <c r="OU2" s="80"/>
      <c r="OV2" s="80"/>
      <c r="OW2" s="80"/>
      <c r="OX2" s="80"/>
      <c r="OY2" s="80"/>
      <c r="OZ2" s="80"/>
      <c r="PA2" s="80"/>
      <c r="PB2" s="80"/>
      <c r="PC2" s="80"/>
      <c r="PD2" s="80"/>
      <c r="PE2" s="80"/>
      <c r="PF2" s="80"/>
      <c r="PG2" s="80"/>
      <c r="PH2" s="80"/>
      <c r="PI2" s="80"/>
      <c r="PJ2" s="80"/>
      <c r="PK2" s="80"/>
      <c r="PL2" s="80"/>
      <c r="PM2" s="80"/>
      <c r="PN2" s="80"/>
      <c r="PO2" s="80"/>
      <c r="PP2" s="80"/>
      <c r="PQ2" s="80"/>
      <c r="PR2" s="80"/>
      <c r="PS2" s="80"/>
      <c r="PT2" s="80"/>
      <c r="PU2" s="80"/>
      <c r="PV2" s="80"/>
      <c r="PW2" s="80"/>
      <c r="PX2" s="80"/>
      <c r="PY2" s="80"/>
      <c r="PZ2" s="80"/>
      <c r="QA2" s="80"/>
      <c r="QB2" s="80"/>
      <c r="QC2" s="80"/>
      <c r="QD2" s="80"/>
      <c r="QE2" s="80"/>
      <c r="QF2" s="80"/>
      <c r="QG2" s="80"/>
      <c r="QH2" s="80"/>
      <c r="QI2" s="80"/>
      <c r="QJ2" s="80"/>
      <c r="QK2" s="80"/>
      <c r="QL2" s="80"/>
      <c r="QM2" s="80"/>
      <c r="QN2" s="80"/>
      <c r="QO2" s="80"/>
      <c r="QP2" s="80"/>
      <c r="QQ2" s="80"/>
      <c r="QR2" s="80"/>
      <c r="QS2" s="80"/>
      <c r="QT2" s="80"/>
      <c r="QU2" s="80"/>
      <c r="QV2" s="80"/>
      <c r="QW2" s="80"/>
      <c r="QX2" s="80"/>
      <c r="QY2" s="80"/>
      <c r="QZ2" s="80"/>
      <c r="RA2" s="80"/>
      <c r="RB2" s="80"/>
      <c r="RC2" s="80"/>
      <c r="RD2" s="80"/>
      <c r="RE2" s="80"/>
      <c r="RF2" s="80"/>
      <c r="RG2" s="80"/>
      <c r="RH2" s="80"/>
      <c r="RI2" s="80"/>
      <c r="RJ2" s="80"/>
      <c r="RK2" s="80"/>
      <c r="RL2" s="80"/>
      <c r="RM2" s="80"/>
      <c r="RN2" s="80"/>
      <c r="RO2" s="80"/>
      <c r="RP2" s="80"/>
      <c r="RQ2" s="80"/>
      <c r="RR2" s="80"/>
      <c r="RS2" s="80"/>
      <c r="RT2" s="80"/>
      <c r="RU2" s="80"/>
      <c r="RV2" s="80"/>
      <c r="RW2" s="80"/>
      <c r="RX2" s="80"/>
      <c r="RY2" s="80"/>
      <c r="RZ2" s="80"/>
      <c r="SA2" s="80"/>
      <c r="SB2" s="80"/>
      <c r="SC2" s="80"/>
      <c r="SD2" s="80"/>
      <c r="SE2" s="80"/>
      <c r="SF2" s="80"/>
      <c r="SG2" s="80"/>
      <c r="SH2" s="80"/>
      <c r="SI2" s="80"/>
      <c r="SJ2" s="80"/>
      <c r="SK2" s="80"/>
      <c r="SL2" s="80"/>
      <c r="SM2" s="80"/>
      <c r="SN2" s="80"/>
      <c r="SO2" s="80"/>
      <c r="SP2" s="80"/>
      <c r="SQ2" s="80"/>
      <c r="SR2" s="80"/>
      <c r="SS2" s="80"/>
      <c r="ST2" s="80"/>
      <c r="SU2" s="80"/>
      <c r="SV2" s="80"/>
      <c r="SW2" s="80"/>
      <c r="SX2" s="80"/>
      <c r="SY2" s="80"/>
      <c r="SZ2" s="80"/>
      <c r="TA2" s="80"/>
      <c r="TB2" s="80"/>
      <c r="TC2" s="80"/>
      <c r="TD2" s="80"/>
      <c r="TE2" s="80"/>
      <c r="TF2" s="80"/>
      <c r="TG2" s="80"/>
      <c r="TH2" s="80"/>
      <c r="TI2" s="80"/>
      <c r="TJ2" s="80"/>
      <c r="TK2" s="80"/>
      <c r="TL2" s="80"/>
      <c r="TM2" s="80"/>
      <c r="TN2" s="80"/>
      <c r="TO2" s="80"/>
      <c r="TP2" s="80"/>
      <c r="TQ2" s="80"/>
      <c r="TR2" s="80"/>
      <c r="TS2" s="80"/>
      <c r="TT2" s="80"/>
      <c r="TU2" s="80"/>
      <c r="TV2" s="80"/>
      <c r="TW2" s="80"/>
      <c r="TX2" s="80"/>
      <c r="TY2" s="80"/>
      <c r="TZ2" s="80"/>
      <c r="UA2" s="80"/>
      <c r="UB2" s="80"/>
      <c r="UC2" s="80"/>
      <c r="UD2" s="80"/>
      <c r="UE2" s="80"/>
      <c r="UF2" s="80"/>
      <c r="UG2" s="80"/>
      <c r="UH2" s="80"/>
      <c r="UI2" s="80"/>
      <c r="UJ2" s="80"/>
      <c r="UK2" s="80"/>
      <c r="UL2" s="80"/>
      <c r="UM2" s="80"/>
      <c r="UN2" s="80"/>
      <c r="UO2" s="80"/>
      <c r="UP2" s="80"/>
      <c r="UQ2" s="80"/>
      <c r="UR2" s="80"/>
      <c r="US2" s="80"/>
      <c r="UT2" s="80"/>
      <c r="UU2" s="80"/>
      <c r="UV2" s="80"/>
      <c r="UW2" s="80"/>
      <c r="UX2" s="80"/>
      <c r="UY2" s="80"/>
      <c r="UZ2" s="80"/>
      <c r="VA2" s="80"/>
      <c r="VB2" s="80"/>
      <c r="VC2" s="80"/>
      <c r="VD2" s="80"/>
      <c r="VE2" s="80"/>
      <c r="VF2" s="80"/>
      <c r="VG2" s="80"/>
      <c r="VH2" s="80"/>
      <c r="VI2" s="80"/>
      <c r="VJ2" s="80"/>
      <c r="VK2" s="80"/>
      <c r="VL2" s="80"/>
      <c r="VM2" s="80"/>
      <c r="VN2" s="80"/>
      <c r="VO2" s="80"/>
      <c r="VP2" s="80"/>
      <c r="VQ2" s="80"/>
      <c r="VR2" s="80"/>
      <c r="VS2" s="80"/>
      <c r="VT2" s="80"/>
      <c r="VU2" s="80"/>
      <c r="VV2" s="80"/>
      <c r="VW2" s="80"/>
      <c r="VX2" s="80"/>
      <c r="VY2" s="80"/>
      <c r="VZ2" s="80"/>
      <c r="WA2" s="80"/>
      <c r="WB2" s="80"/>
      <c r="WC2" s="80"/>
      <c r="WD2" s="80"/>
      <c r="WE2" s="80"/>
      <c r="WF2" s="80"/>
      <c r="WG2" s="80"/>
      <c r="WH2" s="80"/>
      <c r="WI2" s="80"/>
      <c r="WJ2" s="80"/>
      <c r="WK2" s="80"/>
      <c r="WL2" s="80"/>
      <c r="WM2" s="80"/>
      <c r="WN2" s="80"/>
      <c r="WO2" s="80"/>
      <c r="WP2" s="80"/>
      <c r="WQ2" s="80"/>
      <c r="WR2" s="80"/>
      <c r="WS2" s="80"/>
      <c r="WT2" s="80"/>
      <c r="WU2" s="80"/>
      <c r="WV2" s="80"/>
      <c r="WW2" s="80"/>
      <c r="WX2" s="80"/>
      <c r="WY2" s="80"/>
      <c r="WZ2" s="80"/>
      <c r="XA2" s="80"/>
      <c r="XB2" s="80"/>
      <c r="XC2" s="80"/>
      <c r="XD2" s="80"/>
      <c r="XE2" s="80"/>
      <c r="XF2" s="80"/>
      <c r="XG2" s="80"/>
      <c r="XH2" s="80"/>
      <c r="XI2" s="80"/>
      <c r="XJ2" s="80"/>
      <c r="XK2" s="80"/>
      <c r="XL2" s="80"/>
      <c r="XM2" s="80"/>
      <c r="XN2" s="80"/>
      <c r="XO2" s="80"/>
      <c r="XP2" s="80"/>
      <c r="XQ2" s="80"/>
      <c r="XR2" s="80"/>
      <c r="XS2" s="80"/>
      <c r="XT2" s="80"/>
      <c r="XU2" s="80"/>
      <c r="XV2" s="80"/>
      <c r="XW2" s="80"/>
      <c r="XX2" s="80"/>
      <c r="XY2" s="80"/>
      <c r="XZ2" s="80"/>
      <c r="YA2" s="80"/>
      <c r="YB2" s="80"/>
      <c r="YC2" s="80"/>
      <c r="YD2" s="80"/>
      <c r="YE2" s="80"/>
      <c r="YF2" s="80"/>
      <c r="YG2" s="80"/>
      <c r="YH2" s="80"/>
      <c r="YI2" s="80"/>
      <c r="YJ2" s="80"/>
      <c r="YK2" s="80"/>
      <c r="YL2" s="80"/>
      <c r="YM2" s="80"/>
      <c r="YN2" s="80"/>
      <c r="YO2" s="80"/>
      <c r="YP2" s="80"/>
      <c r="YQ2" s="80"/>
      <c r="YR2" s="80"/>
      <c r="YS2" s="80"/>
      <c r="YT2" s="80"/>
      <c r="YU2" s="80"/>
      <c r="YV2" s="80"/>
      <c r="YW2" s="80"/>
      <c r="YX2" s="80"/>
      <c r="YY2" s="80"/>
      <c r="YZ2" s="80"/>
      <c r="ZA2" s="80"/>
      <c r="ZB2" s="80"/>
      <c r="ZC2" s="80"/>
      <c r="ZD2" s="80"/>
      <c r="ZE2" s="80"/>
      <c r="ZF2" s="80"/>
      <c r="ZG2" s="80"/>
      <c r="ZH2" s="80"/>
      <c r="ZI2" s="80"/>
      <c r="ZJ2" s="80"/>
      <c r="ZK2" s="80"/>
      <c r="ZL2" s="80"/>
      <c r="ZM2" s="80"/>
      <c r="ZN2" s="80"/>
      <c r="ZO2" s="80"/>
      <c r="ZP2" s="80"/>
      <c r="ZQ2" s="80"/>
      <c r="ZR2" s="80"/>
      <c r="ZS2" s="80"/>
      <c r="ZT2" s="80"/>
      <c r="ZU2" s="80"/>
      <c r="ZV2" s="80"/>
      <c r="ZW2" s="80"/>
      <c r="ZX2" s="80"/>
      <c r="ZY2" s="80"/>
      <c r="ZZ2" s="80"/>
      <c r="AAA2" s="80"/>
      <c r="AAB2" s="80"/>
      <c r="AAC2" s="80"/>
      <c r="AAD2" s="80"/>
      <c r="AAE2" s="80"/>
      <c r="AAF2" s="80"/>
      <c r="AAG2" s="80"/>
      <c r="AAH2" s="80"/>
      <c r="AAI2" s="80"/>
      <c r="AAJ2" s="80"/>
      <c r="AAK2" s="80"/>
      <c r="AAL2" s="80"/>
      <c r="AAM2" s="80"/>
      <c r="AAN2" s="80"/>
      <c r="AAO2" s="80"/>
      <c r="AAP2" s="80"/>
      <c r="AAQ2" s="80"/>
      <c r="AAR2" s="80"/>
      <c r="AAS2" s="80"/>
      <c r="AAT2" s="80"/>
      <c r="AAU2" s="80"/>
      <c r="AAV2" s="80"/>
      <c r="AAW2" s="80"/>
      <c r="AAX2" s="80"/>
      <c r="AAY2" s="80"/>
      <c r="AAZ2" s="80"/>
      <c r="ABA2" s="80"/>
      <c r="ABB2" s="80"/>
      <c r="ABC2" s="80"/>
      <c r="ABD2" s="80"/>
      <c r="ABE2" s="80"/>
      <c r="ABF2" s="80"/>
      <c r="ABG2" s="80"/>
      <c r="ABH2" s="80"/>
      <c r="ABI2" s="80"/>
      <c r="ABJ2" s="80"/>
      <c r="ABK2" s="80"/>
      <c r="ABL2" s="80"/>
      <c r="ABM2" s="80"/>
      <c r="ABN2" s="80"/>
      <c r="ABO2" s="80"/>
      <c r="ABP2" s="80"/>
      <c r="ABQ2" s="80"/>
      <c r="ABR2" s="80"/>
      <c r="ABS2" s="80"/>
      <c r="ABT2" s="80"/>
      <c r="ABU2" s="80"/>
      <c r="ABV2" s="80"/>
      <c r="ABW2" s="80"/>
      <c r="ABX2" s="80"/>
      <c r="ABY2" s="80"/>
      <c r="ABZ2" s="80"/>
      <c r="ACA2" s="80"/>
      <c r="ACB2" s="80"/>
      <c r="ACC2" s="80"/>
      <c r="ACD2" s="80"/>
      <c r="ACE2" s="80"/>
      <c r="ACF2" s="80"/>
      <c r="ACG2" s="80"/>
      <c r="ACH2" s="80"/>
      <c r="ACI2" s="80"/>
      <c r="ACJ2" s="80"/>
      <c r="ACK2" s="80"/>
      <c r="ACL2" s="80"/>
      <c r="ACM2" s="80"/>
      <c r="ACN2" s="80"/>
      <c r="ACO2" s="80"/>
      <c r="ACP2" s="80"/>
      <c r="ACQ2" s="80"/>
      <c r="ACR2" s="80"/>
      <c r="ACS2" s="80"/>
      <c r="ACT2" s="80"/>
      <c r="ACU2" s="80"/>
      <c r="ACV2" s="80"/>
      <c r="ACW2" s="80"/>
      <c r="ACX2" s="80"/>
      <c r="ACY2" s="80"/>
      <c r="ACZ2" s="80"/>
      <c r="ADA2" s="80"/>
      <c r="ADB2" s="80"/>
      <c r="ADC2" s="80"/>
      <c r="ADD2" s="80"/>
      <c r="ADE2" s="80"/>
      <c r="ADF2" s="80"/>
      <c r="ADG2" s="80"/>
      <c r="ADH2" s="80"/>
      <c r="ADI2" s="80"/>
      <c r="ADJ2" s="80"/>
      <c r="ADK2" s="80"/>
      <c r="ADL2" s="80"/>
      <c r="ADM2" s="80"/>
      <c r="ADN2" s="80"/>
      <c r="ADO2" s="80"/>
      <c r="ADP2" s="80"/>
      <c r="ADQ2" s="80"/>
      <c r="ADR2" s="80"/>
      <c r="ADS2" s="80"/>
      <c r="ADT2" s="80"/>
      <c r="ADU2" s="80"/>
      <c r="ADV2" s="80"/>
      <c r="ADW2" s="80"/>
      <c r="ADX2" s="80"/>
      <c r="ADY2" s="80"/>
      <c r="ADZ2" s="80"/>
      <c r="AEA2" s="80"/>
      <c r="AEB2" s="80"/>
      <c r="AEC2" s="80"/>
      <c r="AED2" s="80"/>
      <c r="AEE2" s="80"/>
      <c r="AEF2" s="80"/>
      <c r="AEG2" s="80"/>
      <c r="AEH2" s="80"/>
      <c r="AEI2" s="80"/>
      <c r="AEJ2" s="80"/>
      <c r="AEK2" s="80"/>
      <c r="AEL2" s="80"/>
      <c r="AEM2" s="80"/>
      <c r="AEN2" s="80"/>
      <c r="AEO2" s="80"/>
      <c r="AEP2" s="80"/>
      <c r="AEQ2" s="80"/>
      <c r="AER2" s="80"/>
      <c r="AES2" s="80"/>
      <c r="AET2" s="80"/>
      <c r="AEU2" s="80"/>
      <c r="AEV2" s="80"/>
      <c r="AEW2" s="80"/>
      <c r="AEX2" s="80"/>
      <c r="AEY2" s="80"/>
      <c r="AEZ2" s="80"/>
      <c r="AFA2" s="80"/>
      <c r="AFB2" s="80"/>
      <c r="AFC2" s="80"/>
      <c r="AFD2" s="80"/>
      <c r="AFE2" s="80"/>
      <c r="AFF2" s="80"/>
      <c r="AFG2" s="80"/>
      <c r="AFH2" s="80"/>
      <c r="AFI2" s="80"/>
      <c r="AFJ2" s="80"/>
      <c r="AFK2" s="80"/>
      <c r="AFL2" s="80"/>
      <c r="AFM2" s="80"/>
      <c r="AFN2" s="80"/>
      <c r="AFO2" s="80"/>
      <c r="AFP2" s="80"/>
      <c r="AFQ2" s="80"/>
      <c r="AFR2" s="80"/>
      <c r="AFS2" s="80"/>
      <c r="AFT2" s="80"/>
      <c r="AFU2" s="80"/>
      <c r="AFV2" s="80"/>
      <c r="AFW2" s="80"/>
      <c r="AFX2" s="80"/>
      <c r="AFY2" s="80"/>
      <c r="AFZ2" s="80"/>
      <c r="AGA2" s="80"/>
      <c r="AGB2" s="80"/>
      <c r="AGC2" s="80"/>
      <c r="AGD2" s="80"/>
      <c r="AGE2" s="80"/>
      <c r="AGF2" s="80"/>
      <c r="AGG2" s="80"/>
      <c r="AGH2" s="80"/>
      <c r="AGI2" s="80"/>
      <c r="AGJ2" s="80"/>
      <c r="AGK2" s="80"/>
      <c r="AGL2" s="80"/>
      <c r="AGM2" s="80"/>
      <c r="AGN2" s="80"/>
      <c r="AGO2" s="80"/>
      <c r="AGP2" s="80"/>
      <c r="AGQ2" s="80"/>
      <c r="AGR2" s="80"/>
      <c r="AGS2" s="80"/>
      <c r="AGT2" s="80"/>
      <c r="AGU2" s="80"/>
      <c r="AGV2" s="80"/>
      <c r="AGW2" s="80"/>
      <c r="AGX2" s="80"/>
      <c r="AGY2" s="80"/>
      <c r="AGZ2" s="80"/>
      <c r="AHA2" s="80"/>
      <c r="AHB2" s="80"/>
      <c r="AHC2" s="80"/>
      <c r="AHD2" s="80"/>
      <c r="AHE2" s="80"/>
      <c r="AHF2" s="80"/>
      <c r="AHG2" s="80"/>
      <c r="AHH2" s="80"/>
      <c r="AHI2" s="80"/>
      <c r="AHJ2" s="80"/>
      <c r="AHK2" s="80"/>
      <c r="AHL2" s="80"/>
      <c r="AHM2" s="80"/>
      <c r="AHN2" s="80"/>
      <c r="AHO2" s="80"/>
      <c r="AHP2" s="80"/>
      <c r="AHQ2" s="80"/>
      <c r="AHR2" s="80"/>
      <c r="AHS2" s="80"/>
      <c r="AHT2" s="80"/>
      <c r="AHU2" s="80"/>
      <c r="AHV2" s="80"/>
      <c r="AHW2" s="80"/>
      <c r="AHX2" s="80"/>
      <c r="AHY2" s="80"/>
      <c r="AHZ2" s="80"/>
      <c r="AIA2" s="80"/>
      <c r="AIB2" s="80"/>
      <c r="AIC2" s="80"/>
      <c r="AID2" s="80"/>
      <c r="AIE2" s="80"/>
      <c r="AIF2" s="80"/>
      <c r="AIG2" s="80"/>
      <c r="AIH2" s="80"/>
      <c r="AII2" s="80"/>
      <c r="AIJ2" s="80"/>
      <c r="AIK2" s="80"/>
      <c r="AIL2" s="80"/>
      <c r="AIM2" s="80"/>
      <c r="AIN2" s="80"/>
      <c r="AIO2" s="80"/>
      <c r="AIP2" s="80"/>
      <c r="AIQ2" s="80"/>
      <c r="AIR2" s="80"/>
      <c r="AIS2" s="80"/>
      <c r="AIT2" s="80"/>
      <c r="AIU2" s="80"/>
      <c r="AIV2" s="80"/>
      <c r="AIW2" s="80"/>
      <c r="AIX2" s="80"/>
      <c r="AIY2" s="80"/>
      <c r="AIZ2" s="80"/>
      <c r="AJA2" s="80"/>
      <c r="AJB2" s="80"/>
      <c r="AJC2" s="80"/>
      <c r="AJD2" s="80"/>
      <c r="AJE2" s="80"/>
      <c r="AJF2" s="80"/>
      <c r="AJG2" s="80"/>
      <c r="AJH2" s="80"/>
      <c r="AJI2" s="80"/>
      <c r="AJJ2" s="80"/>
      <c r="AJK2" s="80"/>
      <c r="AJL2" s="80"/>
      <c r="AJM2" s="80"/>
      <c r="AJN2" s="80"/>
      <c r="AJO2" s="80"/>
      <c r="AJP2" s="80"/>
      <c r="AJQ2" s="80"/>
      <c r="AJR2" s="80"/>
      <c r="AJS2" s="80"/>
      <c r="AJT2" s="80"/>
      <c r="AJU2" s="80"/>
      <c r="AJV2" s="80"/>
      <c r="AJW2" s="80"/>
      <c r="AJX2" s="80"/>
      <c r="AJY2" s="80"/>
      <c r="AJZ2" s="80"/>
      <c r="AKA2" s="80"/>
      <c r="AKB2" s="80"/>
      <c r="AKC2" s="80"/>
      <c r="AKD2" s="80"/>
      <c r="AKE2" s="80"/>
      <c r="AKF2" s="80"/>
      <c r="AKG2" s="80"/>
      <c r="AKH2" s="80"/>
      <c r="AKI2" s="80"/>
      <c r="AKJ2" s="80"/>
      <c r="AKK2" s="80"/>
      <c r="AKL2" s="80"/>
      <c r="AKM2" s="80"/>
      <c r="AKN2" s="80"/>
      <c r="AKO2" s="80"/>
      <c r="AKP2" s="80"/>
      <c r="AKQ2" s="80"/>
      <c r="AKR2" s="80"/>
      <c r="AKS2" s="80"/>
      <c r="AKT2" s="80"/>
      <c r="AKU2" s="80"/>
      <c r="AKV2" s="80"/>
      <c r="AKW2" s="80"/>
      <c r="AKX2" s="80"/>
      <c r="AKY2" s="80"/>
      <c r="AKZ2" s="80"/>
      <c r="ALA2" s="80"/>
      <c r="ALB2" s="80"/>
      <c r="ALC2" s="80"/>
      <c r="ALD2" s="80"/>
      <c r="ALE2" s="80"/>
      <c r="ALF2" s="80"/>
      <c r="ALG2" s="80"/>
      <c r="ALH2" s="80"/>
      <c r="ALI2" s="80"/>
      <c r="ALJ2" s="80"/>
      <c r="ALK2" s="80"/>
      <c r="ALL2" s="80"/>
      <c r="ALM2" s="80"/>
      <c r="ALN2" s="80"/>
      <c r="ALO2" s="80"/>
      <c r="ALP2" s="80"/>
    </row>
    <row r="3" spans="1:1004" s="207" customFormat="1" ht="15" x14ac:dyDescent="0.25">
      <c r="A3" s="85"/>
      <c r="B3" s="85"/>
      <c r="C3" s="510" t="s">
        <v>18</v>
      </c>
      <c r="D3" s="510"/>
      <c r="E3" s="510"/>
      <c r="F3" s="510"/>
      <c r="G3" s="510"/>
      <c r="H3" s="510"/>
      <c r="I3" s="510"/>
      <c r="J3" s="85"/>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c r="NS3" s="80"/>
      <c r="NT3" s="80"/>
      <c r="NU3" s="80"/>
      <c r="NV3" s="80"/>
      <c r="NW3" s="80"/>
      <c r="NX3" s="80"/>
      <c r="NY3" s="80"/>
      <c r="NZ3" s="80"/>
      <c r="OA3" s="80"/>
      <c r="OB3" s="80"/>
      <c r="OC3" s="80"/>
      <c r="OD3" s="80"/>
      <c r="OE3" s="80"/>
      <c r="OF3" s="80"/>
      <c r="OG3" s="80"/>
      <c r="OH3" s="80"/>
      <c r="OI3" s="80"/>
      <c r="OJ3" s="80"/>
      <c r="OK3" s="80"/>
      <c r="OL3" s="80"/>
      <c r="OM3" s="80"/>
      <c r="ON3" s="80"/>
      <c r="OO3" s="80"/>
      <c r="OP3" s="80"/>
      <c r="OQ3" s="80"/>
      <c r="OR3" s="80"/>
      <c r="OS3" s="80"/>
      <c r="OT3" s="80"/>
      <c r="OU3" s="80"/>
      <c r="OV3" s="80"/>
      <c r="OW3" s="80"/>
      <c r="OX3" s="80"/>
      <c r="OY3" s="80"/>
      <c r="OZ3" s="80"/>
      <c r="PA3" s="80"/>
      <c r="PB3" s="80"/>
      <c r="PC3" s="80"/>
      <c r="PD3" s="80"/>
      <c r="PE3" s="80"/>
      <c r="PF3" s="80"/>
      <c r="PG3" s="80"/>
      <c r="PH3" s="80"/>
      <c r="PI3" s="80"/>
      <c r="PJ3" s="80"/>
      <c r="PK3" s="80"/>
      <c r="PL3" s="80"/>
      <c r="PM3" s="80"/>
      <c r="PN3" s="80"/>
      <c r="PO3" s="80"/>
      <c r="PP3" s="80"/>
      <c r="PQ3" s="80"/>
      <c r="PR3" s="80"/>
      <c r="PS3" s="80"/>
      <c r="PT3" s="80"/>
      <c r="PU3" s="80"/>
      <c r="PV3" s="80"/>
      <c r="PW3" s="80"/>
      <c r="PX3" s="80"/>
      <c r="PY3" s="80"/>
      <c r="PZ3" s="80"/>
      <c r="QA3" s="80"/>
      <c r="QB3" s="80"/>
      <c r="QC3" s="80"/>
      <c r="QD3" s="80"/>
      <c r="QE3" s="80"/>
      <c r="QF3" s="80"/>
      <c r="QG3" s="80"/>
      <c r="QH3" s="80"/>
      <c r="QI3" s="80"/>
      <c r="QJ3" s="80"/>
      <c r="QK3" s="80"/>
      <c r="QL3" s="80"/>
      <c r="QM3" s="80"/>
      <c r="QN3" s="80"/>
      <c r="QO3" s="80"/>
      <c r="QP3" s="80"/>
      <c r="QQ3" s="80"/>
      <c r="QR3" s="80"/>
      <c r="QS3" s="80"/>
      <c r="QT3" s="80"/>
      <c r="QU3" s="80"/>
      <c r="QV3" s="80"/>
      <c r="QW3" s="80"/>
      <c r="QX3" s="80"/>
      <c r="QY3" s="80"/>
      <c r="QZ3" s="80"/>
      <c r="RA3" s="80"/>
      <c r="RB3" s="80"/>
      <c r="RC3" s="80"/>
      <c r="RD3" s="80"/>
      <c r="RE3" s="80"/>
      <c r="RF3" s="80"/>
      <c r="RG3" s="80"/>
      <c r="RH3" s="80"/>
      <c r="RI3" s="80"/>
      <c r="RJ3" s="80"/>
      <c r="RK3" s="80"/>
      <c r="RL3" s="80"/>
      <c r="RM3" s="80"/>
      <c r="RN3" s="80"/>
      <c r="RO3" s="80"/>
      <c r="RP3" s="80"/>
      <c r="RQ3" s="80"/>
      <c r="RR3" s="80"/>
      <c r="RS3" s="80"/>
      <c r="RT3" s="80"/>
      <c r="RU3" s="80"/>
      <c r="RV3" s="80"/>
      <c r="RW3" s="80"/>
      <c r="RX3" s="80"/>
      <c r="RY3" s="80"/>
      <c r="RZ3" s="80"/>
      <c r="SA3" s="80"/>
      <c r="SB3" s="80"/>
      <c r="SC3" s="80"/>
      <c r="SD3" s="80"/>
      <c r="SE3" s="80"/>
      <c r="SF3" s="80"/>
      <c r="SG3" s="80"/>
      <c r="SH3" s="80"/>
      <c r="SI3" s="80"/>
      <c r="SJ3" s="80"/>
      <c r="SK3" s="80"/>
      <c r="SL3" s="80"/>
      <c r="SM3" s="80"/>
      <c r="SN3" s="80"/>
      <c r="SO3" s="80"/>
      <c r="SP3" s="80"/>
      <c r="SQ3" s="80"/>
      <c r="SR3" s="80"/>
      <c r="SS3" s="80"/>
      <c r="ST3" s="80"/>
      <c r="SU3" s="80"/>
      <c r="SV3" s="80"/>
      <c r="SW3" s="80"/>
      <c r="SX3" s="80"/>
      <c r="SY3" s="80"/>
      <c r="SZ3" s="80"/>
      <c r="TA3" s="80"/>
      <c r="TB3" s="80"/>
      <c r="TC3" s="80"/>
      <c r="TD3" s="80"/>
      <c r="TE3" s="80"/>
      <c r="TF3" s="80"/>
      <c r="TG3" s="80"/>
      <c r="TH3" s="80"/>
      <c r="TI3" s="80"/>
      <c r="TJ3" s="80"/>
      <c r="TK3" s="80"/>
      <c r="TL3" s="80"/>
      <c r="TM3" s="80"/>
      <c r="TN3" s="80"/>
      <c r="TO3" s="80"/>
      <c r="TP3" s="80"/>
      <c r="TQ3" s="80"/>
      <c r="TR3" s="80"/>
      <c r="TS3" s="80"/>
      <c r="TT3" s="80"/>
      <c r="TU3" s="80"/>
      <c r="TV3" s="80"/>
      <c r="TW3" s="80"/>
      <c r="TX3" s="80"/>
      <c r="TY3" s="80"/>
      <c r="TZ3" s="80"/>
      <c r="UA3" s="80"/>
      <c r="UB3" s="80"/>
      <c r="UC3" s="80"/>
      <c r="UD3" s="80"/>
      <c r="UE3" s="80"/>
      <c r="UF3" s="80"/>
      <c r="UG3" s="80"/>
      <c r="UH3" s="80"/>
      <c r="UI3" s="80"/>
      <c r="UJ3" s="80"/>
      <c r="UK3" s="80"/>
      <c r="UL3" s="80"/>
      <c r="UM3" s="80"/>
      <c r="UN3" s="80"/>
      <c r="UO3" s="80"/>
      <c r="UP3" s="80"/>
      <c r="UQ3" s="80"/>
      <c r="UR3" s="80"/>
      <c r="US3" s="80"/>
      <c r="UT3" s="80"/>
      <c r="UU3" s="80"/>
      <c r="UV3" s="80"/>
      <c r="UW3" s="80"/>
      <c r="UX3" s="80"/>
      <c r="UY3" s="80"/>
      <c r="UZ3" s="80"/>
      <c r="VA3" s="80"/>
      <c r="VB3" s="80"/>
      <c r="VC3" s="80"/>
      <c r="VD3" s="80"/>
      <c r="VE3" s="80"/>
      <c r="VF3" s="80"/>
      <c r="VG3" s="80"/>
      <c r="VH3" s="80"/>
      <c r="VI3" s="80"/>
      <c r="VJ3" s="80"/>
      <c r="VK3" s="80"/>
      <c r="VL3" s="80"/>
      <c r="VM3" s="80"/>
      <c r="VN3" s="80"/>
      <c r="VO3" s="80"/>
      <c r="VP3" s="80"/>
      <c r="VQ3" s="80"/>
      <c r="VR3" s="80"/>
      <c r="VS3" s="80"/>
      <c r="VT3" s="80"/>
      <c r="VU3" s="80"/>
      <c r="VV3" s="80"/>
      <c r="VW3" s="80"/>
      <c r="VX3" s="80"/>
      <c r="VY3" s="80"/>
      <c r="VZ3" s="80"/>
      <c r="WA3" s="80"/>
      <c r="WB3" s="80"/>
      <c r="WC3" s="80"/>
      <c r="WD3" s="80"/>
      <c r="WE3" s="80"/>
      <c r="WF3" s="80"/>
      <c r="WG3" s="80"/>
      <c r="WH3" s="80"/>
      <c r="WI3" s="80"/>
      <c r="WJ3" s="80"/>
      <c r="WK3" s="80"/>
      <c r="WL3" s="80"/>
      <c r="WM3" s="80"/>
      <c r="WN3" s="80"/>
      <c r="WO3" s="80"/>
      <c r="WP3" s="80"/>
      <c r="WQ3" s="80"/>
      <c r="WR3" s="80"/>
      <c r="WS3" s="80"/>
      <c r="WT3" s="80"/>
      <c r="WU3" s="80"/>
      <c r="WV3" s="80"/>
      <c r="WW3" s="80"/>
      <c r="WX3" s="80"/>
      <c r="WY3" s="80"/>
      <c r="WZ3" s="80"/>
      <c r="XA3" s="80"/>
      <c r="XB3" s="80"/>
      <c r="XC3" s="80"/>
      <c r="XD3" s="80"/>
      <c r="XE3" s="80"/>
      <c r="XF3" s="80"/>
      <c r="XG3" s="80"/>
      <c r="XH3" s="80"/>
      <c r="XI3" s="80"/>
      <c r="XJ3" s="80"/>
      <c r="XK3" s="80"/>
      <c r="XL3" s="80"/>
      <c r="XM3" s="80"/>
      <c r="XN3" s="80"/>
      <c r="XO3" s="80"/>
      <c r="XP3" s="80"/>
      <c r="XQ3" s="80"/>
      <c r="XR3" s="80"/>
      <c r="XS3" s="80"/>
      <c r="XT3" s="80"/>
      <c r="XU3" s="80"/>
      <c r="XV3" s="80"/>
      <c r="XW3" s="80"/>
      <c r="XX3" s="80"/>
      <c r="XY3" s="80"/>
      <c r="XZ3" s="80"/>
      <c r="YA3" s="80"/>
      <c r="YB3" s="80"/>
      <c r="YC3" s="80"/>
      <c r="YD3" s="80"/>
      <c r="YE3" s="80"/>
      <c r="YF3" s="80"/>
      <c r="YG3" s="80"/>
      <c r="YH3" s="80"/>
      <c r="YI3" s="80"/>
      <c r="YJ3" s="80"/>
      <c r="YK3" s="80"/>
      <c r="YL3" s="80"/>
      <c r="YM3" s="80"/>
      <c r="YN3" s="80"/>
      <c r="YO3" s="80"/>
      <c r="YP3" s="80"/>
      <c r="YQ3" s="80"/>
      <c r="YR3" s="80"/>
      <c r="YS3" s="80"/>
      <c r="YT3" s="80"/>
      <c r="YU3" s="80"/>
      <c r="YV3" s="80"/>
      <c r="YW3" s="80"/>
      <c r="YX3" s="80"/>
      <c r="YY3" s="80"/>
      <c r="YZ3" s="80"/>
      <c r="ZA3" s="80"/>
      <c r="ZB3" s="80"/>
      <c r="ZC3" s="80"/>
      <c r="ZD3" s="80"/>
      <c r="ZE3" s="80"/>
      <c r="ZF3" s="80"/>
      <c r="ZG3" s="80"/>
      <c r="ZH3" s="80"/>
      <c r="ZI3" s="80"/>
      <c r="ZJ3" s="80"/>
      <c r="ZK3" s="80"/>
      <c r="ZL3" s="80"/>
      <c r="ZM3" s="80"/>
      <c r="ZN3" s="80"/>
      <c r="ZO3" s="80"/>
      <c r="ZP3" s="80"/>
      <c r="ZQ3" s="80"/>
      <c r="ZR3" s="80"/>
      <c r="ZS3" s="80"/>
      <c r="ZT3" s="80"/>
      <c r="ZU3" s="80"/>
      <c r="ZV3" s="80"/>
      <c r="ZW3" s="80"/>
      <c r="ZX3" s="80"/>
      <c r="ZY3" s="80"/>
      <c r="ZZ3" s="80"/>
      <c r="AAA3" s="80"/>
      <c r="AAB3" s="80"/>
      <c r="AAC3" s="80"/>
      <c r="AAD3" s="80"/>
      <c r="AAE3" s="80"/>
      <c r="AAF3" s="80"/>
      <c r="AAG3" s="80"/>
      <c r="AAH3" s="80"/>
      <c r="AAI3" s="80"/>
      <c r="AAJ3" s="80"/>
      <c r="AAK3" s="80"/>
      <c r="AAL3" s="80"/>
      <c r="AAM3" s="80"/>
      <c r="AAN3" s="80"/>
      <c r="AAO3" s="80"/>
      <c r="AAP3" s="80"/>
      <c r="AAQ3" s="80"/>
      <c r="AAR3" s="80"/>
      <c r="AAS3" s="80"/>
      <c r="AAT3" s="80"/>
      <c r="AAU3" s="80"/>
      <c r="AAV3" s="80"/>
      <c r="AAW3" s="80"/>
      <c r="AAX3" s="80"/>
      <c r="AAY3" s="80"/>
      <c r="AAZ3" s="80"/>
      <c r="ABA3" s="80"/>
      <c r="ABB3" s="80"/>
      <c r="ABC3" s="80"/>
      <c r="ABD3" s="80"/>
      <c r="ABE3" s="80"/>
      <c r="ABF3" s="80"/>
      <c r="ABG3" s="80"/>
      <c r="ABH3" s="80"/>
      <c r="ABI3" s="80"/>
      <c r="ABJ3" s="80"/>
      <c r="ABK3" s="80"/>
      <c r="ABL3" s="80"/>
      <c r="ABM3" s="80"/>
      <c r="ABN3" s="80"/>
      <c r="ABO3" s="80"/>
      <c r="ABP3" s="80"/>
      <c r="ABQ3" s="80"/>
      <c r="ABR3" s="80"/>
      <c r="ABS3" s="80"/>
      <c r="ABT3" s="80"/>
      <c r="ABU3" s="80"/>
      <c r="ABV3" s="80"/>
      <c r="ABW3" s="80"/>
      <c r="ABX3" s="80"/>
      <c r="ABY3" s="80"/>
      <c r="ABZ3" s="80"/>
      <c r="ACA3" s="80"/>
      <c r="ACB3" s="80"/>
      <c r="ACC3" s="80"/>
      <c r="ACD3" s="80"/>
      <c r="ACE3" s="80"/>
      <c r="ACF3" s="80"/>
      <c r="ACG3" s="80"/>
      <c r="ACH3" s="80"/>
      <c r="ACI3" s="80"/>
      <c r="ACJ3" s="80"/>
      <c r="ACK3" s="80"/>
      <c r="ACL3" s="80"/>
      <c r="ACM3" s="80"/>
      <c r="ACN3" s="80"/>
      <c r="ACO3" s="80"/>
      <c r="ACP3" s="80"/>
      <c r="ACQ3" s="80"/>
      <c r="ACR3" s="80"/>
      <c r="ACS3" s="80"/>
      <c r="ACT3" s="80"/>
      <c r="ACU3" s="80"/>
      <c r="ACV3" s="80"/>
      <c r="ACW3" s="80"/>
      <c r="ACX3" s="80"/>
      <c r="ACY3" s="80"/>
      <c r="ACZ3" s="80"/>
      <c r="ADA3" s="80"/>
      <c r="ADB3" s="80"/>
      <c r="ADC3" s="80"/>
      <c r="ADD3" s="80"/>
      <c r="ADE3" s="80"/>
      <c r="ADF3" s="80"/>
      <c r="ADG3" s="80"/>
      <c r="ADH3" s="80"/>
      <c r="ADI3" s="80"/>
      <c r="ADJ3" s="80"/>
      <c r="ADK3" s="80"/>
      <c r="ADL3" s="80"/>
      <c r="ADM3" s="80"/>
      <c r="ADN3" s="80"/>
      <c r="ADO3" s="80"/>
      <c r="ADP3" s="80"/>
      <c r="ADQ3" s="80"/>
      <c r="ADR3" s="80"/>
      <c r="ADS3" s="80"/>
      <c r="ADT3" s="80"/>
      <c r="ADU3" s="80"/>
      <c r="ADV3" s="80"/>
      <c r="ADW3" s="80"/>
      <c r="ADX3" s="80"/>
      <c r="ADY3" s="80"/>
      <c r="ADZ3" s="80"/>
      <c r="AEA3" s="80"/>
      <c r="AEB3" s="80"/>
      <c r="AEC3" s="80"/>
      <c r="AED3" s="80"/>
      <c r="AEE3" s="80"/>
      <c r="AEF3" s="80"/>
      <c r="AEG3" s="80"/>
      <c r="AEH3" s="80"/>
      <c r="AEI3" s="80"/>
      <c r="AEJ3" s="80"/>
      <c r="AEK3" s="80"/>
      <c r="AEL3" s="80"/>
      <c r="AEM3" s="80"/>
      <c r="AEN3" s="80"/>
      <c r="AEO3" s="80"/>
      <c r="AEP3" s="80"/>
      <c r="AEQ3" s="80"/>
      <c r="AER3" s="80"/>
      <c r="AES3" s="80"/>
      <c r="AET3" s="80"/>
      <c r="AEU3" s="80"/>
      <c r="AEV3" s="80"/>
      <c r="AEW3" s="80"/>
      <c r="AEX3" s="80"/>
      <c r="AEY3" s="80"/>
      <c r="AEZ3" s="80"/>
      <c r="AFA3" s="80"/>
      <c r="AFB3" s="80"/>
      <c r="AFC3" s="80"/>
      <c r="AFD3" s="80"/>
      <c r="AFE3" s="80"/>
      <c r="AFF3" s="80"/>
      <c r="AFG3" s="80"/>
      <c r="AFH3" s="80"/>
      <c r="AFI3" s="80"/>
      <c r="AFJ3" s="80"/>
      <c r="AFK3" s="80"/>
      <c r="AFL3" s="80"/>
      <c r="AFM3" s="80"/>
      <c r="AFN3" s="80"/>
      <c r="AFO3" s="80"/>
      <c r="AFP3" s="80"/>
      <c r="AFQ3" s="80"/>
      <c r="AFR3" s="80"/>
      <c r="AFS3" s="80"/>
      <c r="AFT3" s="80"/>
      <c r="AFU3" s="80"/>
      <c r="AFV3" s="80"/>
      <c r="AFW3" s="80"/>
      <c r="AFX3" s="80"/>
      <c r="AFY3" s="80"/>
      <c r="AFZ3" s="80"/>
      <c r="AGA3" s="80"/>
      <c r="AGB3" s="80"/>
      <c r="AGC3" s="80"/>
      <c r="AGD3" s="80"/>
      <c r="AGE3" s="80"/>
      <c r="AGF3" s="80"/>
      <c r="AGG3" s="80"/>
      <c r="AGH3" s="80"/>
      <c r="AGI3" s="80"/>
      <c r="AGJ3" s="80"/>
      <c r="AGK3" s="80"/>
      <c r="AGL3" s="80"/>
      <c r="AGM3" s="80"/>
      <c r="AGN3" s="80"/>
      <c r="AGO3" s="80"/>
      <c r="AGP3" s="80"/>
      <c r="AGQ3" s="80"/>
      <c r="AGR3" s="80"/>
      <c r="AGS3" s="80"/>
      <c r="AGT3" s="80"/>
      <c r="AGU3" s="80"/>
      <c r="AGV3" s="80"/>
      <c r="AGW3" s="80"/>
      <c r="AGX3" s="80"/>
      <c r="AGY3" s="80"/>
      <c r="AGZ3" s="80"/>
      <c r="AHA3" s="80"/>
      <c r="AHB3" s="80"/>
      <c r="AHC3" s="80"/>
      <c r="AHD3" s="80"/>
      <c r="AHE3" s="80"/>
      <c r="AHF3" s="80"/>
      <c r="AHG3" s="80"/>
      <c r="AHH3" s="80"/>
      <c r="AHI3" s="80"/>
      <c r="AHJ3" s="80"/>
      <c r="AHK3" s="80"/>
      <c r="AHL3" s="80"/>
      <c r="AHM3" s="80"/>
      <c r="AHN3" s="80"/>
      <c r="AHO3" s="80"/>
      <c r="AHP3" s="80"/>
      <c r="AHQ3" s="80"/>
      <c r="AHR3" s="80"/>
      <c r="AHS3" s="80"/>
      <c r="AHT3" s="80"/>
      <c r="AHU3" s="80"/>
      <c r="AHV3" s="80"/>
      <c r="AHW3" s="80"/>
      <c r="AHX3" s="80"/>
      <c r="AHY3" s="80"/>
      <c r="AHZ3" s="80"/>
      <c r="AIA3" s="80"/>
      <c r="AIB3" s="80"/>
      <c r="AIC3" s="80"/>
      <c r="AID3" s="80"/>
      <c r="AIE3" s="80"/>
      <c r="AIF3" s="80"/>
      <c r="AIG3" s="80"/>
      <c r="AIH3" s="80"/>
      <c r="AII3" s="80"/>
      <c r="AIJ3" s="80"/>
      <c r="AIK3" s="80"/>
      <c r="AIL3" s="80"/>
      <c r="AIM3" s="80"/>
      <c r="AIN3" s="80"/>
      <c r="AIO3" s="80"/>
      <c r="AIP3" s="80"/>
      <c r="AIQ3" s="80"/>
      <c r="AIR3" s="80"/>
      <c r="AIS3" s="80"/>
      <c r="AIT3" s="80"/>
      <c r="AIU3" s="80"/>
      <c r="AIV3" s="80"/>
      <c r="AIW3" s="80"/>
      <c r="AIX3" s="80"/>
      <c r="AIY3" s="80"/>
      <c r="AIZ3" s="80"/>
      <c r="AJA3" s="80"/>
      <c r="AJB3" s="80"/>
      <c r="AJC3" s="80"/>
      <c r="AJD3" s="80"/>
      <c r="AJE3" s="80"/>
      <c r="AJF3" s="80"/>
      <c r="AJG3" s="80"/>
      <c r="AJH3" s="80"/>
      <c r="AJI3" s="80"/>
      <c r="AJJ3" s="80"/>
      <c r="AJK3" s="80"/>
      <c r="AJL3" s="80"/>
      <c r="AJM3" s="80"/>
      <c r="AJN3" s="80"/>
      <c r="AJO3" s="80"/>
      <c r="AJP3" s="80"/>
      <c r="AJQ3" s="80"/>
      <c r="AJR3" s="80"/>
      <c r="AJS3" s="80"/>
      <c r="AJT3" s="80"/>
      <c r="AJU3" s="80"/>
      <c r="AJV3" s="80"/>
      <c r="AJW3" s="80"/>
      <c r="AJX3" s="80"/>
      <c r="AJY3" s="80"/>
      <c r="AJZ3" s="80"/>
      <c r="AKA3" s="80"/>
      <c r="AKB3" s="80"/>
      <c r="AKC3" s="80"/>
      <c r="AKD3" s="80"/>
      <c r="AKE3" s="80"/>
      <c r="AKF3" s="80"/>
      <c r="AKG3" s="80"/>
      <c r="AKH3" s="80"/>
      <c r="AKI3" s="80"/>
      <c r="AKJ3" s="80"/>
      <c r="AKK3" s="80"/>
      <c r="AKL3" s="80"/>
      <c r="AKM3" s="80"/>
      <c r="AKN3" s="80"/>
      <c r="AKO3" s="80"/>
      <c r="AKP3" s="80"/>
      <c r="AKQ3" s="80"/>
      <c r="AKR3" s="80"/>
      <c r="AKS3" s="80"/>
      <c r="AKT3" s="80"/>
      <c r="AKU3" s="80"/>
      <c r="AKV3" s="80"/>
      <c r="AKW3" s="80"/>
      <c r="AKX3" s="80"/>
      <c r="AKY3" s="80"/>
      <c r="AKZ3" s="80"/>
      <c r="ALA3" s="80"/>
      <c r="ALB3" s="80"/>
      <c r="ALC3" s="80"/>
      <c r="ALD3" s="80"/>
      <c r="ALE3" s="80"/>
      <c r="ALF3" s="80"/>
      <c r="ALG3" s="80"/>
      <c r="ALH3" s="80"/>
      <c r="ALI3" s="80"/>
      <c r="ALJ3" s="80"/>
      <c r="ALK3" s="80"/>
      <c r="ALL3" s="80"/>
      <c r="ALM3" s="80"/>
      <c r="ALN3" s="80"/>
      <c r="ALO3" s="80"/>
      <c r="ALP3" s="80"/>
    </row>
    <row r="4" spans="1:1004" s="207" customFormat="1" ht="15" x14ac:dyDescent="0.25">
      <c r="A4" s="85"/>
      <c r="B4" s="85"/>
      <c r="C4" s="534" t="s">
        <v>4</v>
      </c>
      <c r="D4" s="534"/>
      <c r="E4" s="534"/>
      <c r="F4" s="534"/>
      <c r="G4" s="534"/>
      <c r="H4" s="534"/>
      <c r="I4" s="534"/>
      <c r="J4" s="85"/>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c r="NS4" s="80"/>
      <c r="NT4" s="80"/>
      <c r="NU4" s="80"/>
      <c r="NV4" s="80"/>
      <c r="NW4" s="80"/>
      <c r="NX4" s="80"/>
      <c r="NY4" s="80"/>
      <c r="NZ4" s="80"/>
      <c r="OA4" s="80"/>
      <c r="OB4" s="80"/>
      <c r="OC4" s="80"/>
      <c r="OD4" s="80"/>
      <c r="OE4" s="80"/>
      <c r="OF4" s="80"/>
      <c r="OG4" s="80"/>
      <c r="OH4" s="80"/>
      <c r="OI4" s="80"/>
      <c r="OJ4" s="80"/>
      <c r="OK4" s="80"/>
      <c r="OL4" s="80"/>
      <c r="OM4" s="80"/>
      <c r="ON4" s="80"/>
      <c r="OO4" s="80"/>
      <c r="OP4" s="80"/>
      <c r="OQ4" s="80"/>
      <c r="OR4" s="80"/>
      <c r="OS4" s="80"/>
      <c r="OT4" s="80"/>
      <c r="OU4" s="80"/>
      <c r="OV4" s="80"/>
      <c r="OW4" s="80"/>
      <c r="OX4" s="80"/>
      <c r="OY4" s="80"/>
      <c r="OZ4" s="80"/>
      <c r="PA4" s="80"/>
      <c r="PB4" s="80"/>
      <c r="PC4" s="80"/>
      <c r="PD4" s="80"/>
      <c r="PE4" s="80"/>
      <c r="PF4" s="80"/>
      <c r="PG4" s="80"/>
      <c r="PH4" s="80"/>
      <c r="PI4" s="80"/>
      <c r="PJ4" s="80"/>
      <c r="PK4" s="80"/>
      <c r="PL4" s="80"/>
      <c r="PM4" s="80"/>
      <c r="PN4" s="80"/>
      <c r="PO4" s="80"/>
      <c r="PP4" s="80"/>
      <c r="PQ4" s="80"/>
      <c r="PR4" s="80"/>
      <c r="PS4" s="80"/>
      <c r="PT4" s="80"/>
      <c r="PU4" s="80"/>
      <c r="PV4" s="80"/>
      <c r="PW4" s="80"/>
      <c r="PX4" s="80"/>
      <c r="PY4" s="80"/>
      <c r="PZ4" s="80"/>
      <c r="QA4" s="80"/>
      <c r="QB4" s="80"/>
      <c r="QC4" s="80"/>
      <c r="QD4" s="80"/>
      <c r="QE4" s="80"/>
      <c r="QF4" s="80"/>
      <c r="QG4" s="80"/>
      <c r="QH4" s="80"/>
      <c r="QI4" s="80"/>
      <c r="QJ4" s="80"/>
      <c r="QK4" s="80"/>
      <c r="QL4" s="80"/>
      <c r="QM4" s="80"/>
      <c r="QN4" s="80"/>
      <c r="QO4" s="80"/>
      <c r="QP4" s="80"/>
      <c r="QQ4" s="80"/>
      <c r="QR4" s="80"/>
      <c r="QS4" s="80"/>
      <c r="QT4" s="80"/>
      <c r="QU4" s="80"/>
      <c r="QV4" s="80"/>
      <c r="QW4" s="80"/>
      <c r="QX4" s="80"/>
      <c r="QY4" s="80"/>
      <c r="QZ4" s="80"/>
      <c r="RA4" s="80"/>
      <c r="RB4" s="80"/>
      <c r="RC4" s="80"/>
      <c r="RD4" s="80"/>
      <c r="RE4" s="80"/>
      <c r="RF4" s="80"/>
      <c r="RG4" s="80"/>
      <c r="RH4" s="80"/>
      <c r="RI4" s="80"/>
      <c r="RJ4" s="80"/>
      <c r="RK4" s="80"/>
      <c r="RL4" s="80"/>
      <c r="RM4" s="80"/>
      <c r="RN4" s="80"/>
      <c r="RO4" s="80"/>
      <c r="RP4" s="80"/>
      <c r="RQ4" s="80"/>
      <c r="RR4" s="80"/>
      <c r="RS4" s="80"/>
      <c r="RT4" s="80"/>
      <c r="RU4" s="80"/>
      <c r="RV4" s="80"/>
      <c r="RW4" s="80"/>
      <c r="RX4" s="80"/>
      <c r="RY4" s="80"/>
      <c r="RZ4" s="80"/>
      <c r="SA4" s="80"/>
      <c r="SB4" s="80"/>
      <c r="SC4" s="80"/>
      <c r="SD4" s="80"/>
      <c r="SE4" s="80"/>
      <c r="SF4" s="80"/>
      <c r="SG4" s="80"/>
      <c r="SH4" s="80"/>
      <c r="SI4" s="80"/>
      <c r="SJ4" s="80"/>
      <c r="SK4" s="80"/>
      <c r="SL4" s="80"/>
      <c r="SM4" s="80"/>
      <c r="SN4" s="80"/>
      <c r="SO4" s="80"/>
      <c r="SP4" s="80"/>
      <c r="SQ4" s="80"/>
      <c r="SR4" s="80"/>
      <c r="SS4" s="80"/>
      <c r="ST4" s="80"/>
      <c r="SU4" s="80"/>
      <c r="SV4" s="80"/>
      <c r="SW4" s="80"/>
      <c r="SX4" s="80"/>
      <c r="SY4" s="80"/>
      <c r="SZ4" s="80"/>
      <c r="TA4" s="80"/>
      <c r="TB4" s="80"/>
      <c r="TC4" s="80"/>
      <c r="TD4" s="80"/>
      <c r="TE4" s="80"/>
      <c r="TF4" s="80"/>
      <c r="TG4" s="80"/>
      <c r="TH4" s="80"/>
      <c r="TI4" s="80"/>
      <c r="TJ4" s="80"/>
      <c r="TK4" s="80"/>
      <c r="TL4" s="80"/>
      <c r="TM4" s="80"/>
      <c r="TN4" s="80"/>
      <c r="TO4" s="80"/>
      <c r="TP4" s="80"/>
      <c r="TQ4" s="80"/>
      <c r="TR4" s="80"/>
      <c r="TS4" s="80"/>
      <c r="TT4" s="80"/>
      <c r="TU4" s="80"/>
      <c r="TV4" s="80"/>
      <c r="TW4" s="80"/>
      <c r="TX4" s="80"/>
      <c r="TY4" s="80"/>
      <c r="TZ4" s="80"/>
      <c r="UA4" s="80"/>
      <c r="UB4" s="80"/>
      <c r="UC4" s="80"/>
      <c r="UD4" s="80"/>
      <c r="UE4" s="80"/>
      <c r="UF4" s="80"/>
      <c r="UG4" s="80"/>
      <c r="UH4" s="80"/>
      <c r="UI4" s="80"/>
      <c r="UJ4" s="80"/>
      <c r="UK4" s="80"/>
      <c r="UL4" s="80"/>
      <c r="UM4" s="80"/>
      <c r="UN4" s="80"/>
      <c r="UO4" s="80"/>
      <c r="UP4" s="80"/>
      <c r="UQ4" s="80"/>
      <c r="UR4" s="80"/>
      <c r="US4" s="80"/>
      <c r="UT4" s="80"/>
      <c r="UU4" s="80"/>
      <c r="UV4" s="80"/>
      <c r="UW4" s="80"/>
      <c r="UX4" s="80"/>
      <c r="UY4" s="80"/>
      <c r="UZ4" s="80"/>
      <c r="VA4" s="80"/>
      <c r="VB4" s="80"/>
      <c r="VC4" s="80"/>
      <c r="VD4" s="80"/>
      <c r="VE4" s="80"/>
      <c r="VF4" s="80"/>
      <c r="VG4" s="80"/>
      <c r="VH4" s="80"/>
      <c r="VI4" s="80"/>
      <c r="VJ4" s="80"/>
      <c r="VK4" s="80"/>
      <c r="VL4" s="80"/>
      <c r="VM4" s="80"/>
      <c r="VN4" s="80"/>
      <c r="VO4" s="80"/>
      <c r="VP4" s="80"/>
      <c r="VQ4" s="80"/>
      <c r="VR4" s="80"/>
      <c r="VS4" s="80"/>
      <c r="VT4" s="80"/>
      <c r="VU4" s="80"/>
      <c r="VV4" s="80"/>
      <c r="VW4" s="80"/>
      <c r="VX4" s="80"/>
      <c r="VY4" s="80"/>
      <c r="VZ4" s="80"/>
      <c r="WA4" s="80"/>
      <c r="WB4" s="80"/>
      <c r="WC4" s="80"/>
      <c r="WD4" s="80"/>
      <c r="WE4" s="80"/>
      <c r="WF4" s="80"/>
      <c r="WG4" s="80"/>
      <c r="WH4" s="80"/>
      <c r="WI4" s="80"/>
      <c r="WJ4" s="80"/>
      <c r="WK4" s="80"/>
      <c r="WL4" s="80"/>
      <c r="WM4" s="80"/>
      <c r="WN4" s="80"/>
      <c r="WO4" s="80"/>
      <c r="WP4" s="80"/>
      <c r="WQ4" s="80"/>
      <c r="WR4" s="80"/>
      <c r="WS4" s="80"/>
      <c r="WT4" s="80"/>
      <c r="WU4" s="80"/>
      <c r="WV4" s="80"/>
      <c r="WW4" s="80"/>
      <c r="WX4" s="80"/>
      <c r="WY4" s="80"/>
      <c r="WZ4" s="80"/>
      <c r="XA4" s="80"/>
      <c r="XB4" s="80"/>
      <c r="XC4" s="80"/>
      <c r="XD4" s="80"/>
      <c r="XE4" s="80"/>
      <c r="XF4" s="80"/>
      <c r="XG4" s="80"/>
      <c r="XH4" s="80"/>
      <c r="XI4" s="80"/>
      <c r="XJ4" s="80"/>
      <c r="XK4" s="80"/>
      <c r="XL4" s="80"/>
      <c r="XM4" s="80"/>
      <c r="XN4" s="80"/>
      <c r="XO4" s="80"/>
      <c r="XP4" s="80"/>
      <c r="XQ4" s="80"/>
      <c r="XR4" s="80"/>
      <c r="XS4" s="80"/>
      <c r="XT4" s="80"/>
      <c r="XU4" s="80"/>
      <c r="XV4" s="80"/>
      <c r="XW4" s="80"/>
      <c r="XX4" s="80"/>
      <c r="XY4" s="80"/>
      <c r="XZ4" s="80"/>
      <c r="YA4" s="80"/>
      <c r="YB4" s="80"/>
      <c r="YC4" s="80"/>
      <c r="YD4" s="80"/>
      <c r="YE4" s="80"/>
      <c r="YF4" s="80"/>
      <c r="YG4" s="80"/>
      <c r="YH4" s="80"/>
      <c r="YI4" s="80"/>
      <c r="YJ4" s="80"/>
      <c r="YK4" s="80"/>
      <c r="YL4" s="80"/>
      <c r="YM4" s="80"/>
      <c r="YN4" s="80"/>
      <c r="YO4" s="80"/>
      <c r="YP4" s="80"/>
      <c r="YQ4" s="80"/>
      <c r="YR4" s="80"/>
      <c r="YS4" s="80"/>
      <c r="YT4" s="80"/>
      <c r="YU4" s="80"/>
      <c r="YV4" s="80"/>
      <c r="YW4" s="80"/>
      <c r="YX4" s="80"/>
      <c r="YY4" s="80"/>
      <c r="YZ4" s="80"/>
      <c r="ZA4" s="80"/>
      <c r="ZB4" s="80"/>
      <c r="ZC4" s="80"/>
      <c r="ZD4" s="80"/>
      <c r="ZE4" s="80"/>
      <c r="ZF4" s="80"/>
      <c r="ZG4" s="80"/>
      <c r="ZH4" s="80"/>
      <c r="ZI4" s="80"/>
      <c r="ZJ4" s="80"/>
      <c r="ZK4" s="80"/>
      <c r="ZL4" s="80"/>
      <c r="ZM4" s="80"/>
      <c r="ZN4" s="80"/>
      <c r="ZO4" s="80"/>
      <c r="ZP4" s="80"/>
      <c r="ZQ4" s="80"/>
      <c r="ZR4" s="80"/>
      <c r="ZS4" s="80"/>
      <c r="ZT4" s="80"/>
      <c r="ZU4" s="80"/>
      <c r="ZV4" s="80"/>
      <c r="ZW4" s="80"/>
      <c r="ZX4" s="80"/>
      <c r="ZY4" s="80"/>
      <c r="ZZ4" s="80"/>
      <c r="AAA4" s="80"/>
      <c r="AAB4" s="80"/>
      <c r="AAC4" s="80"/>
      <c r="AAD4" s="80"/>
      <c r="AAE4" s="80"/>
      <c r="AAF4" s="80"/>
      <c r="AAG4" s="80"/>
      <c r="AAH4" s="80"/>
      <c r="AAI4" s="80"/>
      <c r="AAJ4" s="80"/>
      <c r="AAK4" s="80"/>
      <c r="AAL4" s="80"/>
      <c r="AAM4" s="80"/>
      <c r="AAN4" s="80"/>
      <c r="AAO4" s="80"/>
      <c r="AAP4" s="80"/>
      <c r="AAQ4" s="80"/>
      <c r="AAR4" s="80"/>
      <c r="AAS4" s="80"/>
      <c r="AAT4" s="80"/>
      <c r="AAU4" s="80"/>
      <c r="AAV4" s="80"/>
      <c r="AAW4" s="80"/>
      <c r="AAX4" s="80"/>
      <c r="AAY4" s="80"/>
      <c r="AAZ4" s="80"/>
      <c r="ABA4" s="80"/>
      <c r="ABB4" s="80"/>
      <c r="ABC4" s="80"/>
      <c r="ABD4" s="80"/>
      <c r="ABE4" s="80"/>
      <c r="ABF4" s="80"/>
      <c r="ABG4" s="80"/>
      <c r="ABH4" s="80"/>
      <c r="ABI4" s="80"/>
      <c r="ABJ4" s="80"/>
      <c r="ABK4" s="80"/>
      <c r="ABL4" s="80"/>
      <c r="ABM4" s="80"/>
      <c r="ABN4" s="80"/>
      <c r="ABO4" s="80"/>
      <c r="ABP4" s="80"/>
      <c r="ABQ4" s="80"/>
      <c r="ABR4" s="80"/>
      <c r="ABS4" s="80"/>
      <c r="ABT4" s="80"/>
      <c r="ABU4" s="80"/>
      <c r="ABV4" s="80"/>
      <c r="ABW4" s="80"/>
      <c r="ABX4" s="80"/>
      <c r="ABY4" s="80"/>
      <c r="ABZ4" s="80"/>
      <c r="ACA4" s="80"/>
      <c r="ACB4" s="80"/>
      <c r="ACC4" s="80"/>
      <c r="ACD4" s="80"/>
      <c r="ACE4" s="80"/>
      <c r="ACF4" s="80"/>
      <c r="ACG4" s="80"/>
      <c r="ACH4" s="80"/>
      <c r="ACI4" s="80"/>
      <c r="ACJ4" s="80"/>
      <c r="ACK4" s="80"/>
      <c r="ACL4" s="80"/>
      <c r="ACM4" s="80"/>
      <c r="ACN4" s="80"/>
      <c r="ACO4" s="80"/>
      <c r="ACP4" s="80"/>
      <c r="ACQ4" s="80"/>
      <c r="ACR4" s="80"/>
      <c r="ACS4" s="80"/>
      <c r="ACT4" s="80"/>
      <c r="ACU4" s="80"/>
      <c r="ACV4" s="80"/>
      <c r="ACW4" s="80"/>
      <c r="ACX4" s="80"/>
      <c r="ACY4" s="80"/>
      <c r="ACZ4" s="80"/>
      <c r="ADA4" s="80"/>
      <c r="ADB4" s="80"/>
      <c r="ADC4" s="80"/>
      <c r="ADD4" s="80"/>
      <c r="ADE4" s="80"/>
      <c r="ADF4" s="80"/>
      <c r="ADG4" s="80"/>
      <c r="ADH4" s="80"/>
      <c r="ADI4" s="80"/>
      <c r="ADJ4" s="80"/>
      <c r="ADK4" s="80"/>
      <c r="ADL4" s="80"/>
      <c r="ADM4" s="80"/>
      <c r="ADN4" s="80"/>
      <c r="ADO4" s="80"/>
      <c r="ADP4" s="80"/>
      <c r="ADQ4" s="80"/>
      <c r="ADR4" s="80"/>
      <c r="ADS4" s="80"/>
      <c r="ADT4" s="80"/>
      <c r="ADU4" s="80"/>
      <c r="ADV4" s="80"/>
      <c r="ADW4" s="80"/>
      <c r="ADX4" s="80"/>
      <c r="ADY4" s="80"/>
      <c r="ADZ4" s="80"/>
      <c r="AEA4" s="80"/>
      <c r="AEB4" s="80"/>
      <c r="AEC4" s="80"/>
      <c r="AED4" s="80"/>
      <c r="AEE4" s="80"/>
      <c r="AEF4" s="80"/>
      <c r="AEG4" s="80"/>
      <c r="AEH4" s="80"/>
      <c r="AEI4" s="80"/>
      <c r="AEJ4" s="80"/>
      <c r="AEK4" s="80"/>
      <c r="AEL4" s="80"/>
      <c r="AEM4" s="80"/>
      <c r="AEN4" s="80"/>
      <c r="AEO4" s="80"/>
      <c r="AEP4" s="80"/>
      <c r="AEQ4" s="80"/>
      <c r="AER4" s="80"/>
      <c r="AES4" s="80"/>
      <c r="AET4" s="80"/>
      <c r="AEU4" s="80"/>
      <c r="AEV4" s="80"/>
      <c r="AEW4" s="80"/>
      <c r="AEX4" s="80"/>
      <c r="AEY4" s="80"/>
      <c r="AEZ4" s="80"/>
      <c r="AFA4" s="80"/>
      <c r="AFB4" s="80"/>
      <c r="AFC4" s="80"/>
      <c r="AFD4" s="80"/>
      <c r="AFE4" s="80"/>
      <c r="AFF4" s="80"/>
      <c r="AFG4" s="80"/>
      <c r="AFH4" s="80"/>
      <c r="AFI4" s="80"/>
      <c r="AFJ4" s="80"/>
      <c r="AFK4" s="80"/>
      <c r="AFL4" s="80"/>
      <c r="AFM4" s="80"/>
      <c r="AFN4" s="80"/>
      <c r="AFO4" s="80"/>
      <c r="AFP4" s="80"/>
      <c r="AFQ4" s="80"/>
      <c r="AFR4" s="80"/>
      <c r="AFS4" s="80"/>
      <c r="AFT4" s="80"/>
      <c r="AFU4" s="80"/>
      <c r="AFV4" s="80"/>
      <c r="AFW4" s="80"/>
      <c r="AFX4" s="80"/>
      <c r="AFY4" s="80"/>
      <c r="AFZ4" s="80"/>
      <c r="AGA4" s="80"/>
      <c r="AGB4" s="80"/>
      <c r="AGC4" s="80"/>
      <c r="AGD4" s="80"/>
      <c r="AGE4" s="80"/>
      <c r="AGF4" s="80"/>
      <c r="AGG4" s="80"/>
      <c r="AGH4" s="80"/>
      <c r="AGI4" s="80"/>
      <c r="AGJ4" s="80"/>
      <c r="AGK4" s="80"/>
      <c r="AGL4" s="80"/>
      <c r="AGM4" s="80"/>
      <c r="AGN4" s="80"/>
      <c r="AGO4" s="80"/>
      <c r="AGP4" s="80"/>
      <c r="AGQ4" s="80"/>
      <c r="AGR4" s="80"/>
      <c r="AGS4" s="80"/>
      <c r="AGT4" s="80"/>
      <c r="AGU4" s="80"/>
      <c r="AGV4" s="80"/>
      <c r="AGW4" s="80"/>
      <c r="AGX4" s="80"/>
      <c r="AGY4" s="80"/>
      <c r="AGZ4" s="80"/>
      <c r="AHA4" s="80"/>
      <c r="AHB4" s="80"/>
      <c r="AHC4" s="80"/>
      <c r="AHD4" s="80"/>
      <c r="AHE4" s="80"/>
      <c r="AHF4" s="80"/>
      <c r="AHG4" s="80"/>
      <c r="AHH4" s="80"/>
      <c r="AHI4" s="80"/>
      <c r="AHJ4" s="80"/>
      <c r="AHK4" s="80"/>
      <c r="AHL4" s="80"/>
      <c r="AHM4" s="80"/>
      <c r="AHN4" s="80"/>
      <c r="AHO4" s="80"/>
      <c r="AHP4" s="80"/>
      <c r="AHQ4" s="80"/>
      <c r="AHR4" s="80"/>
      <c r="AHS4" s="80"/>
      <c r="AHT4" s="80"/>
      <c r="AHU4" s="80"/>
      <c r="AHV4" s="80"/>
      <c r="AHW4" s="80"/>
      <c r="AHX4" s="80"/>
      <c r="AHY4" s="80"/>
      <c r="AHZ4" s="80"/>
      <c r="AIA4" s="80"/>
      <c r="AIB4" s="80"/>
      <c r="AIC4" s="80"/>
      <c r="AID4" s="80"/>
      <c r="AIE4" s="80"/>
      <c r="AIF4" s="80"/>
      <c r="AIG4" s="80"/>
      <c r="AIH4" s="80"/>
      <c r="AII4" s="80"/>
      <c r="AIJ4" s="80"/>
      <c r="AIK4" s="80"/>
      <c r="AIL4" s="80"/>
      <c r="AIM4" s="80"/>
      <c r="AIN4" s="80"/>
      <c r="AIO4" s="80"/>
      <c r="AIP4" s="80"/>
      <c r="AIQ4" s="80"/>
      <c r="AIR4" s="80"/>
      <c r="AIS4" s="80"/>
      <c r="AIT4" s="80"/>
      <c r="AIU4" s="80"/>
      <c r="AIV4" s="80"/>
      <c r="AIW4" s="80"/>
      <c r="AIX4" s="80"/>
      <c r="AIY4" s="80"/>
      <c r="AIZ4" s="80"/>
      <c r="AJA4" s="80"/>
      <c r="AJB4" s="80"/>
      <c r="AJC4" s="80"/>
      <c r="AJD4" s="80"/>
      <c r="AJE4" s="80"/>
      <c r="AJF4" s="80"/>
      <c r="AJG4" s="80"/>
      <c r="AJH4" s="80"/>
      <c r="AJI4" s="80"/>
      <c r="AJJ4" s="80"/>
      <c r="AJK4" s="80"/>
      <c r="AJL4" s="80"/>
      <c r="AJM4" s="80"/>
      <c r="AJN4" s="80"/>
      <c r="AJO4" s="80"/>
      <c r="AJP4" s="80"/>
      <c r="AJQ4" s="80"/>
      <c r="AJR4" s="80"/>
      <c r="AJS4" s="80"/>
      <c r="AJT4" s="80"/>
      <c r="AJU4" s="80"/>
      <c r="AJV4" s="80"/>
      <c r="AJW4" s="80"/>
      <c r="AJX4" s="80"/>
      <c r="AJY4" s="80"/>
      <c r="AJZ4" s="80"/>
      <c r="AKA4" s="80"/>
      <c r="AKB4" s="80"/>
      <c r="AKC4" s="80"/>
      <c r="AKD4" s="80"/>
      <c r="AKE4" s="80"/>
      <c r="AKF4" s="80"/>
      <c r="AKG4" s="80"/>
      <c r="AKH4" s="80"/>
      <c r="AKI4" s="80"/>
      <c r="AKJ4" s="80"/>
      <c r="AKK4" s="80"/>
      <c r="AKL4" s="80"/>
      <c r="AKM4" s="80"/>
      <c r="AKN4" s="80"/>
      <c r="AKO4" s="80"/>
      <c r="AKP4" s="80"/>
      <c r="AKQ4" s="80"/>
      <c r="AKR4" s="80"/>
      <c r="AKS4" s="80"/>
      <c r="AKT4" s="80"/>
      <c r="AKU4" s="80"/>
      <c r="AKV4" s="80"/>
      <c r="AKW4" s="80"/>
      <c r="AKX4" s="80"/>
      <c r="AKY4" s="80"/>
      <c r="AKZ4" s="80"/>
      <c r="ALA4" s="80"/>
      <c r="ALB4" s="80"/>
      <c r="ALC4" s="80"/>
      <c r="ALD4" s="80"/>
      <c r="ALE4" s="80"/>
      <c r="ALF4" s="80"/>
      <c r="ALG4" s="80"/>
      <c r="ALH4" s="80"/>
      <c r="ALI4" s="80"/>
      <c r="ALJ4" s="80"/>
      <c r="ALK4" s="80"/>
      <c r="ALL4" s="80"/>
      <c r="ALM4" s="80"/>
      <c r="ALN4" s="80"/>
      <c r="ALO4" s="80"/>
      <c r="ALP4" s="80"/>
    </row>
    <row r="5" spans="1:1004" s="207" customFormat="1" ht="15" x14ac:dyDescent="0.25">
      <c r="A5" s="80"/>
      <c r="B5" s="80"/>
      <c r="C5" s="81" t="s">
        <v>5</v>
      </c>
      <c r="D5" s="532" t="s">
        <v>54</v>
      </c>
      <c r="E5" s="532"/>
      <c r="F5" s="532"/>
      <c r="G5" s="532"/>
      <c r="H5" s="532"/>
      <c r="I5" s="532"/>
      <c r="J5" s="532"/>
      <c r="K5" s="532"/>
      <c r="L5" s="532"/>
      <c r="M5" s="56"/>
      <c r="N5" s="56"/>
      <c r="O5" s="56"/>
      <c r="P5" s="56"/>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80"/>
      <c r="KD5" s="80"/>
      <c r="KE5" s="80"/>
      <c r="KF5" s="80"/>
      <c r="KG5" s="80"/>
      <c r="KH5" s="80"/>
      <c r="KI5" s="80"/>
      <c r="KJ5" s="80"/>
      <c r="KK5" s="80"/>
      <c r="KL5" s="80"/>
      <c r="KM5" s="80"/>
      <c r="KN5" s="80"/>
      <c r="KO5" s="80"/>
      <c r="KP5" s="80"/>
      <c r="KQ5" s="80"/>
      <c r="KR5" s="80"/>
      <c r="KS5" s="80"/>
      <c r="KT5" s="80"/>
      <c r="KU5" s="80"/>
      <c r="KV5" s="80"/>
      <c r="KW5" s="80"/>
      <c r="KX5" s="80"/>
      <c r="KY5" s="80"/>
      <c r="KZ5" s="80"/>
      <c r="LA5" s="80"/>
      <c r="LB5" s="80"/>
      <c r="LC5" s="80"/>
      <c r="LD5" s="80"/>
      <c r="LE5" s="80"/>
      <c r="LF5" s="80"/>
      <c r="LG5" s="80"/>
      <c r="LH5" s="80"/>
      <c r="LI5" s="80"/>
      <c r="LJ5" s="80"/>
      <c r="LK5" s="80"/>
      <c r="LL5" s="80"/>
      <c r="LM5" s="80"/>
      <c r="LN5" s="80"/>
      <c r="LO5" s="80"/>
      <c r="LP5" s="80"/>
      <c r="LQ5" s="80"/>
      <c r="LR5" s="80"/>
      <c r="LS5" s="80"/>
      <c r="LT5" s="80"/>
      <c r="LU5" s="80"/>
      <c r="LV5" s="80"/>
      <c r="LW5" s="80"/>
      <c r="LX5" s="80"/>
      <c r="LY5" s="80"/>
      <c r="LZ5" s="80"/>
      <c r="MA5" s="80"/>
      <c r="MB5" s="80"/>
      <c r="MC5" s="80"/>
      <c r="MD5" s="80"/>
      <c r="ME5" s="80"/>
      <c r="MF5" s="80"/>
      <c r="MG5" s="80"/>
      <c r="MH5" s="80"/>
      <c r="MI5" s="80"/>
      <c r="MJ5" s="80"/>
      <c r="MK5" s="80"/>
      <c r="ML5" s="80"/>
      <c r="MM5" s="80"/>
      <c r="MN5" s="80"/>
      <c r="MO5" s="80"/>
      <c r="MP5" s="80"/>
      <c r="MQ5" s="80"/>
      <c r="MR5" s="80"/>
      <c r="MS5" s="80"/>
      <c r="MT5" s="80"/>
      <c r="MU5" s="80"/>
      <c r="MV5" s="80"/>
      <c r="MW5" s="80"/>
      <c r="MX5" s="80"/>
      <c r="MY5" s="80"/>
      <c r="MZ5" s="80"/>
      <c r="NA5" s="80"/>
      <c r="NB5" s="80"/>
      <c r="NC5" s="80"/>
      <c r="ND5" s="80"/>
      <c r="NE5" s="80"/>
      <c r="NF5" s="80"/>
      <c r="NG5" s="80"/>
      <c r="NH5" s="80"/>
      <c r="NI5" s="80"/>
      <c r="NJ5" s="80"/>
      <c r="NK5" s="80"/>
      <c r="NL5" s="80"/>
      <c r="NM5" s="80"/>
      <c r="NN5" s="80"/>
      <c r="NO5" s="80"/>
      <c r="NP5" s="80"/>
      <c r="NQ5" s="80"/>
      <c r="NR5" s="80"/>
      <c r="NS5" s="80"/>
      <c r="NT5" s="80"/>
      <c r="NU5" s="80"/>
      <c r="NV5" s="80"/>
      <c r="NW5" s="80"/>
      <c r="NX5" s="80"/>
      <c r="NY5" s="80"/>
      <c r="NZ5" s="80"/>
      <c r="OA5" s="80"/>
      <c r="OB5" s="80"/>
      <c r="OC5" s="80"/>
      <c r="OD5" s="80"/>
      <c r="OE5" s="80"/>
      <c r="OF5" s="80"/>
      <c r="OG5" s="80"/>
      <c r="OH5" s="80"/>
      <c r="OI5" s="80"/>
      <c r="OJ5" s="80"/>
      <c r="OK5" s="80"/>
      <c r="OL5" s="80"/>
      <c r="OM5" s="80"/>
      <c r="ON5" s="80"/>
      <c r="OO5" s="80"/>
      <c r="OP5" s="80"/>
      <c r="OQ5" s="80"/>
      <c r="OR5" s="80"/>
      <c r="OS5" s="80"/>
      <c r="OT5" s="80"/>
      <c r="OU5" s="80"/>
      <c r="OV5" s="80"/>
      <c r="OW5" s="80"/>
      <c r="OX5" s="80"/>
      <c r="OY5" s="80"/>
      <c r="OZ5" s="80"/>
      <c r="PA5" s="80"/>
      <c r="PB5" s="80"/>
      <c r="PC5" s="80"/>
      <c r="PD5" s="80"/>
      <c r="PE5" s="80"/>
      <c r="PF5" s="80"/>
      <c r="PG5" s="80"/>
      <c r="PH5" s="80"/>
      <c r="PI5" s="80"/>
      <c r="PJ5" s="80"/>
      <c r="PK5" s="80"/>
      <c r="PL5" s="80"/>
      <c r="PM5" s="80"/>
      <c r="PN5" s="80"/>
      <c r="PO5" s="80"/>
      <c r="PP5" s="80"/>
      <c r="PQ5" s="80"/>
      <c r="PR5" s="80"/>
      <c r="PS5" s="80"/>
      <c r="PT5" s="80"/>
      <c r="PU5" s="80"/>
      <c r="PV5" s="80"/>
      <c r="PW5" s="80"/>
      <c r="PX5" s="80"/>
      <c r="PY5" s="80"/>
      <c r="PZ5" s="80"/>
      <c r="QA5" s="80"/>
      <c r="QB5" s="80"/>
      <c r="QC5" s="80"/>
      <c r="QD5" s="80"/>
      <c r="QE5" s="80"/>
      <c r="QF5" s="80"/>
      <c r="QG5" s="80"/>
      <c r="QH5" s="80"/>
      <c r="QI5" s="80"/>
      <c r="QJ5" s="80"/>
      <c r="QK5" s="80"/>
      <c r="QL5" s="80"/>
      <c r="QM5" s="80"/>
      <c r="QN5" s="80"/>
      <c r="QO5" s="80"/>
      <c r="QP5" s="80"/>
      <c r="QQ5" s="80"/>
      <c r="QR5" s="80"/>
      <c r="QS5" s="80"/>
      <c r="QT5" s="80"/>
      <c r="QU5" s="80"/>
      <c r="QV5" s="80"/>
      <c r="QW5" s="80"/>
      <c r="QX5" s="80"/>
      <c r="QY5" s="80"/>
      <c r="QZ5" s="80"/>
      <c r="RA5" s="80"/>
      <c r="RB5" s="80"/>
      <c r="RC5" s="80"/>
      <c r="RD5" s="80"/>
      <c r="RE5" s="80"/>
      <c r="RF5" s="80"/>
      <c r="RG5" s="80"/>
      <c r="RH5" s="80"/>
      <c r="RI5" s="80"/>
      <c r="RJ5" s="80"/>
      <c r="RK5" s="80"/>
      <c r="RL5" s="80"/>
      <c r="RM5" s="80"/>
      <c r="RN5" s="80"/>
      <c r="RO5" s="80"/>
      <c r="RP5" s="80"/>
      <c r="RQ5" s="80"/>
      <c r="RR5" s="80"/>
      <c r="RS5" s="80"/>
      <c r="RT5" s="80"/>
      <c r="RU5" s="80"/>
      <c r="RV5" s="80"/>
      <c r="RW5" s="80"/>
      <c r="RX5" s="80"/>
      <c r="RY5" s="80"/>
      <c r="RZ5" s="80"/>
      <c r="SA5" s="80"/>
      <c r="SB5" s="80"/>
      <c r="SC5" s="80"/>
      <c r="SD5" s="80"/>
      <c r="SE5" s="80"/>
      <c r="SF5" s="80"/>
      <c r="SG5" s="80"/>
      <c r="SH5" s="80"/>
      <c r="SI5" s="80"/>
      <c r="SJ5" s="80"/>
      <c r="SK5" s="80"/>
      <c r="SL5" s="80"/>
      <c r="SM5" s="80"/>
      <c r="SN5" s="80"/>
      <c r="SO5" s="80"/>
      <c r="SP5" s="80"/>
      <c r="SQ5" s="80"/>
      <c r="SR5" s="80"/>
      <c r="SS5" s="80"/>
      <c r="ST5" s="80"/>
      <c r="SU5" s="80"/>
      <c r="SV5" s="80"/>
      <c r="SW5" s="80"/>
      <c r="SX5" s="80"/>
      <c r="SY5" s="80"/>
      <c r="SZ5" s="80"/>
      <c r="TA5" s="80"/>
      <c r="TB5" s="80"/>
      <c r="TC5" s="80"/>
      <c r="TD5" s="80"/>
      <c r="TE5" s="80"/>
      <c r="TF5" s="80"/>
      <c r="TG5" s="80"/>
      <c r="TH5" s="80"/>
      <c r="TI5" s="80"/>
      <c r="TJ5" s="80"/>
      <c r="TK5" s="80"/>
      <c r="TL5" s="80"/>
      <c r="TM5" s="80"/>
      <c r="TN5" s="80"/>
      <c r="TO5" s="80"/>
      <c r="TP5" s="80"/>
      <c r="TQ5" s="80"/>
      <c r="TR5" s="80"/>
      <c r="TS5" s="80"/>
      <c r="TT5" s="80"/>
      <c r="TU5" s="80"/>
      <c r="TV5" s="80"/>
      <c r="TW5" s="80"/>
      <c r="TX5" s="80"/>
      <c r="TY5" s="80"/>
      <c r="TZ5" s="80"/>
      <c r="UA5" s="80"/>
      <c r="UB5" s="80"/>
      <c r="UC5" s="80"/>
      <c r="UD5" s="80"/>
      <c r="UE5" s="80"/>
      <c r="UF5" s="80"/>
      <c r="UG5" s="80"/>
      <c r="UH5" s="80"/>
      <c r="UI5" s="80"/>
      <c r="UJ5" s="80"/>
      <c r="UK5" s="80"/>
      <c r="UL5" s="80"/>
      <c r="UM5" s="80"/>
      <c r="UN5" s="80"/>
      <c r="UO5" s="80"/>
      <c r="UP5" s="80"/>
      <c r="UQ5" s="80"/>
      <c r="UR5" s="80"/>
      <c r="US5" s="80"/>
      <c r="UT5" s="80"/>
      <c r="UU5" s="80"/>
      <c r="UV5" s="80"/>
      <c r="UW5" s="80"/>
      <c r="UX5" s="80"/>
      <c r="UY5" s="80"/>
      <c r="UZ5" s="80"/>
      <c r="VA5" s="80"/>
      <c r="VB5" s="80"/>
      <c r="VC5" s="80"/>
      <c r="VD5" s="80"/>
      <c r="VE5" s="80"/>
      <c r="VF5" s="80"/>
      <c r="VG5" s="80"/>
      <c r="VH5" s="80"/>
      <c r="VI5" s="80"/>
      <c r="VJ5" s="80"/>
      <c r="VK5" s="80"/>
      <c r="VL5" s="80"/>
      <c r="VM5" s="80"/>
      <c r="VN5" s="80"/>
      <c r="VO5" s="80"/>
      <c r="VP5" s="80"/>
      <c r="VQ5" s="80"/>
      <c r="VR5" s="80"/>
      <c r="VS5" s="80"/>
      <c r="VT5" s="80"/>
      <c r="VU5" s="80"/>
      <c r="VV5" s="80"/>
      <c r="VW5" s="80"/>
      <c r="VX5" s="80"/>
      <c r="VY5" s="80"/>
      <c r="VZ5" s="80"/>
      <c r="WA5" s="80"/>
      <c r="WB5" s="80"/>
      <c r="WC5" s="80"/>
      <c r="WD5" s="80"/>
      <c r="WE5" s="80"/>
      <c r="WF5" s="80"/>
      <c r="WG5" s="80"/>
      <c r="WH5" s="80"/>
      <c r="WI5" s="80"/>
      <c r="WJ5" s="80"/>
      <c r="WK5" s="80"/>
      <c r="WL5" s="80"/>
      <c r="WM5" s="80"/>
      <c r="WN5" s="80"/>
      <c r="WO5" s="80"/>
      <c r="WP5" s="80"/>
      <c r="WQ5" s="80"/>
      <c r="WR5" s="80"/>
      <c r="WS5" s="80"/>
      <c r="WT5" s="80"/>
      <c r="WU5" s="80"/>
      <c r="WV5" s="80"/>
      <c r="WW5" s="80"/>
      <c r="WX5" s="80"/>
      <c r="WY5" s="80"/>
      <c r="WZ5" s="80"/>
      <c r="XA5" s="80"/>
      <c r="XB5" s="80"/>
      <c r="XC5" s="80"/>
      <c r="XD5" s="80"/>
      <c r="XE5" s="80"/>
      <c r="XF5" s="80"/>
      <c r="XG5" s="80"/>
      <c r="XH5" s="80"/>
      <c r="XI5" s="80"/>
      <c r="XJ5" s="80"/>
      <c r="XK5" s="80"/>
      <c r="XL5" s="80"/>
      <c r="XM5" s="80"/>
      <c r="XN5" s="80"/>
      <c r="XO5" s="80"/>
      <c r="XP5" s="80"/>
      <c r="XQ5" s="80"/>
      <c r="XR5" s="80"/>
      <c r="XS5" s="80"/>
      <c r="XT5" s="80"/>
      <c r="XU5" s="80"/>
      <c r="XV5" s="80"/>
      <c r="XW5" s="80"/>
      <c r="XX5" s="80"/>
      <c r="XY5" s="80"/>
      <c r="XZ5" s="80"/>
      <c r="YA5" s="80"/>
      <c r="YB5" s="80"/>
      <c r="YC5" s="80"/>
      <c r="YD5" s="80"/>
      <c r="YE5" s="80"/>
      <c r="YF5" s="80"/>
      <c r="YG5" s="80"/>
      <c r="YH5" s="80"/>
      <c r="YI5" s="80"/>
      <c r="YJ5" s="80"/>
      <c r="YK5" s="80"/>
      <c r="YL5" s="80"/>
      <c r="YM5" s="80"/>
      <c r="YN5" s="80"/>
      <c r="YO5" s="80"/>
      <c r="YP5" s="80"/>
      <c r="YQ5" s="80"/>
      <c r="YR5" s="80"/>
      <c r="YS5" s="80"/>
      <c r="YT5" s="80"/>
      <c r="YU5" s="80"/>
      <c r="YV5" s="80"/>
      <c r="YW5" s="80"/>
      <c r="YX5" s="80"/>
      <c r="YY5" s="80"/>
      <c r="YZ5" s="80"/>
      <c r="ZA5" s="80"/>
      <c r="ZB5" s="80"/>
      <c r="ZC5" s="80"/>
      <c r="ZD5" s="80"/>
      <c r="ZE5" s="80"/>
      <c r="ZF5" s="80"/>
      <c r="ZG5" s="80"/>
      <c r="ZH5" s="80"/>
      <c r="ZI5" s="80"/>
      <c r="ZJ5" s="80"/>
      <c r="ZK5" s="80"/>
      <c r="ZL5" s="80"/>
      <c r="ZM5" s="80"/>
      <c r="ZN5" s="80"/>
      <c r="ZO5" s="80"/>
      <c r="ZP5" s="80"/>
      <c r="ZQ5" s="80"/>
      <c r="ZR5" s="80"/>
      <c r="ZS5" s="80"/>
      <c r="ZT5" s="80"/>
      <c r="ZU5" s="80"/>
      <c r="ZV5" s="80"/>
      <c r="ZW5" s="80"/>
      <c r="ZX5" s="80"/>
      <c r="ZY5" s="80"/>
      <c r="ZZ5" s="80"/>
      <c r="AAA5" s="80"/>
      <c r="AAB5" s="80"/>
      <c r="AAC5" s="80"/>
      <c r="AAD5" s="80"/>
      <c r="AAE5" s="80"/>
      <c r="AAF5" s="80"/>
      <c r="AAG5" s="80"/>
      <c r="AAH5" s="80"/>
      <c r="AAI5" s="80"/>
      <c r="AAJ5" s="80"/>
      <c r="AAK5" s="80"/>
      <c r="AAL5" s="80"/>
      <c r="AAM5" s="80"/>
      <c r="AAN5" s="80"/>
      <c r="AAO5" s="80"/>
      <c r="AAP5" s="80"/>
      <c r="AAQ5" s="80"/>
      <c r="AAR5" s="80"/>
      <c r="AAS5" s="80"/>
      <c r="AAT5" s="80"/>
      <c r="AAU5" s="80"/>
      <c r="AAV5" s="80"/>
      <c r="AAW5" s="80"/>
      <c r="AAX5" s="80"/>
      <c r="AAY5" s="80"/>
      <c r="AAZ5" s="80"/>
      <c r="ABA5" s="80"/>
      <c r="ABB5" s="80"/>
      <c r="ABC5" s="80"/>
      <c r="ABD5" s="80"/>
      <c r="ABE5" s="80"/>
      <c r="ABF5" s="80"/>
      <c r="ABG5" s="80"/>
      <c r="ABH5" s="80"/>
      <c r="ABI5" s="80"/>
      <c r="ABJ5" s="80"/>
      <c r="ABK5" s="80"/>
      <c r="ABL5" s="80"/>
      <c r="ABM5" s="80"/>
      <c r="ABN5" s="80"/>
      <c r="ABO5" s="80"/>
      <c r="ABP5" s="80"/>
      <c r="ABQ5" s="80"/>
      <c r="ABR5" s="80"/>
      <c r="ABS5" s="80"/>
      <c r="ABT5" s="80"/>
      <c r="ABU5" s="80"/>
      <c r="ABV5" s="80"/>
      <c r="ABW5" s="80"/>
      <c r="ABX5" s="80"/>
      <c r="ABY5" s="80"/>
      <c r="ABZ5" s="80"/>
      <c r="ACA5" s="80"/>
      <c r="ACB5" s="80"/>
      <c r="ACC5" s="80"/>
      <c r="ACD5" s="80"/>
      <c r="ACE5" s="80"/>
      <c r="ACF5" s="80"/>
      <c r="ACG5" s="80"/>
      <c r="ACH5" s="80"/>
      <c r="ACI5" s="80"/>
      <c r="ACJ5" s="80"/>
      <c r="ACK5" s="80"/>
      <c r="ACL5" s="80"/>
      <c r="ACM5" s="80"/>
      <c r="ACN5" s="80"/>
      <c r="ACO5" s="80"/>
      <c r="ACP5" s="80"/>
      <c r="ACQ5" s="80"/>
      <c r="ACR5" s="80"/>
      <c r="ACS5" s="80"/>
      <c r="ACT5" s="80"/>
      <c r="ACU5" s="80"/>
      <c r="ACV5" s="80"/>
      <c r="ACW5" s="80"/>
      <c r="ACX5" s="80"/>
      <c r="ACY5" s="80"/>
      <c r="ACZ5" s="80"/>
      <c r="ADA5" s="80"/>
      <c r="ADB5" s="80"/>
      <c r="ADC5" s="80"/>
      <c r="ADD5" s="80"/>
      <c r="ADE5" s="80"/>
      <c r="ADF5" s="80"/>
      <c r="ADG5" s="80"/>
      <c r="ADH5" s="80"/>
      <c r="ADI5" s="80"/>
      <c r="ADJ5" s="80"/>
      <c r="ADK5" s="80"/>
      <c r="ADL5" s="80"/>
      <c r="ADM5" s="80"/>
      <c r="ADN5" s="80"/>
      <c r="ADO5" s="80"/>
      <c r="ADP5" s="80"/>
      <c r="ADQ5" s="80"/>
      <c r="ADR5" s="80"/>
      <c r="ADS5" s="80"/>
      <c r="ADT5" s="80"/>
      <c r="ADU5" s="80"/>
      <c r="ADV5" s="80"/>
      <c r="ADW5" s="80"/>
      <c r="ADX5" s="80"/>
      <c r="ADY5" s="80"/>
      <c r="ADZ5" s="80"/>
      <c r="AEA5" s="80"/>
      <c r="AEB5" s="80"/>
      <c r="AEC5" s="80"/>
      <c r="AED5" s="80"/>
      <c r="AEE5" s="80"/>
      <c r="AEF5" s="80"/>
      <c r="AEG5" s="80"/>
      <c r="AEH5" s="80"/>
      <c r="AEI5" s="80"/>
      <c r="AEJ5" s="80"/>
      <c r="AEK5" s="80"/>
      <c r="AEL5" s="80"/>
      <c r="AEM5" s="80"/>
      <c r="AEN5" s="80"/>
      <c r="AEO5" s="80"/>
      <c r="AEP5" s="80"/>
      <c r="AEQ5" s="80"/>
      <c r="AER5" s="80"/>
      <c r="AES5" s="80"/>
      <c r="AET5" s="80"/>
      <c r="AEU5" s="80"/>
      <c r="AEV5" s="80"/>
      <c r="AEW5" s="80"/>
      <c r="AEX5" s="80"/>
      <c r="AEY5" s="80"/>
      <c r="AEZ5" s="80"/>
      <c r="AFA5" s="80"/>
      <c r="AFB5" s="80"/>
      <c r="AFC5" s="80"/>
      <c r="AFD5" s="80"/>
      <c r="AFE5" s="80"/>
      <c r="AFF5" s="80"/>
      <c r="AFG5" s="80"/>
      <c r="AFH5" s="80"/>
      <c r="AFI5" s="80"/>
      <c r="AFJ5" s="80"/>
      <c r="AFK5" s="80"/>
      <c r="AFL5" s="80"/>
      <c r="AFM5" s="80"/>
      <c r="AFN5" s="80"/>
      <c r="AFO5" s="80"/>
      <c r="AFP5" s="80"/>
      <c r="AFQ5" s="80"/>
      <c r="AFR5" s="80"/>
      <c r="AFS5" s="80"/>
      <c r="AFT5" s="80"/>
      <c r="AFU5" s="80"/>
      <c r="AFV5" s="80"/>
      <c r="AFW5" s="80"/>
      <c r="AFX5" s="80"/>
      <c r="AFY5" s="80"/>
      <c r="AFZ5" s="80"/>
      <c r="AGA5" s="80"/>
      <c r="AGB5" s="80"/>
      <c r="AGC5" s="80"/>
      <c r="AGD5" s="80"/>
      <c r="AGE5" s="80"/>
      <c r="AGF5" s="80"/>
      <c r="AGG5" s="80"/>
      <c r="AGH5" s="80"/>
      <c r="AGI5" s="80"/>
      <c r="AGJ5" s="80"/>
      <c r="AGK5" s="80"/>
      <c r="AGL5" s="80"/>
      <c r="AGM5" s="80"/>
      <c r="AGN5" s="80"/>
      <c r="AGO5" s="80"/>
      <c r="AGP5" s="80"/>
      <c r="AGQ5" s="80"/>
      <c r="AGR5" s="80"/>
      <c r="AGS5" s="80"/>
      <c r="AGT5" s="80"/>
      <c r="AGU5" s="80"/>
      <c r="AGV5" s="80"/>
      <c r="AGW5" s="80"/>
      <c r="AGX5" s="80"/>
      <c r="AGY5" s="80"/>
      <c r="AGZ5" s="80"/>
      <c r="AHA5" s="80"/>
      <c r="AHB5" s="80"/>
      <c r="AHC5" s="80"/>
      <c r="AHD5" s="80"/>
      <c r="AHE5" s="80"/>
      <c r="AHF5" s="80"/>
      <c r="AHG5" s="80"/>
      <c r="AHH5" s="80"/>
      <c r="AHI5" s="80"/>
      <c r="AHJ5" s="80"/>
      <c r="AHK5" s="80"/>
      <c r="AHL5" s="80"/>
      <c r="AHM5" s="80"/>
      <c r="AHN5" s="80"/>
      <c r="AHO5" s="80"/>
      <c r="AHP5" s="80"/>
      <c r="AHQ5" s="80"/>
      <c r="AHR5" s="80"/>
      <c r="AHS5" s="80"/>
      <c r="AHT5" s="80"/>
      <c r="AHU5" s="80"/>
      <c r="AHV5" s="80"/>
      <c r="AHW5" s="80"/>
      <c r="AHX5" s="80"/>
      <c r="AHY5" s="80"/>
      <c r="AHZ5" s="80"/>
      <c r="AIA5" s="80"/>
      <c r="AIB5" s="80"/>
      <c r="AIC5" s="80"/>
      <c r="AID5" s="80"/>
      <c r="AIE5" s="80"/>
      <c r="AIF5" s="80"/>
      <c r="AIG5" s="80"/>
      <c r="AIH5" s="80"/>
      <c r="AII5" s="80"/>
      <c r="AIJ5" s="80"/>
      <c r="AIK5" s="80"/>
      <c r="AIL5" s="80"/>
      <c r="AIM5" s="80"/>
      <c r="AIN5" s="80"/>
      <c r="AIO5" s="80"/>
      <c r="AIP5" s="80"/>
      <c r="AIQ5" s="80"/>
      <c r="AIR5" s="80"/>
      <c r="AIS5" s="80"/>
      <c r="AIT5" s="80"/>
      <c r="AIU5" s="80"/>
      <c r="AIV5" s="80"/>
      <c r="AIW5" s="80"/>
      <c r="AIX5" s="80"/>
      <c r="AIY5" s="80"/>
      <c r="AIZ5" s="80"/>
      <c r="AJA5" s="80"/>
      <c r="AJB5" s="80"/>
      <c r="AJC5" s="80"/>
      <c r="AJD5" s="80"/>
      <c r="AJE5" s="80"/>
      <c r="AJF5" s="80"/>
      <c r="AJG5" s="80"/>
      <c r="AJH5" s="80"/>
      <c r="AJI5" s="80"/>
      <c r="AJJ5" s="80"/>
      <c r="AJK5" s="80"/>
      <c r="AJL5" s="80"/>
      <c r="AJM5" s="80"/>
      <c r="AJN5" s="80"/>
      <c r="AJO5" s="80"/>
      <c r="AJP5" s="80"/>
      <c r="AJQ5" s="80"/>
      <c r="AJR5" s="80"/>
      <c r="AJS5" s="80"/>
      <c r="AJT5" s="80"/>
      <c r="AJU5" s="80"/>
      <c r="AJV5" s="80"/>
      <c r="AJW5" s="80"/>
      <c r="AJX5" s="80"/>
      <c r="AJY5" s="80"/>
      <c r="AJZ5" s="80"/>
      <c r="AKA5" s="80"/>
      <c r="AKB5" s="80"/>
      <c r="AKC5" s="80"/>
      <c r="AKD5" s="80"/>
      <c r="AKE5" s="80"/>
      <c r="AKF5" s="80"/>
      <c r="AKG5" s="80"/>
      <c r="AKH5" s="80"/>
      <c r="AKI5" s="80"/>
      <c r="AKJ5" s="80"/>
      <c r="AKK5" s="80"/>
      <c r="AKL5" s="80"/>
      <c r="AKM5" s="80"/>
      <c r="AKN5" s="80"/>
      <c r="AKO5" s="80"/>
      <c r="AKP5" s="80"/>
      <c r="AKQ5" s="80"/>
      <c r="AKR5" s="80"/>
      <c r="AKS5" s="80"/>
      <c r="AKT5" s="80"/>
      <c r="AKU5" s="80"/>
      <c r="AKV5" s="80"/>
      <c r="AKW5" s="80"/>
      <c r="AKX5" s="80"/>
      <c r="AKY5" s="80"/>
      <c r="AKZ5" s="80"/>
      <c r="ALA5" s="80"/>
      <c r="ALB5" s="80"/>
      <c r="ALC5" s="80"/>
      <c r="ALD5" s="80"/>
      <c r="ALE5" s="80"/>
      <c r="ALF5" s="80"/>
      <c r="ALG5" s="80"/>
      <c r="ALH5" s="80"/>
      <c r="ALI5" s="80"/>
      <c r="ALJ5" s="80"/>
      <c r="ALK5" s="80"/>
      <c r="ALL5" s="80"/>
      <c r="ALM5" s="80"/>
      <c r="ALN5" s="80"/>
      <c r="ALO5" s="80"/>
      <c r="ALP5" s="80"/>
    </row>
    <row r="6" spans="1:1004" s="207" customFormat="1" ht="15" x14ac:dyDescent="0.25">
      <c r="A6" s="80"/>
      <c r="B6" s="80"/>
      <c r="C6" s="81" t="s">
        <v>6</v>
      </c>
      <c r="D6" s="532" t="s">
        <v>55</v>
      </c>
      <c r="E6" s="532"/>
      <c r="F6" s="532"/>
      <c r="G6" s="532"/>
      <c r="H6" s="532"/>
      <c r="I6" s="532"/>
      <c r="J6" s="532"/>
      <c r="K6" s="532"/>
      <c r="L6" s="532"/>
      <c r="M6" s="56"/>
      <c r="N6" s="56"/>
      <c r="O6" s="56"/>
      <c r="P6" s="56"/>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c r="IR6" s="80"/>
      <c r="IS6" s="80"/>
      <c r="IT6" s="80"/>
      <c r="IU6" s="80"/>
      <c r="IV6" s="80"/>
      <c r="IW6" s="80"/>
      <c r="IX6" s="80"/>
      <c r="IY6" s="80"/>
      <c r="IZ6" s="80"/>
      <c r="JA6" s="80"/>
      <c r="JB6" s="80"/>
      <c r="JC6" s="80"/>
      <c r="JD6" s="80"/>
      <c r="JE6" s="80"/>
      <c r="JF6" s="80"/>
      <c r="JG6" s="80"/>
      <c r="JH6" s="80"/>
      <c r="JI6" s="80"/>
      <c r="JJ6" s="80"/>
      <c r="JK6" s="80"/>
      <c r="JL6" s="80"/>
      <c r="JM6" s="80"/>
      <c r="JN6" s="80"/>
      <c r="JO6" s="80"/>
      <c r="JP6" s="80"/>
      <c r="JQ6" s="80"/>
      <c r="JR6" s="80"/>
      <c r="JS6" s="80"/>
      <c r="JT6" s="80"/>
      <c r="JU6" s="80"/>
      <c r="JV6" s="80"/>
      <c r="JW6" s="80"/>
      <c r="JX6" s="80"/>
      <c r="JY6" s="80"/>
      <c r="JZ6" s="80"/>
      <c r="KA6" s="80"/>
      <c r="KB6" s="80"/>
      <c r="KC6" s="80"/>
      <c r="KD6" s="80"/>
      <c r="KE6" s="80"/>
      <c r="KF6" s="80"/>
      <c r="KG6" s="80"/>
      <c r="KH6" s="80"/>
      <c r="KI6" s="80"/>
      <c r="KJ6" s="80"/>
      <c r="KK6" s="80"/>
      <c r="KL6" s="80"/>
      <c r="KM6" s="80"/>
      <c r="KN6" s="80"/>
      <c r="KO6" s="80"/>
      <c r="KP6" s="80"/>
      <c r="KQ6" s="80"/>
      <c r="KR6" s="80"/>
      <c r="KS6" s="80"/>
      <c r="KT6" s="80"/>
      <c r="KU6" s="80"/>
      <c r="KV6" s="80"/>
      <c r="KW6" s="80"/>
      <c r="KX6" s="80"/>
      <c r="KY6" s="80"/>
      <c r="KZ6" s="80"/>
      <c r="LA6" s="80"/>
      <c r="LB6" s="80"/>
      <c r="LC6" s="80"/>
      <c r="LD6" s="80"/>
      <c r="LE6" s="80"/>
      <c r="LF6" s="80"/>
      <c r="LG6" s="80"/>
      <c r="LH6" s="80"/>
      <c r="LI6" s="80"/>
      <c r="LJ6" s="80"/>
      <c r="LK6" s="80"/>
      <c r="LL6" s="80"/>
      <c r="LM6" s="80"/>
      <c r="LN6" s="80"/>
      <c r="LO6" s="80"/>
      <c r="LP6" s="80"/>
      <c r="LQ6" s="80"/>
      <c r="LR6" s="80"/>
      <c r="LS6" s="80"/>
      <c r="LT6" s="80"/>
      <c r="LU6" s="80"/>
      <c r="LV6" s="80"/>
      <c r="LW6" s="80"/>
      <c r="LX6" s="80"/>
      <c r="LY6" s="80"/>
      <c r="LZ6" s="80"/>
      <c r="MA6" s="80"/>
      <c r="MB6" s="80"/>
      <c r="MC6" s="80"/>
      <c r="MD6" s="80"/>
      <c r="ME6" s="80"/>
      <c r="MF6" s="80"/>
      <c r="MG6" s="80"/>
      <c r="MH6" s="80"/>
      <c r="MI6" s="80"/>
      <c r="MJ6" s="80"/>
      <c r="MK6" s="80"/>
      <c r="ML6" s="80"/>
      <c r="MM6" s="80"/>
      <c r="MN6" s="80"/>
      <c r="MO6" s="80"/>
      <c r="MP6" s="80"/>
      <c r="MQ6" s="80"/>
      <c r="MR6" s="80"/>
      <c r="MS6" s="80"/>
      <c r="MT6" s="80"/>
      <c r="MU6" s="80"/>
      <c r="MV6" s="80"/>
      <c r="MW6" s="80"/>
      <c r="MX6" s="80"/>
      <c r="MY6" s="80"/>
      <c r="MZ6" s="80"/>
      <c r="NA6" s="80"/>
      <c r="NB6" s="80"/>
      <c r="NC6" s="80"/>
      <c r="ND6" s="80"/>
      <c r="NE6" s="80"/>
      <c r="NF6" s="80"/>
      <c r="NG6" s="80"/>
      <c r="NH6" s="80"/>
      <c r="NI6" s="80"/>
      <c r="NJ6" s="80"/>
      <c r="NK6" s="80"/>
      <c r="NL6" s="80"/>
      <c r="NM6" s="80"/>
      <c r="NN6" s="80"/>
      <c r="NO6" s="80"/>
      <c r="NP6" s="80"/>
      <c r="NQ6" s="80"/>
      <c r="NR6" s="80"/>
      <c r="NS6" s="80"/>
      <c r="NT6" s="80"/>
      <c r="NU6" s="80"/>
      <c r="NV6" s="80"/>
      <c r="NW6" s="80"/>
      <c r="NX6" s="80"/>
      <c r="NY6" s="80"/>
      <c r="NZ6" s="80"/>
      <c r="OA6" s="80"/>
      <c r="OB6" s="80"/>
      <c r="OC6" s="80"/>
      <c r="OD6" s="80"/>
      <c r="OE6" s="80"/>
      <c r="OF6" s="80"/>
      <c r="OG6" s="80"/>
      <c r="OH6" s="80"/>
      <c r="OI6" s="80"/>
      <c r="OJ6" s="80"/>
      <c r="OK6" s="80"/>
      <c r="OL6" s="80"/>
      <c r="OM6" s="80"/>
      <c r="ON6" s="80"/>
      <c r="OO6" s="80"/>
      <c r="OP6" s="80"/>
      <c r="OQ6" s="80"/>
      <c r="OR6" s="80"/>
      <c r="OS6" s="80"/>
      <c r="OT6" s="80"/>
      <c r="OU6" s="80"/>
      <c r="OV6" s="80"/>
      <c r="OW6" s="80"/>
      <c r="OX6" s="80"/>
      <c r="OY6" s="80"/>
      <c r="OZ6" s="80"/>
      <c r="PA6" s="80"/>
      <c r="PB6" s="80"/>
      <c r="PC6" s="80"/>
      <c r="PD6" s="80"/>
      <c r="PE6" s="80"/>
      <c r="PF6" s="80"/>
      <c r="PG6" s="80"/>
      <c r="PH6" s="80"/>
      <c r="PI6" s="80"/>
      <c r="PJ6" s="80"/>
      <c r="PK6" s="80"/>
      <c r="PL6" s="80"/>
      <c r="PM6" s="80"/>
      <c r="PN6" s="80"/>
      <c r="PO6" s="80"/>
      <c r="PP6" s="80"/>
      <c r="PQ6" s="80"/>
      <c r="PR6" s="80"/>
      <c r="PS6" s="80"/>
      <c r="PT6" s="80"/>
      <c r="PU6" s="80"/>
      <c r="PV6" s="80"/>
      <c r="PW6" s="80"/>
      <c r="PX6" s="80"/>
      <c r="PY6" s="80"/>
      <c r="PZ6" s="80"/>
      <c r="QA6" s="80"/>
      <c r="QB6" s="80"/>
      <c r="QC6" s="80"/>
      <c r="QD6" s="80"/>
      <c r="QE6" s="80"/>
      <c r="QF6" s="80"/>
      <c r="QG6" s="80"/>
      <c r="QH6" s="80"/>
      <c r="QI6" s="80"/>
      <c r="QJ6" s="80"/>
      <c r="QK6" s="80"/>
      <c r="QL6" s="80"/>
      <c r="QM6" s="80"/>
      <c r="QN6" s="80"/>
      <c r="QO6" s="80"/>
      <c r="QP6" s="80"/>
      <c r="QQ6" s="80"/>
      <c r="QR6" s="80"/>
      <c r="QS6" s="80"/>
      <c r="QT6" s="80"/>
      <c r="QU6" s="80"/>
      <c r="QV6" s="80"/>
      <c r="QW6" s="80"/>
      <c r="QX6" s="80"/>
      <c r="QY6" s="80"/>
      <c r="QZ6" s="80"/>
      <c r="RA6" s="80"/>
      <c r="RB6" s="80"/>
      <c r="RC6" s="80"/>
      <c r="RD6" s="80"/>
      <c r="RE6" s="80"/>
      <c r="RF6" s="80"/>
      <c r="RG6" s="80"/>
      <c r="RH6" s="80"/>
      <c r="RI6" s="80"/>
      <c r="RJ6" s="80"/>
      <c r="RK6" s="80"/>
      <c r="RL6" s="80"/>
      <c r="RM6" s="80"/>
      <c r="RN6" s="80"/>
      <c r="RO6" s="80"/>
      <c r="RP6" s="80"/>
      <c r="RQ6" s="80"/>
      <c r="RR6" s="80"/>
      <c r="RS6" s="80"/>
      <c r="RT6" s="80"/>
      <c r="RU6" s="80"/>
      <c r="RV6" s="80"/>
      <c r="RW6" s="80"/>
      <c r="RX6" s="80"/>
      <c r="RY6" s="80"/>
      <c r="RZ6" s="80"/>
      <c r="SA6" s="80"/>
      <c r="SB6" s="80"/>
      <c r="SC6" s="80"/>
      <c r="SD6" s="80"/>
      <c r="SE6" s="80"/>
      <c r="SF6" s="80"/>
      <c r="SG6" s="80"/>
      <c r="SH6" s="80"/>
      <c r="SI6" s="80"/>
      <c r="SJ6" s="80"/>
      <c r="SK6" s="80"/>
      <c r="SL6" s="80"/>
      <c r="SM6" s="80"/>
      <c r="SN6" s="80"/>
      <c r="SO6" s="80"/>
      <c r="SP6" s="80"/>
      <c r="SQ6" s="80"/>
      <c r="SR6" s="80"/>
      <c r="SS6" s="80"/>
      <c r="ST6" s="80"/>
      <c r="SU6" s="80"/>
      <c r="SV6" s="80"/>
      <c r="SW6" s="80"/>
      <c r="SX6" s="80"/>
      <c r="SY6" s="80"/>
      <c r="SZ6" s="80"/>
      <c r="TA6" s="80"/>
      <c r="TB6" s="80"/>
      <c r="TC6" s="80"/>
      <c r="TD6" s="80"/>
      <c r="TE6" s="80"/>
      <c r="TF6" s="80"/>
      <c r="TG6" s="80"/>
      <c r="TH6" s="80"/>
      <c r="TI6" s="80"/>
      <c r="TJ6" s="80"/>
      <c r="TK6" s="80"/>
      <c r="TL6" s="80"/>
      <c r="TM6" s="80"/>
      <c r="TN6" s="80"/>
      <c r="TO6" s="80"/>
      <c r="TP6" s="80"/>
      <c r="TQ6" s="80"/>
      <c r="TR6" s="80"/>
      <c r="TS6" s="80"/>
      <c r="TT6" s="80"/>
      <c r="TU6" s="80"/>
      <c r="TV6" s="80"/>
      <c r="TW6" s="80"/>
      <c r="TX6" s="80"/>
      <c r="TY6" s="80"/>
      <c r="TZ6" s="80"/>
      <c r="UA6" s="80"/>
      <c r="UB6" s="80"/>
      <c r="UC6" s="80"/>
      <c r="UD6" s="80"/>
      <c r="UE6" s="80"/>
      <c r="UF6" s="80"/>
      <c r="UG6" s="80"/>
      <c r="UH6" s="80"/>
      <c r="UI6" s="80"/>
      <c r="UJ6" s="80"/>
      <c r="UK6" s="80"/>
      <c r="UL6" s="80"/>
      <c r="UM6" s="80"/>
      <c r="UN6" s="80"/>
      <c r="UO6" s="80"/>
      <c r="UP6" s="80"/>
      <c r="UQ6" s="80"/>
      <c r="UR6" s="80"/>
      <c r="US6" s="80"/>
      <c r="UT6" s="80"/>
      <c r="UU6" s="80"/>
      <c r="UV6" s="80"/>
      <c r="UW6" s="80"/>
      <c r="UX6" s="80"/>
      <c r="UY6" s="80"/>
      <c r="UZ6" s="80"/>
      <c r="VA6" s="80"/>
      <c r="VB6" s="80"/>
      <c r="VC6" s="80"/>
      <c r="VD6" s="80"/>
      <c r="VE6" s="80"/>
      <c r="VF6" s="80"/>
      <c r="VG6" s="80"/>
      <c r="VH6" s="80"/>
      <c r="VI6" s="80"/>
      <c r="VJ6" s="80"/>
      <c r="VK6" s="80"/>
      <c r="VL6" s="80"/>
      <c r="VM6" s="80"/>
      <c r="VN6" s="80"/>
      <c r="VO6" s="80"/>
      <c r="VP6" s="80"/>
      <c r="VQ6" s="80"/>
      <c r="VR6" s="80"/>
      <c r="VS6" s="80"/>
      <c r="VT6" s="80"/>
      <c r="VU6" s="80"/>
      <c r="VV6" s="80"/>
      <c r="VW6" s="80"/>
      <c r="VX6" s="80"/>
      <c r="VY6" s="80"/>
      <c r="VZ6" s="80"/>
      <c r="WA6" s="80"/>
      <c r="WB6" s="80"/>
      <c r="WC6" s="80"/>
      <c r="WD6" s="80"/>
      <c r="WE6" s="80"/>
      <c r="WF6" s="80"/>
      <c r="WG6" s="80"/>
      <c r="WH6" s="80"/>
      <c r="WI6" s="80"/>
      <c r="WJ6" s="80"/>
      <c r="WK6" s="80"/>
      <c r="WL6" s="80"/>
      <c r="WM6" s="80"/>
      <c r="WN6" s="80"/>
      <c r="WO6" s="80"/>
      <c r="WP6" s="80"/>
      <c r="WQ6" s="80"/>
      <c r="WR6" s="80"/>
      <c r="WS6" s="80"/>
      <c r="WT6" s="80"/>
      <c r="WU6" s="80"/>
      <c r="WV6" s="80"/>
      <c r="WW6" s="80"/>
      <c r="WX6" s="80"/>
      <c r="WY6" s="80"/>
      <c r="WZ6" s="80"/>
      <c r="XA6" s="80"/>
      <c r="XB6" s="80"/>
      <c r="XC6" s="80"/>
      <c r="XD6" s="80"/>
      <c r="XE6" s="80"/>
      <c r="XF6" s="80"/>
      <c r="XG6" s="80"/>
      <c r="XH6" s="80"/>
      <c r="XI6" s="80"/>
      <c r="XJ6" s="80"/>
      <c r="XK6" s="80"/>
      <c r="XL6" s="80"/>
      <c r="XM6" s="80"/>
      <c r="XN6" s="80"/>
      <c r="XO6" s="80"/>
      <c r="XP6" s="80"/>
      <c r="XQ6" s="80"/>
      <c r="XR6" s="80"/>
      <c r="XS6" s="80"/>
      <c r="XT6" s="80"/>
      <c r="XU6" s="80"/>
      <c r="XV6" s="80"/>
      <c r="XW6" s="80"/>
      <c r="XX6" s="80"/>
      <c r="XY6" s="80"/>
      <c r="XZ6" s="80"/>
      <c r="YA6" s="80"/>
      <c r="YB6" s="80"/>
      <c r="YC6" s="80"/>
      <c r="YD6" s="80"/>
      <c r="YE6" s="80"/>
      <c r="YF6" s="80"/>
      <c r="YG6" s="80"/>
      <c r="YH6" s="80"/>
      <c r="YI6" s="80"/>
      <c r="YJ6" s="80"/>
      <c r="YK6" s="80"/>
      <c r="YL6" s="80"/>
      <c r="YM6" s="80"/>
      <c r="YN6" s="80"/>
      <c r="YO6" s="80"/>
      <c r="YP6" s="80"/>
      <c r="YQ6" s="80"/>
      <c r="YR6" s="80"/>
      <c r="YS6" s="80"/>
      <c r="YT6" s="80"/>
      <c r="YU6" s="80"/>
      <c r="YV6" s="80"/>
      <c r="YW6" s="80"/>
      <c r="YX6" s="80"/>
      <c r="YY6" s="80"/>
      <c r="YZ6" s="80"/>
      <c r="ZA6" s="80"/>
      <c r="ZB6" s="80"/>
      <c r="ZC6" s="80"/>
      <c r="ZD6" s="80"/>
      <c r="ZE6" s="80"/>
      <c r="ZF6" s="80"/>
      <c r="ZG6" s="80"/>
      <c r="ZH6" s="80"/>
      <c r="ZI6" s="80"/>
      <c r="ZJ6" s="80"/>
      <c r="ZK6" s="80"/>
      <c r="ZL6" s="80"/>
      <c r="ZM6" s="80"/>
      <c r="ZN6" s="80"/>
      <c r="ZO6" s="80"/>
      <c r="ZP6" s="80"/>
      <c r="ZQ6" s="80"/>
      <c r="ZR6" s="80"/>
      <c r="ZS6" s="80"/>
      <c r="ZT6" s="80"/>
      <c r="ZU6" s="80"/>
      <c r="ZV6" s="80"/>
      <c r="ZW6" s="80"/>
      <c r="ZX6" s="80"/>
      <c r="ZY6" s="80"/>
      <c r="ZZ6" s="80"/>
      <c r="AAA6" s="80"/>
      <c r="AAB6" s="80"/>
      <c r="AAC6" s="80"/>
      <c r="AAD6" s="80"/>
      <c r="AAE6" s="80"/>
      <c r="AAF6" s="80"/>
      <c r="AAG6" s="80"/>
      <c r="AAH6" s="80"/>
      <c r="AAI6" s="80"/>
      <c r="AAJ6" s="80"/>
      <c r="AAK6" s="80"/>
      <c r="AAL6" s="80"/>
      <c r="AAM6" s="80"/>
      <c r="AAN6" s="80"/>
      <c r="AAO6" s="80"/>
      <c r="AAP6" s="80"/>
      <c r="AAQ6" s="80"/>
      <c r="AAR6" s="80"/>
      <c r="AAS6" s="80"/>
      <c r="AAT6" s="80"/>
      <c r="AAU6" s="80"/>
      <c r="AAV6" s="80"/>
      <c r="AAW6" s="80"/>
      <c r="AAX6" s="80"/>
      <c r="AAY6" s="80"/>
      <c r="AAZ6" s="80"/>
      <c r="ABA6" s="80"/>
      <c r="ABB6" s="80"/>
      <c r="ABC6" s="80"/>
      <c r="ABD6" s="80"/>
      <c r="ABE6" s="80"/>
      <c r="ABF6" s="80"/>
      <c r="ABG6" s="80"/>
      <c r="ABH6" s="80"/>
      <c r="ABI6" s="80"/>
      <c r="ABJ6" s="80"/>
      <c r="ABK6" s="80"/>
      <c r="ABL6" s="80"/>
      <c r="ABM6" s="80"/>
      <c r="ABN6" s="80"/>
      <c r="ABO6" s="80"/>
      <c r="ABP6" s="80"/>
      <c r="ABQ6" s="80"/>
      <c r="ABR6" s="80"/>
      <c r="ABS6" s="80"/>
      <c r="ABT6" s="80"/>
      <c r="ABU6" s="80"/>
      <c r="ABV6" s="80"/>
      <c r="ABW6" s="80"/>
      <c r="ABX6" s="80"/>
      <c r="ABY6" s="80"/>
      <c r="ABZ6" s="80"/>
      <c r="ACA6" s="80"/>
      <c r="ACB6" s="80"/>
      <c r="ACC6" s="80"/>
      <c r="ACD6" s="80"/>
      <c r="ACE6" s="80"/>
      <c r="ACF6" s="80"/>
      <c r="ACG6" s="80"/>
      <c r="ACH6" s="80"/>
      <c r="ACI6" s="80"/>
      <c r="ACJ6" s="80"/>
      <c r="ACK6" s="80"/>
      <c r="ACL6" s="80"/>
      <c r="ACM6" s="80"/>
      <c r="ACN6" s="80"/>
      <c r="ACO6" s="80"/>
      <c r="ACP6" s="80"/>
      <c r="ACQ6" s="80"/>
      <c r="ACR6" s="80"/>
      <c r="ACS6" s="80"/>
      <c r="ACT6" s="80"/>
      <c r="ACU6" s="80"/>
      <c r="ACV6" s="80"/>
      <c r="ACW6" s="80"/>
      <c r="ACX6" s="80"/>
      <c r="ACY6" s="80"/>
      <c r="ACZ6" s="80"/>
      <c r="ADA6" s="80"/>
      <c r="ADB6" s="80"/>
      <c r="ADC6" s="80"/>
      <c r="ADD6" s="80"/>
      <c r="ADE6" s="80"/>
      <c r="ADF6" s="80"/>
      <c r="ADG6" s="80"/>
      <c r="ADH6" s="80"/>
      <c r="ADI6" s="80"/>
      <c r="ADJ6" s="80"/>
      <c r="ADK6" s="80"/>
      <c r="ADL6" s="80"/>
      <c r="ADM6" s="80"/>
      <c r="ADN6" s="80"/>
      <c r="ADO6" s="80"/>
      <c r="ADP6" s="80"/>
      <c r="ADQ6" s="80"/>
      <c r="ADR6" s="80"/>
      <c r="ADS6" s="80"/>
      <c r="ADT6" s="80"/>
      <c r="ADU6" s="80"/>
      <c r="ADV6" s="80"/>
      <c r="ADW6" s="80"/>
      <c r="ADX6" s="80"/>
      <c r="ADY6" s="80"/>
      <c r="ADZ6" s="80"/>
      <c r="AEA6" s="80"/>
      <c r="AEB6" s="80"/>
      <c r="AEC6" s="80"/>
      <c r="AED6" s="80"/>
      <c r="AEE6" s="80"/>
      <c r="AEF6" s="80"/>
      <c r="AEG6" s="80"/>
      <c r="AEH6" s="80"/>
      <c r="AEI6" s="80"/>
      <c r="AEJ6" s="80"/>
      <c r="AEK6" s="80"/>
      <c r="AEL6" s="80"/>
      <c r="AEM6" s="80"/>
      <c r="AEN6" s="80"/>
      <c r="AEO6" s="80"/>
      <c r="AEP6" s="80"/>
      <c r="AEQ6" s="80"/>
      <c r="AER6" s="80"/>
      <c r="AES6" s="80"/>
      <c r="AET6" s="80"/>
      <c r="AEU6" s="80"/>
      <c r="AEV6" s="80"/>
      <c r="AEW6" s="80"/>
      <c r="AEX6" s="80"/>
      <c r="AEY6" s="80"/>
      <c r="AEZ6" s="80"/>
      <c r="AFA6" s="80"/>
      <c r="AFB6" s="80"/>
      <c r="AFC6" s="80"/>
      <c r="AFD6" s="80"/>
      <c r="AFE6" s="80"/>
      <c r="AFF6" s="80"/>
      <c r="AFG6" s="80"/>
      <c r="AFH6" s="80"/>
      <c r="AFI6" s="80"/>
      <c r="AFJ6" s="80"/>
      <c r="AFK6" s="80"/>
      <c r="AFL6" s="80"/>
      <c r="AFM6" s="80"/>
      <c r="AFN6" s="80"/>
      <c r="AFO6" s="80"/>
      <c r="AFP6" s="80"/>
      <c r="AFQ6" s="80"/>
      <c r="AFR6" s="80"/>
      <c r="AFS6" s="80"/>
      <c r="AFT6" s="80"/>
      <c r="AFU6" s="80"/>
      <c r="AFV6" s="80"/>
      <c r="AFW6" s="80"/>
      <c r="AFX6" s="80"/>
      <c r="AFY6" s="80"/>
      <c r="AFZ6" s="80"/>
      <c r="AGA6" s="80"/>
      <c r="AGB6" s="80"/>
      <c r="AGC6" s="80"/>
      <c r="AGD6" s="80"/>
      <c r="AGE6" s="80"/>
      <c r="AGF6" s="80"/>
      <c r="AGG6" s="80"/>
      <c r="AGH6" s="80"/>
      <c r="AGI6" s="80"/>
      <c r="AGJ6" s="80"/>
      <c r="AGK6" s="80"/>
      <c r="AGL6" s="80"/>
      <c r="AGM6" s="80"/>
      <c r="AGN6" s="80"/>
      <c r="AGO6" s="80"/>
      <c r="AGP6" s="80"/>
      <c r="AGQ6" s="80"/>
      <c r="AGR6" s="80"/>
      <c r="AGS6" s="80"/>
      <c r="AGT6" s="80"/>
      <c r="AGU6" s="80"/>
      <c r="AGV6" s="80"/>
      <c r="AGW6" s="80"/>
      <c r="AGX6" s="80"/>
      <c r="AGY6" s="80"/>
      <c r="AGZ6" s="80"/>
      <c r="AHA6" s="80"/>
      <c r="AHB6" s="80"/>
      <c r="AHC6" s="80"/>
      <c r="AHD6" s="80"/>
      <c r="AHE6" s="80"/>
      <c r="AHF6" s="80"/>
      <c r="AHG6" s="80"/>
      <c r="AHH6" s="80"/>
      <c r="AHI6" s="80"/>
      <c r="AHJ6" s="80"/>
      <c r="AHK6" s="80"/>
      <c r="AHL6" s="80"/>
      <c r="AHM6" s="80"/>
      <c r="AHN6" s="80"/>
      <c r="AHO6" s="80"/>
      <c r="AHP6" s="80"/>
      <c r="AHQ6" s="80"/>
      <c r="AHR6" s="80"/>
      <c r="AHS6" s="80"/>
      <c r="AHT6" s="80"/>
      <c r="AHU6" s="80"/>
      <c r="AHV6" s="80"/>
      <c r="AHW6" s="80"/>
      <c r="AHX6" s="80"/>
      <c r="AHY6" s="80"/>
      <c r="AHZ6" s="80"/>
      <c r="AIA6" s="80"/>
      <c r="AIB6" s="80"/>
      <c r="AIC6" s="80"/>
      <c r="AID6" s="80"/>
      <c r="AIE6" s="80"/>
      <c r="AIF6" s="80"/>
      <c r="AIG6" s="80"/>
      <c r="AIH6" s="80"/>
      <c r="AII6" s="80"/>
      <c r="AIJ6" s="80"/>
      <c r="AIK6" s="80"/>
      <c r="AIL6" s="80"/>
      <c r="AIM6" s="80"/>
      <c r="AIN6" s="80"/>
      <c r="AIO6" s="80"/>
      <c r="AIP6" s="80"/>
      <c r="AIQ6" s="80"/>
      <c r="AIR6" s="80"/>
      <c r="AIS6" s="80"/>
      <c r="AIT6" s="80"/>
      <c r="AIU6" s="80"/>
      <c r="AIV6" s="80"/>
      <c r="AIW6" s="80"/>
      <c r="AIX6" s="80"/>
      <c r="AIY6" s="80"/>
      <c r="AIZ6" s="80"/>
      <c r="AJA6" s="80"/>
      <c r="AJB6" s="80"/>
      <c r="AJC6" s="80"/>
      <c r="AJD6" s="80"/>
      <c r="AJE6" s="80"/>
      <c r="AJF6" s="80"/>
      <c r="AJG6" s="80"/>
      <c r="AJH6" s="80"/>
      <c r="AJI6" s="80"/>
      <c r="AJJ6" s="80"/>
      <c r="AJK6" s="80"/>
      <c r="AJL6" s="80"/>
      <c r="AJM6" s="80"/>
      <c r="AJN6" s="80"/>
      <c r="AJO6" s="80"/>
      <c r="AJP6" s="80"/>
      <c r="AJQ6" s="80"/>
      <c r="AJR6" s="80"/>
      <c r="AJS6" s="80"/>
      <c r="AJT6" s="80"/>
      <c r="AJU6" s="80"/>
      <c r="AJV6" s="80"/>
      <c r="AJW6" s="80"/>
      <c r="AJX6" s="80"/>
      <c r="AJY6" s="80"/>
      <c r="AJZ6" s="80"/>
      <c r="AKA6" s="80"/>
      <c r="AKB6" s="80"/>
      <c r="AKC6" s="80"/>
      <c r="AKD6" s="80"/>
      <c r="AKE6" s="80"/>
      <c r="AKF6" s="80"/>
      <c r="AKG6" s="80"/>
      <c r="AKH6" s="80"/>
      <c r="AKI6" s="80"/>
      <c r="AKJ6" s="80"/>
      <c r="AKK6" s="80"/>
      <c r="AKL6" s="80"/>
      <c r="AKM6" s="80"/>
      <c r="AKN6" s="80"/>
      <c r="AKO6" s="80"/>
      <c r="AKP6" s="80"/>
      <c r="AKQ6" s="80"/>
      <c r="AKR6" s="80"/>
      <c r="AKS6" s="80"/>
      <c r="AKT6" s="80"/>
      <c r="AKU6" s="80"/>
      <c r="AKV6" s="80"/>
      <c r="AKW6" s="80"/>
      <c r="AKX6" s="80"/>
      <c r="AKY6" s="80"/>
      <c r="AKZ6" s="80"/>
      <c r="ALA6" s="80"/>
      <c r="ALB6" s="80"/>
      <c r="ALC6" s="80"/>
      <c r="ALD6" s="80"/>
      <c r="ALE6" s="80"/>
      <c r="ALF6" s="80"/>
      <c r="ALG6" s="80"/>
      <c r="ALH6" s="80"/>
      <c r="ALI6" s="80"/>
      <c r="ALJ6" s="80"/>
      <c r="ALK6" s="80"/>
      <c r="ALL6" s="80"/>
      <c r="ALM6" s="80"/>
      <c r="ALN6" s="80"/>
      <c r="ALO6" s="80"/>
      <c r="ALP6" s="80"/>
    </row>
    <row r="7" spans="1:1004" s="207" customFormat="1" ht="15" x14ac:dyDescent="0.25">
      <c r="A7" s="80"/>
      <c r="B7" s="80"/>
      <c r="C7" s="81" t="s">
        <v>7</v>
      </c>
      <c r="D7" s="532" t="str">
        <f>adrese</f>
        <v>Dzīvojamā ēka Nr.17000310131 001 
Zvejnieku alejā 7, Liepājā.</v>
      </c>
      <c r="E7" s="532"/>
      <c r="F7" s="532"/>
      <c r="G7" s="532"/>
      <c r="H7" s="532"/>
      <c r="I7" s="532"/>
      <c r="J7" s="532"/>
      <c r="K7" s="532"/>
      <c r="L7" s="532"/>
      <c r="M7" s="56"/>
      <c r="N7" s="56"/>
      <c r="O7" s="56"/>
      <c r="P7" s="56"/>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80"/>
      <c r="KD7" s="80"/>
      <c r="KE7" s="80"/>
      <c r="KF7" s="80"/>
      <c r="KG7" s="80"/>
      <c r="KH7" s="80"/>
      <c r="KI7" s="80"/>
      <c r="KJ7" s="80"/>
      <c r="KK7" s="80"/>
      <c r="KL7" s="80"/>
      <c r="KM7" s="80"/>
      <c r="KN7" s="80"/>
      <c r="KO7" s="80"/>
      <c r="KP7" s="80"/>
      <c r="KQ7" s="80"/>
      <c r="KR7" s="80"/>
      <c r="KS7" s="80"/>
      <c r="KT7" s="80"/>
      <c r="KU7" s="80"/>
      <c r="KV7" s="80"/>
      <c r="KW7" s="80"/>
      <c r="KX7" s="80"/>
      <c r="KY7" s="80"/>
      <c r="KZ7" s="80"/>
      <c r="LA7" s="80"/>
      <c r="LB7" s="80"/>
      <c r="LC7" s="80"/>
      <c r="LD7" s="80"/>
      <c r="LE7" s="80"/>
      <c r="LF7" s="80"/>
      <c r="LG7" s="80"/>
      <c r="LH7" s="80"/>
      <c r="LI7" s="80"/>
      <c r="LJ7" s="80"/>
      <c r="LK7" s="80"/>
      <c r="LL7" s="80"/>
      <c r="LM7" s="80"/>
      <c r="LN7" s="80"/>
      <c r="LO7" s="80"/>
      <c r="LP7" s="80"/>
      <c r="LQ7" s="80"/>
      <c r="LR7" s="80"/>
      <c r="LS7" s="80"/>
      <c r="LT7" s="80"/>
      <c r="LU7" s="80"/>
      <c r="LV7" s="80"/>
      <c r="LW7" s="80"/>
      <c r="LX7" s="80"/>
      <c r="LY7" s="80"/>
      <c r="LZ7" s="80"/>
      <c r="MA7" s="80"/>
      <c r="MB7" s="80"/>
      <c r="MC7" s="80"/>
      <c r="MD7" s="80"/>
      <c r="ME7" s="80"/>
      <c r="MF7" s="80"/>
      <c r="MG7" s="80"/>
      <c r="MH7" s="80"/>
      <c r="MI7" s="80"/>
      <c r="MJ7" s="80"/>
      <c r="MK7" s="80"/>
      <c r="ML7" s="80"/>
      <c r="MM7" s="80"/>
      <c r="MN7" s="80"/>
      <c r="MO7" s="80"/>
      <c r="MP7" s="80"/>
      <c r="MQ7" s="80"/>
      <c r="MR7" s="80"/>
      <c r="MS7" s="80"/>
      <c r="MT7" s="80"/>
      <c r="MU7" s="80"/>
      <c r="MV7" s="80"/>
      <c r="MW7" s="80"/>
      <c r="MX7" s="80"/>
      <c r="MY7" s="80"/>
      <c r="MZ7" s="80"/>
      <c r="NA7" s="80"/>
      <c r="NB7" s="80"/>
      <c r="NC7" s="80"/>
      <c r="ND7" s="80"/>
      <c r="NE7" s="80"/>
      <c r="NF7" s="80"/>
      <c r="NG7" s="80"/>
      <c r="NH7" s="80"/>
      <c r="NI7" s="80"/>
      <c r="NJ7" s="80"/>
      <c r="NK7" s="80"/>
      <c r="NL7" s="80"/>
      <c r="NM7" s="80"/>
      <c r="NN7" s="80"/>
      <c r="NO7" s="80"/>
      <c r="NP7" s="80"/>
      <c r="NQ7" s="80"/>
      <c r="NR7" s="80"/>
      <c r="NS7" s="80"/>
      <c r="NT7" s="80"/>
      <c r="NU7" s="80"/>
      <c r="NV7" s="80"/>
      <c r="NW7" s="80"/>
      <c r="NX7" s="80"/>
      <c r="NY7" s="80"/>
      <c r="NZ7" s="80"/>
      <c r="OA7" s="80"/>
      <c r="OB7" s="80"/>
      <c r="OC7" s="80"/>
      <c r="OD7" s="80"/>
      <c r="OE7" s="80"/>
      <c r="OF7" s="80"/>
      <c r="OG7" s="80"/>
      <c r="OH7" s="80"/>
      <c r="OI7" s="80"/>
      <c r="OJ7" s="80"/>
      <c r="OK7" s="80"/>
      <c r="OL7" s="80"/>
      <c r="OM7" s="80"/>
      <c r="ON7" s="80"/>
      <c r="OO7" s="80"/>
      <c r="OP7" s="80"/>
      <c r="OQ7" s="80"/>
      <c r="OR7" s="80"/>
      <c r="OS7" s="80"/>
      <c r="OT7" s="80"/>
      <c r="OU7" s="80"/>
      <c r="OV7" s="80"/>
      <c r="OW7" s="80"/>
      <c r="OX7" s="80"/>
      <c r="OY7" s="80"/>
      <c r="OZ7" s="80"/>
      <c r="PA7" s="80"/>
      <c r="PB7" s="80"/>
      <c r="PC7" s="80"/>
      <c r="PD7" s="80"/>
      <c r="PE7" s="80"/>
      <c r="PF7" s="80"/>
      <c r="PG7" s="80"/>
      <c r="PH7" s="80"/>
      <c r="PI7" s="80"/>
      <c r="PJ7" s="80"/>
      <c r="PK7" s="80"/>
      <c r="PL7" s="80"/>
      <c r="PM7" s="80"/>
      <c r="PN7" s="80"/>
      <c r="PO7" s="80"/>
      <c r="PP7" s="80"/>
      <c r="PQ7" s="80"/>
      <c r="PR7" s="80"/>
      <c r="PS7" s="80"/>
      <c r="PT7" s="80"/>
      <c r="PU7" s="80"/>
      <c r="PV7" s="80"/>
      <c r="PW7" s="80"/>
      <c r="PX7" s="80"/>
      <c r="PY7" s="80"/>
      <c r="PZ7" s="80"/>
      <c r="QA7" s="80"/>
      <c r="QB7" s="80"/>
      <c r="QC7" s="80"/>
      <c r="QD7" s="80"/>
      <c r="QE7" s="80"/>
      <c r="QF7" s="80"/>
      <c r="QG7" s="80"/>
      <c r="QH7" s="80"/>
      <c r="QI7" s="80"/>
      <c r="QJ7" s="80"/>
      <c r="QK7" s="80"/>
      <c r="QL7" s="80"/>
      <c r="QM7" s="80"/>
      <c r="QN7" s="80"/>
      <c r="QO7" s="80"/>
      <c r="QP7" s="80"/>
      <c r="QQ7" s="80"/>
      <c r="QR7" s="80"/>
      <c r="QS7" s="80"/>
      <c r="QT7" s="80"/>
      <c r="QU7" s="80"/>
      <c r="QV7" s="80"/>
      <c r="QW7" s="80"/>
      <c r="QX7" s="80"/>
      <c r="QY7" s="80"/>
      <c r="QZ7" s="80"/>
      <c r="RA7" s="80"/>
      <c r="RB7" s="80"/>
      <c r="RC7" s="80"/>
      <c r="RD7" s="80"/>
      <c r="RE7" s="80"/>
      <c r="RF7" s="80"/>
      <c r="RG7" s="80"/>
      <c r="RH7" s="80"/>
      <c r="RI7" s="80"/>
      <c r="RJ7" s="80"/>
      <c r="RK7" s="80"/>
      <c r="RL7" s="80"/>
      <c r="RM7" s="80"/>
      <c r="RN7" s="80"/>
      <c r="RO7" s="80"/>
      <c r="RP7" s="80"/>
      <c r="RQ7" s="80"/>
      <c r="RR7" s="80"/>
      <c r="RS7" s="80"/>
      <c r="RT7" s="80"/>
      <c r="RU7" s="80"/>
      <c r="RV7" s="80"/>
      <c r="RW7" s="80"/>
      <c r="RX7" s="80"/>
      <c r="RY7" s="80"/>
      <c r="RZ7" s="80"/>
      <c r="SA7" s="80"/>
      <c r="SB7" s="80"/>
      <c r="SC7" s="80"/>
      <c r="SD7" s="80"/>
      <c r="SE7" s="80"/>
      <c r="SF7" s="80"/>
      <c r="SG7" s="80"/>
      <c r="SH7" s="80"/>
      <c r="SI7" s="80"/>
      <c r="SJ7" s="80"/>
      <c r="SK7" s="80"/>
      <c r="SL7" s="80"/>
      <c r="SM7" s="80"/>
      <c r="SN7" s="80"/>
      <c r="SO7" s="80"/>
      <c r="SP7" s="80"/>
      <c r="SQ7" s="80"/>
      <c r="SR7" s="80"/>
      <c r="SS7" s="80"/>
      <c r="ST7" s="80"/>
      <c r="SU7" s="80"/>
      <c r="SV7" s="80"/>
      <c r="SW7" s="80"/>
      <c r="SX7" s="80"/>
      <c r="SY7" s="80"/>
      <c r="SZ7" s="80"/>
      <c r="TA7" s="80"/>
      <c r="TB7" s="80"/>
      <c r="TC7" s="80"/>
      <c r="TD7" s="80"/>
      <c r="TE7" s="80"/>
      <c r="TF7" s="80"/>
      <c r="TG7" s="80"/>
      <c r="TH7" s="80"/>
      <c r="TI7" s="80"/>
      <c r="TJ7" s="80"/>
      <c r="TK7" s="80"/>
      <c r="TL7" s="80"/>
      <c r="TM7" s="80"/>
      <c r="TN7" s="80"/>
      <c r="TO7" s="80"/>
      <c r="TP7" s="80"/>
      <c r="TQ7" s="80"/>
      <c r="TR7" s="80"/>
      <c r="TS7" s="80"/>
      <c r="TT7" s="80"/>
      <c r="TU7" s="80"/>
      <c r="TV7" s="80"/>
      <c r="TW7" s="80"/>
      <c r="TX7" s="80"/>
      <c r="TY7" s="80"/>
      <c r="TZ7" s="80"/>
      <c r="UA7" s="80"/>
      <c r="UB7" s="80"/>
      <c r="UC7" s="80"/>
      <c r="UD7" s="80"/>
      <c r="UE7" s="80"/>
      <c r="UF7" s="80"/>
      <c r="UG7" s="80"/>
      <c r="UH7" s="80"/>
      <c r="UI7" s="80"/>
      <c r="UJ7" s="80"/>
      <c r="UK7" s="80"/>
      <c r="UL7" s="80"/>
      <c r="UM7" s="80"/>
      <c r="UN7" s="80"/>
      <c r="UO7" s="80"/>
      <c r="UP7" s="80"/>
      <c r="UQ7" s="80"/>
      <c r="UR7" s="80"/>
      <c r="US7" s="80"/>
      <c r="UT7" s="80"/>
      <c r="UU7" s="80"/>
      <c r="UV7" s="80"/>
      <c r="UW7" s="80"/>
      <c r="UX7" s="80"/>
      <c r="UY7" s="80"/>
      <c r="UZ7" s="80"/>
      <c r="VA7" s="80"/>
      <c r="VB7" s="80"/>
      <c r="VC7" s="80"/>
      <c r="VD7" s="80"/>
      <c r="VE7" s="80"/>
      <c r="VF7" s="80"/>
      <c r="VG7" s="80"/>
      <c r="VH7" s="80"/>
      <c r="VI7" s="80"/>
      <c r="VJ7" s="80"/>
      <c r="VK7" s="80"/>
      <c r="VL7" s="80"/>
      <c r="VM7" s="80"/>
      <c r="VN7" s="80"/>
      <c r="VO7" s="80"/>
      <c r="VP7" s="80"/>
      <c r="VQ7" s="80"/>
      <c r="VR7" s="80"/>
      <c r="VS7" s="80"/>
      <c r="VT7" s="80"/>
      <c r="VU7" s="80"/>
      <c r="VV7" s="80"/>
      <c r="VW7" s="80"/>
      <c r="VX7" s="80"/>
      <c r="VY7" s="80"/>
      <c r="VZ7" s="80"/>
      <c r="WA7" s="80"/>
      <c r="WB7" s="80"/>
      <c r="WC7" s="80"/>
      <c r="WD7" s="80"/>
      <c r="WE7" s="80"/>
      <c r="WF7" s="80"/>
      <c r="WG7" s="80"/>
      <c r="WH7" s="80"/>
      <c r="WI7" s="80"/>
      <c r="WJ7" s="80"/>
      <c r="WK7" s="80"/>
      <c r="WL7" s="80"/>
      <c r="WM7" s="80"/>
      <c r="WN7" s="80"/>
      <c r="WO7" s="80"/>
      <c r="WP7" s="80"/>
      <c r="WQ7" s="80"/>
      <c r="WR7" s="80"/>
      <c r="WS7" s="80"/>
      <c r="WT7" s="80"/>
      <c r="WU7" s="80"/>
      <c r="WV7" s="80"/>
      <c r="WW7" s="80"/>
      <c r="WX7" s="80"/>
      <c r="WY7" s="80"/>
      <c r="WZ7" s="80"/>
      <c r="XA7" s="80"/>
      <c r="XB7" s="80"/>
      <c r="XC7" s="80"/>
      <c r="XD7" s="80"/>
      <c r="XE7" s="80"/>
      <c r="XF7" s="80"/>
      <c r="XG7" s="80"/>
      <c r="XH7" s="80"/>
      <c r="XI7" s="80"/>
      <c r="XJ7" s="80"/>
      <c r="XK7" s="80"/>
      <c r="XL7" s="80"/>
      <c r="XM7" s="80"/>
      <c r="XN7" s="80"/>
      <c r="XO7" s="80"/>
      <c r="XP7" s="80"/>
      <c r="XQ7" s="80"/>
      <c r="XR7" s="80"/>
      <c r="XS7" s="80"/>
      <c r="XT7" s="80"/>
      <c r="XU7" s="80"/>
      <c r="XV7" s="80"/>
      <c r="XW7" s="80"/>
      <c r="XX7" s="80"/>
      <c r="XY7" s="80"/>
      <c r="XZ7" s="80"/>
      <c r="YA7" s="80"/>
      <c r="YB7" s="80"/>
      <c r="YC7" s="80"/>
      <c r="YD7" s="80"/>
      <c r="YE7" s="80"/>
      <c r="YF7" s="80"/>
      <c r="YG7" s="80"/>
      <c r="YH7" s="80"/>
      <c r="YI7" s="80"/>
      <c r="YJ7" s="80"/>
      <c r="YK7" s="80"/>
      <c r="YL7" s="80"/>
      <c r="YM7" s="80"/>
      <c r="YN7" s="80"/>
      <c r="YO7" s="80"/>
      <c r="YP7" s="80"/>
      <c r="YQ7" s="80"/>
      <c r="YR7" s="80"/>
      <c r="YS7" s="80"/>
      <c r="YT7" s="80"/>
      <c r="YU7" s="80"/>
      <c r="YV7" s="80"/>
      <c r="YW7" s="80"/>
      <c r="YX7" s="80"/>
      <c r="YY7" s="80"/>
      <c r="YZ7" s="80"/>
      <c r="ZA7" s="80"/>
      <c r="ZB7" s="80"/>
      <c r="ZC7" s="80"/>
      <c r="ZD7" s="80"/>
      <c r="ZE7" s="80"/>
      <c r="ZF7" s="80"/>
      <c r="ZG7" s="80"/>
      <c r="ZH7" s="80"/>
      <c r="ZI7" s="80"/>
      <c r="ZJ7" s="80"/>
      <c r="ZK7" s="80"/>
      <c r="ZL7" s="80"/>
      <c r="ZM7" s="80"/>
      <c r="ZN7" s="80"/>
      <c r="ZO7" s="80"/>
      <c r="ZP7" s="80"/>
      <c r="ZQ7" s="80"/>
      <c r="ZR7" s="80"/>
      <c r="ZS7" s="80"/>
      <c r="ZT7" s="80"/>
      <c r="ZU7" s="80"/>
      <c r="ZV7" s="80"/>
      <c r="ZW7" s="80"/>
      <c r="ZX7" s="80"/>
      <c r="ZY7" s="80"/>
      <c r="ZZ7" s="80"/>
      <c r="AAA7" s="80"/>
      <c r="AAB7" s="80"/>
      <c r="AAC7" s="80"/>
      <c r="AAD7" s="80"/>
      <c r="AAE7" s="80"/>
      <c r="AAF7" s="80"/>
      <c r="AAG7" s="80"/>
      <c r="AAH7" s="80"/>
      <c r="AAI7" s="80"/>
      <c r="AAJ7" s="80"/>
      <c r="AAK7" s="80"/>
      <c r="AAL7" s="80"/>
      <c r="AAM7" s="80"/>
      <c r="AAN7" s="80"/>
      <c r="AAO7" s="80"/>
      <c r="AAP7" s="80"/>
      <c r="AAQ7" s="80"/>
      <c r="AAR7" s="80"/>
      <c r="AAS7" s="80"/>
      <c r="AAT7" s="80"/>
      <c r="AAU7" s="80"/>
      <c r="AAV7" s="80"/>
      <c r="AAW7" s="80"/>
      <c r="AAX7" s="80"/>
      <c r="AAY7" s="80"/>
      <c r="AAZ7" s="80"/>
      <c r="ABA7" s="80"/>
      <c r="ABB7" s="80"/>
      <c r="ABC7" s="80"/>
      <c r="ABD7" s="80"/>
      <c r="ABE7" s="80"/>
      <c r="ABF7" s="80"/>
      <c r="ABG7" s="80"/>
      <c r="ABH7" s="80"/>
      <c r="ABI7" s="80"/>
      <c r="ABJ7" s="80"/>
      <c r="ABK7" s="80"/>
      <c r="ABL7" s="80"/>
      <c r="ABM7" s="80"/>
      <c r="ABN7" s="80"/>
      <c r="ABO7" s="80"/>
      <c r="ABP7" s="80"/>
      <c r="ABQ7" s="80"/>
      <c r="ABR7" s="80"/>
      <c r="ABS7" s="80"/>
      <c r="ABT7" s="80"/>
      <c r="ABU7" s="80"/>
      <c r="ABV7" s="80"/>
      <c r="ABW7" s="80"/>
      <c r="ABX7" s="80"/>
      <c r="ABY7" s="80"/>
      <c r="ABZ7" s="80"/>
      <c r="ACA7" s="80"/>
      <c r="ACB7" s="80"/>
      <c r="ACC7" s="80"/>
      <c r="ACD7" s="80"/>
      <c r="ACE7" s="80"/>
      <c r="ACF7" s="80"/>
      <c r="ACG7" s="80"/>
      <c r="ACH7" s="80"/>
      <c r="ACI7" s="80"/>
      <c r="ACJ7" s="80"/>
      <c r="ACK7" s="80"/>
      <c r="ACL7" s="80"/>
      <c r="ACM7" s="80"/>
      <c r="ACN7" s="80"/>
      <c r="ACO7" s="80"/>
      <c r="ACP7" s="80"/>
      <c r="ACQ7" s="80"/>
      <c r="ACR7" s="80"/>
      <c r="ACS7" s="80"/>
      <c r="ACT7" s="80"/>
      <c r="ACU7" s="80"/>
      <c r="ACV7" s="80"/>
      <c r="ACW7" s="80"/>
      <c r="ACX7" s="80"/>
      <c r="ACY7" s="80"/>
      <c r="ACZ7" s="80"/>
      <c r="ADA7" s="80"/>
      <c r="ADB7" s="80"/>
      <c r="ADC7" s="80"/>
      <c r="ADD7" s="80"/>
      <c r="ADE7" s="80"/>
      <c r="ADF7" s="80"/>
      <c r="ADG7" s="80"/>
      <c r="ADH7" s="80"/>
      <c r="ADI7" s="80"/>
      <c r="ADJ7" s="80"/>
      <c r="ADK7" s="80"/>
      <c r="ADL7" s="80"/>
      <c r="ADM7" s="80"/>
      <c r="ADN7" s="80"/>
      <c r="ADO7" s="80"/>
      <c r="ADP7" s="80"/>
      <c r="ADQ7" s="80"/>
      <c r="ADR7" s="80"/>
      <c r="ADS7" s="80"/>
      <c r="ADT7" s="80"/>
      <c r="ADU7" s="80"/>
      <c r="ADV7" s="80"/>
      <c r="ADW7" s="80"/>
      <c r="ADX7" s="80"/>
      <c r="ADY7" s="80"/>
      <c r="ADZ7" s="80"/>
      <c r="AEA7" s="80"/>
      <c r="AEB7" s="80"/>
      <c r="AEC7" s="80"/>
      <c r="AED7" s="80"/>
      <c r="AEE7" s="80"/>
      <c r="AEF7" s="80"/>
      <c r="AEG7" s="80"/>
      <c r="AEH7" s="80"/>
      <c r="AEI7" s="80"/>
      <c r="AEJ7" s="80"/>
      <c r="AEK7" s="80"/>
      <c r="AEL7" s="80"/>
      <c r="AEM7" s="80"/>
      <c r="AEN7" s="80"/>
      <c r="AEO7" s="80"/>
      <c r="AEP7" s="80"/>
      <c r="AEQ7" s="80"/>
      <c r="AER7" s="80"/>
      <c r="AES7" s="80"/>
      <c r="AET7" s="80"/>
      <c r="AEU7" s="80"/>
      <c r="AEV7" s="80"/>
      <c r="AEW7" s="80"/>
      <c r="AEX7" s="80"/>
      <c r="AEY7" s="80"/>
      <c r="AEZ7" s="80"/>
      <c r="AFA7" s="80"/>
      <c r="AFB7" s="80"/>
      <c r="AFC7" s="80"/>
      <c r="AFD7" s="80"/>
      <c r="AFE7" s="80"/>
      <c r="AFF7" s="80"/>
      <c r="AFG7" s="80"/>
      <c r="AFH7" s="80"/>
      <c r="AFI7" s="80"/>
      <c r="AFJ7" s="80"/>
      <c r="AFK7" s="80"/>
      <c r="AFL7" s="80"/>
      <c r="AFM7" s="80"/>
      <c r="AFN7" s="80"/>
      <c r="AFO7" s="80"/>
      <c r="AFP7" s="80"/>
      <c r="AFQ7" s="80"/>
      <c r="AFR7" s="80"/>
      <c r="AFS7" s="80"/>
      <c r="AFT7" s="80"/>
      <c r="AFU7" s="80"/>
      <c r="AFV7" s="80"/>
      <c r="AFW7" s="80"/>
      <c r="AFX7" s="80"/>
      <c r="AFY7" s="80"/>
      <c r="AFZ7" s="80"/>
      <c r="AGA7" s="80"/>
      <c r="AGB7" s="80"/>
      <c r="AGC7" s="80"/>
      <c r="AGD7" s="80"/>
      <c r="AGE7" s="80"/>
      <c r="AGF7" s="80"/>
      <c r="AGG7" s="80"/>
      <c r="AGH7" s="80"/>
      <c r="AGI7" s="80"/>
      <c r="AGJ7" s="80"/>
      <c r="AGK7" s="80"/>
      <c r="AGL7" s="80"/>
      <c r="AGM7" s="80"/>
      <c r="AGN7" s="80"/>
      <c r="AGO7" s="80"/>
      <c r="AGP7" s="80"/>
      <c r="AGQ7" s="80"/>
      <c r="AGR7" s="80"/>
      <c r="AGS7" s="80"/>
      <c r="AGT7" s="80"/>
      <c r="AGU7" s="80"/>
      <c r="AGV7" s="80"/>
      <c r="AGW7" s="80"/>
      <c r="AGX7" s="80"/>
      <c r="AGY7" s="80"/>
      <c r="AGZ7" s="80"/>
      <c r="AHA7" s="80"/>
      <c r="AHB7" s="80"/>
      <c r="AHC7" s="80"/>
      <c r="AHD7" s="80"/>
      <c r="AHE7" s="80"/>
      <c r="AHF7" s="80"/>
      <c r="AHG7" s="80"/>
      <c r="AHH7" s="80"/>
      <c r="AHI7" s="80"/>
      <c r="AHJ7" s="80"/>
      <c r="AHK7" s="80"/>
      <c r="AHL7" s="80"/>
      <c r="AHM7" s="80"/>
      <c r="AHN7" s="80"/>
      <c r="AHO7" s="80"/>
      <c r="AHP7" s="80"/>
      <c r="AHQ7" s="80"/>
      <c r="AHR7" s="80"/>
      <c r="AHS7" s="80"/>
      <c r="AHT7" s="80"/>
      <c r="AHU7" s="80"/>
      <c r="AHV7" s="80"/>
      <c r="AHW7" s="80"/>
      <c r="AHX7" s="80"/>
      <c r="AHY7" s="80"/>
      <c r="AHZ7" s="80"/>
      <c r="AIA7" s="80"/>
      <c r="AIB7" s="80"/>
      <c r="AIC7" s="80"/>
      <c r="AID7" s="80"/>
      <c r="AIE7" s="80"/>
      <c r="AIF7" s="80"/>
      <c r="AIG7" s="80"/>
      <c r="AIH7" s="80"/>
      <c r="AII7" s="80"/>
      <c r="AIJ7" s="80"/>
      <c r="AIK7" s="80"/>
      <c r="AIL7" s="80"/>
      <c r="AIM7" s="80"/>
      <c r="AIN7" s="80"/>
      <c r="AIO7" s="80"/>
      <c r="AIP7" s="80"/>
      <c r="AIQ7" s="80"/>
      <c r="AIR7" s="80"/>
      <c r="AIS7" s="80"/>
      <c r="AIT7" s="80"/>
      <c r="AIU7" s="80"/>
      <c r="AIV7" s="80"/>
      <c r="AIW7" s="80"/>
      <c r="AIX7" s="80"/>
      <c r="AIY7" s="80"/>
      <c r="AIZ7" s="80"/>
      <c r="AJA7" s="80"/>
      <c r="AJB7" s="80"/>
      <c r="AJC7" s="80"/>
      <c r="AJD7" s="80"/>
      <c r="AJE7" s="80"/>
      <c r="AJF7" s="80"/>
      <c r="AJG7" s="80"/>
      <c r="AJH7" s="80"/>
      <c r="AJI7" s="80"/>
      <c r="AJJ7" s="80"/>
      <c r="AJK7" s="80"/>
      <c r="AJL7" s="80"/>
      <c r="AJM7" s="80"/>
      <c r="AJN7" s="80"/>
      <c r="AJO7" s="80"/>
      <c r="AJP7" s="80"/>
      <c r="AJQ7" s="80"/>
      <c r="AJR7" s="80"/>
      <c r="AJS7" s="80"/>
      <c r="AJT7" s="80"/>
      <c r="AJU7" s="80"/>
      <c r="AJV7" s="80"/>
      <c r="AJW7" s="80"/>
      <c r="AJX7" s="80"/>
      <c r="AJY7" s="80"/>
      <c r="AJZ7" s="80"/>
      <c r="AKA7" s="80"/>
      <c r="AKB7" s="80"/>
      <c r="AKC7" s="80"/>
      <c r="AKD7" s="80"/>
      <c r="AKE7" s="80"/>
      <c r="AKF7" s="80"/>
      <c r="AKG7" s="80"/>
      <c r="AKH7" s="80"/>
      <c r="AKI7" s="80"/>
      <c r="AKJ7" s="80"/>
      <c r="AKK7" s="80"/>
      <c r="AKL7" s="80"/>
      <c r="AKM7" s="80"/>
      <c r="AKN7" s="80"/>
      <c r="AKO7" s="80"/>
      <c r="AKP7" s="80"/>
      <c r="AKQ7" s="80"/>
      <c r="AKR7" s="80"/>
      <c r="AKS7" s="80"/>
      <c r="AKT7" s="80"/>
      <c r="AKU7" s="80"/>
      <c r="AKV7" s="80"/>
      <c r="AKW7" s="80"/>
      <c r="AKX7" s="80"/>
      <c r="AKY7" s="80"/>
      <c r="AKZ7" s="80"/>
      <c r="ALA7" s="80"/>
      <c r="ALB7" s="80"/>
      <c r="ALC7" s="80"/>
      <c r="ALD7" s="80"/>
      <c r="ALE7" s="80"/>
      <c r="ALF7" s="80"/>
      <c r="ALG7" s="80"/>
      <c r="ALH7" s="80"/>
      <c r="ALI7" s="80"/>
      <c r="ALJ7" s="80"/>
      <c r="ALK7" s="80"/>
      <c r="ALL7" s="80"/>
      <c r="ALM7" s="80"/>
      <c r="ALN7" s="80"/>
      <c r="ALO7" s="80"/>
      <c r="ALP7" s="80"/>
    </row>
    <row r="8" spans="1:1004" s="207" customFormat="1" ht="15" x14ac:dyDescent="0.25">
      <c r="A8" s="80"/>
      <c r="B8" s="80"/>
      <c r="C8" s="81" t="s">
        <v>21</v>
      </c>
      <c r="D8" s="532" t="str">
        <f>līgums</f>
        <v>WS-61-17</v>
      </c>
      <c r="E8" s="532"/>
      <c r="F8" s="532"/>
      <c r="G8" s="532"/>
      <c r="H8" s="532"/>
      <c r="I8" s="532"/>
      <c r="J8" s="532"/>
      <c r="K8" s="532"/>
      <c r="L8" s="532"/>
      <c r="M8" s="56"/>
      <c r="N8" s="56"/>
      <c r="O8" s="56"/>
      <c r="P8" s="56"/>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0"/>
      <c r="PF8" s="80"/>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0"/>
      <c r="SL8" s="80"/>
      <c r="SM8" s="80"/>
      <c r="SN8" s="80"/>
      <c r="SO8" s="80"/>
      <c r="SP8" s="80"/>
      <c r="SQ8" s="80"/>
      <c r="SR8" s="80"/>
      <c r="SS8" s="80"/>
      <c r="ST8" s="80"/>
      <c r="SU8" s="80"/>
      <c r="SV8" s="80"/>
      <c r="SW8" s="80"/>
      <c r="SX8" s="80"/>
      <c r="SY8" s="80"/>
      <c r="SZ8" s="80"/>
      <c r="TA8" s="80"/>
      <c r="TB8" s="80"/>
      <c r="TC8" s="80"/>
      <c r="TD8" s="80"/>
      <c r="TE8" s="80"/>
      <c r="TF8" s="80"/>
      <c r="TG8" s="80"/>
      <c r="TH8" s="80"/>
      <c r="TI8" s="80"/>
      <c r="TJ8" s="80"/>
      <c r="TK8" s="80"/>
      <c r="TL8" s="80"/>
      <c r="TM8" s="80"/>
      <c r="TN8" s="80"/>
      <c r="TO8" s="80"/>
      <c r="TP8" s="80"/>
      <c r="TQ8" s="80"/>
      <c r="TR8" s="80"/>
      <c r="TS8" s="80"/>
      <c r="TT8" s="80"/>
      <c r="TU8" s="80"/>
      <c r="TV8" s="80"/>
      <c r="TW8" s="80"/>
      <c r="TX8" s="80"/>
      <c r="TY8" s="80"/>
      <c r="TZ8" s="80"/>
      <c r="UA8" s="80"/>
      <c r="UB8" s="80"/>
      <c r="UC8" s="80"/>
      <c r="UD8" s="80"/>
      <c r="UE8" s="80"/>
      <c r="UF8" s="80"/>
      <c r="UG8" s="80"/>
      <c r="UH8" s="80"/>
      <c r="UI8" s="80"/>
      <c r="UJ8" s="80"/>
      <c r="UK8" s="80"/>
      <c r="UL8" s="80"/>
      <c r="UM8" s="80"/>
      <c r="UN8" s="80"/>
      <c r="UO8" s="80"/>
      <c r="UP8" s="80"/>
      <c r="UQ8" s="80"/>
      <c r="UR8" s="80"/>
      <c r="US8" s="80"/>
      <c r="UT8" s="80"/>
      <c r="UU8" s="80"/>
      <c r="UV8" s="80"/>
      <c r="UW8" s="80"/>
      <c r="UX8" s="80"/>
      <c r="UY8" s="80"/>
      <c r="UZ8" s="80"/>
      <c r="VA8" s="80"/>
      <c r="VB8" s="80"/>
      <c r="VC8" s="80"/>
      <c r="VD8" s="80"/>
      <c r="VE8" s="80"/>
      <c r="VF8" s="80"/>
      <c r="VG8" s="80"/>
      <c r="VH8" s="80"/>
      <c r="VI8" s="80"/>
      <c r="VJ8" s="80"/>
      <c r="VK8" s="80"/>
      <c r="VL8" s="80"/>
      <c r="VM8" s="80"/>
      <c r="VN8" s="80"/>
      <c r="VO8" s="80"/>
      <c r="VP8" s="80"/>
      <c r="VQ8" s="80"/>
      <c r="VR8" s="80"/>
      <c r="VS8" s="80"/>
      <c r="VT8" s="80"/>
      <c r="VU8" s="80"/>
      <c r="VV8" s="80"/>
      <c r="VW8" s="80"/>
      <c r="VX8" s="80"/>
      <c r="VY8" s="80"/>
      <c r="VZ8" s="80"/>
      <c r="WA8" s="80"/>
      <c r="WB8" s="80"/>
      <c r="WC8" s="80"/>
      <c r="WD8" s="80"/>
      <c r="WE8" s="80"/>
      <c r="WF8" s="80"/>
      <c r="WG8" s="80"/>
      <c r="WH8" s="80"/>
      <c r="WI8" s="80"/>
      <c r="WJ8" s="80"/>
      <c r="WK8" s="80"/>
      <c r="WL8" s="80"/>
      <c r="WM8" s="80"/>
      <c r="WN8" s="80"/>
      <c r="WO8" s="80"/>
      <c r="WP8" s="80"/>
      <c r="WQ8" s="80"/>
      <c r="WR8" s="80"/>
      <c r="WS8" s="80"/>
      <c r="WT8" s="80"/>
      <c r="WU8" s="80"/>
      <c r="WV8" s="80"/>
      <c r="WW8" s="80"/>
      <c r="WX8" s="80"/>
      <c r="WY8" s="80"/>
      <c r="WZ8" s="80"/>
      <c r="XA8" s="80"/>
      <c r="XB8" s="80"/>
      <c r="XC8" s="80"/>
      <c r="XD8" s="80"/>
      <c r="XE8" s="80"/>
      <c r="XF8" s="80"/>
      <c r="XG8" s="80"/>
      <c r="XH8" s="80"/>
      <c r="XI8" s="80"/>
      <c r="XJ8" s="80"/>
      <c r="XK8" s="80"/>
      <c r="XL8" s="80"/>
      <c r="XM8" s="80"/>
      <c r="XN8" s="80"/>
      <c r="XO8" s="80"/>
      <c r="XP8" s="80"/>
      <c r="XQ8" s="80"/>
      <c r="XR8" s="80"/>
      <c r="XS8" s="80"/>
      <c r="XT8" s="80"/>
      <c r="XU8" s="80"/>
      <c r="XV8" s="80"/>
      <c r="XW8" s="80"/>
      <c r="XX8" s="80"/>
      <c r="XY8" s="80"/>
      <c r="XZ8" s="80"/>
      <c r="YA8" s="80"/>
      <c r="YB8" s="80"/>
      <c r="YC8" s="80"/>
      <c r="YD8" s="80"/>
      <c r="YE8" s="80"/>
      <c r="YF8" s="80"/>
      <c r="YG8" s="80"/>
      <c r="YH8" s="80"/>
      <c r="YI8" s="80"/>
      <c r="YJ8" s="80"/>
      <c r="YK8" s="80"/>
      <c r="YL8" s="80"/>
      <c r="YM8" s="80"/>
      <c r="YN8" s="80"/>
      <c r="YO8" s="80"/>
      <c r="YP8" s="80"/>
      <c r="YQ8" s="80"/>
      <c r="YR8" s="80"/>
      <c r="YS8" s="80"/>
      <c r="YT8" s="80"/>
      <c r="YU8" s="80"/>
      <c r="YV8" s="80"/>
      <c r="YW8" s="80"/>
      <c r="YX8" s="80"/>
      <c r="YY8" s="80"/>
      <c r="YZ8" s="80"/>
      <c r="ZA8" s="80"/>
      <c r="ZB8" s="80"/>
      <c r="ZC8" s="80"/>
      <c r="ZD8" s="80"/>
      <c r="ZE8" s="80"/>
      <c r="ZF8" s="80"/>
      <c r="ZG8" s="80"/>
      <c r="ZH8" s="80"/>
      <c r="ZI8" s="80"/>
      <c r="ZJ8" s="80"/>
      <c r="ZK8" s="80"/>
      <c r="ZL8" s="80"/>
      <c r="ZM8" s="80"/>
      <c r="ZN8" s="80"/>
      <c r="ZO8" s="80"/>
      <c r="ZP8" s="80"/>
      <c r="ZQ8" s="80"/>
      <c r="ZR8" s="80"/>
      <c r="ZS8" s="80"/>
      <c r="ZT8" s="80"/>
      <c r="ZU8" s="80"/>
      <c r="ZV8" s="80"/>
      <c r="ZW8" s="80"/>
      <c r="ZX8" s="80"/>
      <c r="ZY8" s="80"/>
      <c r="ZZ8" s="80"/>
      <c r="AAA8" s="80"/>
      <c r="AAB8" s="80"/>
      <c r="AAC8" s="80"/>
      <c r="AAD8" s="80"/>
      <c r="AAE8" s="80"/>
      <c r="AAF8" s="80"/>
      <c r="AAG8" s="80"/>
      <c r="AAH8" s="80"/>
      <c r="AAI8" s="80"/>
      <c r="AAJ8" s="80"/>
      <c r="AAK8" s="80"/>
      <c r="AAL8" s="80"/>
      <c r="AAM8" s="80"/>
      <c r="AAN8" s="80"/>
      <c r="AAO8" s="80"/>
      <c r="AAP8" s="80"/>
      <c r="AAQ8" s="80"/>
      <c r="AAR8" s="80"/>
      <c r="AAS8" s="80"/>
      <c r="AAT8" s="80"/>
      <c r="AAU8" s="80"/>
      <c r="AAV8" s="80"/>
      <c r="AAW8" s="80"/>
      <c r="AAX8" s="80"/>
      <c r="AAY8" s="80"/>
      <c r="AAZ8" s="80"/>
      <c r="ABA8" s="80"/>
      <c r="ABB8" s="80"/>
      <c r="ABC8" s="80"/>
      <c r="ABD8" s="80"/>
      <c r="ABE8" s="80"/>
      <c r="ABF8" s="80"/>
      <c r="ABG8" s="80"/>
      <c r="ABH8" s="80"/>
      <c r="ABI8" s="80"/>
      <c r="ABJ8" s="80"/>
      <c r="ABK8" s="80"/>
      <c r="ABL8" s="80"/>
      <c r="ABM8" s="80"/>
      <c r="ABN8" s="80"/>
      <c r="ABO8" s="80"/>
      <c r="ABP8" s="80"/>
      <c r="ABQ8" s="80"/>
      <c r="ABR8" s="80"/>
      <c r="ABS8" s="80"/>
      <c r="ABT8" s="80"/>
      <c r="ABU8" s="80"/>
      <c r="ABV8" s="80"/>
      <c r="ABW8" s="80"/>
      <c r="ABX8" s="80"/>
      <c r="ABY8" s="80"/>
      <c r="ABZ8" s="80"/>
      <c r="ACA8" s="80"/>
      <c r="ACB8" s="80"/>
      <c r="ACC8" s="80"/>
      <c r="ACD8" s="80"/>
      <c r="ACE8" s="80"/>
      <c r="ACF8" s="80"/>
      <c r="ACG8" s="80"/>
      <c r="ACH8" s="80"/>
      <c r="ACI8" s="80"/>
      <c r="ACJ8" s="80"/>
      <c r="ACK8" s="80"/>
      <c r="ACL8" s="80"/>
      <c r="ACM8" s="80"/>
      <c r="ACN8" s="80"/>
      <c r="ACO8" s="80"/>
      <c r="ACP8" s="80"/>
      <c r="ACQ8" s="80"/>
      <c r="ACR8" s="80"/>
      <c r="ACS8" s="80"/>
      <c r="ACT8" s="80"/>
      <c r="ACU8" s="80"/>
      <c r="ACV8" s="80"/>
      <c r="ACW8" s="80"/>
      <c r="ACX8" s="80"/>
      <c r="ACY8" s="80"/>
      <c r="ACZ8" s="80"/>
      <c r="ADA8" s="80"/>
      <c r="ADB8" s="80"/>
      <c r="ADC8" s="80"/>
      <c r="ADD8" s="80"/>
      <c r="ADE8" s="80"/>
      <c r="ADF8" s="80"/>
      <c r="ADG8" s="80"/>
      <c r="ADH8" s="80"/>
      <c r="ADI8" s="80"/>
      <c r="ADJ8" s="80"/>
      <c r="ADK8" s="80"/>
      <c r="ADL8" s="80"/>
      <c r="ADM8" s="80"/>
      <c r="ADN8" s="80"/>
      <c r="ADO8" s="80"/>
      <c r="ADP8" s="80"/>
      <c r="ADQ8" s="80"/>
      <c r="ADR8" s="80"/>
      <c r="ADS8" s="80"/>
      <c r="ADT8" s="80"/>
      <c r="ADU8" s="80"/>
      <c r="ADV8" s="80"/>
      <c r="ADW8" s="80"/>
      <c r="ADX8" s="80"/>
      <c r="ADY8" s="80"/>
      <c r="ADZ8" s="80"/>
      <c r="AEA8" s="80"/>
      <c r="AEB8" s="80"/>
      <c r="AEC8" s="80"/>
      <c r="AED8" s="80"/>
      <c r="AEE8" s="80"/>
      <c r="AEF8" s="80"/>
      <c r="AEG8" s="80"/>
      <c r="AEH8" s="80"/>
      <c r="AEI8" s="80"/>
      <c r="AEJ8" s="80"/>
      <c r="AEK8" s="80"/>
      <c r="AEL8" s="80"/>
      <c r="AEM8" s="80"/>
      <c r="AEN8" s="80"/>
      <c r="AEO8" s="80"/>
      <c r="AEP8" s="80"/>
      <c r="AEQ8" s="80"/>
      <c r="AER8" s="80"/>
      <c r="AES8" s="80"/>
      <c r="AET8" s="80"/>
      <c r="AEU8" s="80"/>
      <c r="AEV8" s="80"/>
      <c r="AEW8" s="80"/>
      <c r="AEX8" s="80"/>
      <c r="AEY8" s="80"/>
      <c r="AEZ8" s="80"/>
      <c r="AFA8" s="80"/>
      <c r="AFB8" s="80"/>
      <c r="AFC8" s="80"/>
      <c r="AFD8" s="80"/>
      <c r="AFE8" s="80"/>
      <c r="AFF8" s="80"/>
      <c r="AFG8" s="80"/>
      <c r="AFH8" s="80"/>
      <c r="AFI8" s="80"/>
      <c r="AFJ8" s="80"/>
      <c r="AFK8" s="80"/>
      <c r="AFL8" s="80"/>
      <c r="AFM8" s="80"/>
      <c r="AFN8" s="80"/>
      <c r="AFO8" s="80"/>
      <c r="AFP8" s="80"/>
      <c r="AFQ8" s="80"/>
      <c r="AFR8" s="80"/>
      <c r="AFS8" s="80"/>
      <c r="AFT8" s="80"/>
      <c r="AFU8" s="80"/>
      <c r="AFV8" s="80"/>
      <c r="AFW8" s="80"/>
      <c r="AFX8" s="80"/>
      <c r="AFY8" s="80"/>
      <c r="AFZ8" s="80"/>
      <c r="AGA8" s="80"/>
      <c r="AGB8" s="80"/>
      <c r="AGC8" s="80"/>
      <c r="AGD8" s="80"/>
      <c r="AGE8" s="80"/>
      <c r="AGF8" s="80"/>
      <c r="AGG8" s="80"/>
      <c r="AGH8" s="80"/>
      <c r="AGI8" s="80"/>
      <c r="AGJ8" s="80"/>
      <c r="AGK8" s="80"/>
      <c r="AGL8" s="80"/>
      <c r="AGM8" s="80"/>
      <c r="AGN8" s="80"/>
      <c r="AGO8" s="80"/>
      <c r="AGP8" s="80"/>
      <c r="AGQ8" s="80"/>
      <c r="AGR8" s="80"/>
      <c r="AGS8" s="80"/>
      <c r="AGT8" s="80"/>
      <c r="AGU8" s="80"/>
      <c r="AGV8" s="80"/>
      <c r="AGW8" s="80"/>
      <c r="AGX8" s="80"/>
      <c r="AGY8" s="80"/>
      <c r="AGZ8" s="80"/>
      <c r="AHA8" s="80"/>
      <c r="AHB8" s="80"/>
      <c r="AHC8" s="80"/>
      <c r="AHD8" s="80"/>
      <c r="AHE8" s="80"/>
      <c r="AHF8" s="80"/>
      <c r="AHG8" s="80"/>
      <c r="AHH8" s="80"/>
      <c r="AHI8" s="80"/>
      <c r="AHJ8" s="80"/>
      <c r="AHK8" s="80"/>
      <c r="AHL8" s="80"/>
      <c r="AHM8" s="80"/>
      <c r="AHN8" s="80"/>
      <c r="AHO8" s="80"/>
      <c r="AHP8" s="80"/>
      <c r="AHQ8" s="80"/>
      <c r="AHR8" s="80"/>
      <c r="AHS8" s="80"/>
      <c r="AHT8" s="80"/>
      <c r="AHU8" s="80"/>
      <c r="AHV8" s="80"/>
      <c r="AHW8" s="80"/>
      <c r="AHX8" s="80"/>
      <c r="AHY8" s="80"/>
      <c r="AHZ8" s="80"/>
      <c r="AIA8" s="80"/>
      <c r="AIB8" s="80"/>
      <c r="AIC8" s="80"/>
      <c r="AID8" s="80"/>
      <c r="AIE8" s="80"/>
      <c r="AIF8" s="80"/>
      <c r="AIG8" s="80"/>
      <c r="AIH8" s="80"/>
      <c r="AII8" s="80"/>
      <c r="AIJ8" s="80"/>
      <c r="AIK8" s="80"/>
      <c r="AIL8" s="80"/>
      <c r="AIM8" s="80"/>
      <c r="AIN8" s="80"/>
      <c r="AIO8" s="80"/>
      <c r="AIP8" s="80"/>
      <c r="AIQ8" s="80"/>
      <c r="AIR8" s="80"/>
      <c r="AIS8" s="80"/>
      <c r="AIT8" s="80"/>
      <c r="AIU8" s="80"/>
      <c r="AIV8" s="80"/>
      <c r="AIW8" s="80"/>
      <c r="AIX8" s="80"/>
      <c r="AIY8" s="80"/>
      <c r="AIZ8" s="80"/>
      <c r="AJA8" s="80"/>
      <c r="AJB8" s="80"/>
      <c r="AJC8" s="80"/>
      <c r="AJD8" s="80"/>
      <c r="AJE8" s="80"/>
      <c r="AJF8" s="80"/>
      <c r="AJG8" s="80"/>
      <c r="AJH8" s="80"/>
      <c r="AJI8" s="80"/>
      <c r="AJJ8" s="80"/>
      <c r="AJK8" s="80"/>
      <c r="AJL8" s="80"/>
      <c r="AJM8" s="80"/>
      <c r="AJN8" s="80"/>
      <c r="AJO8" s="80"/>
      <c r="AJP8" s="80"/>
      <c r="AJQ8" s="80"/>
      <c r="AJR8" s="80"/>
      <c r="AJS8" s="80"/>
      <c r="AJT8" s="80"/>
      <c r="AJU8" s="80"/>
      <c r="AJV8" s="80"/>
      <c r="AJW8" s="80"/>
      <c r="AJX8" s="80"/>
      <c r="AJY8" s="80"/>
      <c r="AJZ8" s="80"/>
      <c r="AKA8" s="80"/>
      <c r="AKB8" s="80"/>
      <c r="AKC8" s="80"/>
      <c r="AKD8" s="80"/>
      <c r="AKE8" s="80"/>
      <c r="AKF8" s="80"/>
      <c r="AKG8" s="80"/>
      <c r="AKH8" s="80"/>
      <c r="AKI8" s="80"/>
      <c r="AKJ8" s="80"/>
      <c r="AKK8" s="80"/>
      <c r="AKL8" s="80"/>
      <c r="AKM8" s="80"/>
      <c r="AKN8" s="80"/>
      <c r="AKO8" s="80"/>
      <c r="AKP8" s="80"/>
      <c r="AKQ8" s="80"/>
      <c r="AKR8" s="80"/>
      <c r="AKS8" s="80"/>
      <c r="AKT8" s="80"/>
      <c r="AKU8" s="80"/>
      <c r="AKV8" s="80"/>
      <c r="AKW8" s="80"/>
      <c r="AKX8" s="80"/>
      <c r="AKY8" s="80"/>
      <c r="AKZ8" s="80"/>
      <c r="ALA8" s="80"/>
      <c r="ALB8" s="80"/>
      <c r="ALC8" s="80"/>
      <c r="ALD8" s="80"/>
      <c r="ALE8" s="80"/>
      <c r="ALF8" s="80"/>
      <c r="ALG8" s="80"/>
      <c r="ALH8" s="80"/>
      <c r="ALI8" s="80"/>
      <c r="ALJ8" s="80"/>
      <c r="ALK8" s="80"/>
      <c r="ALL8" s="80"/>
      <c r="ALM8" s="80"/>
      <c r="ALN8" s="80"/>
      <c r="ALO8" s="80"/>
      <c r="ALP8" s="80"/>
    </row>
    <row r="9" spans="1:1004" s="207" customFormat="1" ht="15" x14ac:dyDescent="0.25">
      <c r="A9" s="535" t="s">
        <v>557</v>
      </c>
      <c r="B9" s="535"/>
      <c r="C9" s="535"/>
      <c r="D9" s="535"/>
      <c r="E9" s="535"/>
      <c r="F9" s="535"/>
      <c r="G9" s="56"/>
      <c r="H9" s="56"/>
      <c r="I9" s="56"/>
      <c r="J9" s="536" t="s">
        <v>40</v>
      </c>
      <c r="K9" s="536"/>
      <c r="L9" s="536"/>
      <c r="M9" s="536"/>
      <c r="N9" s="537">
        <f>P75</f>
        <v>0</v>
      </c>
      <c r="O9" s="537"/>
      <c r="P9" s="56"/>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c r="MS9" s="80"/>
      <c r="MT9" s="80"/>
      <c r="MU9" s="80"/>
      <c r="MV9" s="80"/>
      <c r="MW9" s="80"/>
      <c r="MX9" s="80"/>
      <c r="MY9" s="80"/>
      <c r="MZ9" s="80"/>
      <c r="NA9" s="80"/>
      <c r="NB9" s="80"/>
      <c r="NC9" s="80"/>
      <c r="ND9" s="80"/>
      <c r="NE9" s="80"/>
      <c r="NF9" s="80"/>
      <c r="NG9" s="80"/>
      <c r="NH9" s="80"/>
      <c r="NI9" s="80"/>
      <c r="NJ9" s="80"/>
      <c r="NK9" s="80"/>
      <c r="NL9" s="80"/>
      <c r="NM9" s="80"/>
      <c r="NN9" s="80"/>
      <c r="NO9" s="80"/>
      <c r="NP9" s="80"/>
      <c r="NQ9" s="80"/>
      <c r="NR9" s="80"/>
      <c r="NS9" s="80"/>
      <c r="NT9" s="80"/>
      <c r="NU9" s="80"/>
      <c r="NV9" s="80"/>
      <c r="NW9" s="80"/>
      <c r="NX9" s="80"/>
      <c r="NY9" s="80"/>
      <c r="NZ9" s="80"/>
      <c r="OA9" s="80"/>
      <c r="OB9" s="80"/>
      <c r="OC9" s="80"/>
      <c r="OD9" s="80"/>
      <c r="OE9" s="80"/>
      <c r="OF9" s="80"/>
      <c r="OG9" s="80"/>
      <c r="OH9" s="80"/>
      <c r="OI9" s="80"/>
      <c r="OJ9" s="80"/>
      <c r="OK9" s="80"/>
      <c r="OL9" s="80"/>
      <c r="OM9" s="80"/>
      <c r="ON9" s="80"/>
      <c r="OO9" s="80"/>
      <c r="OP9" s="80"/>
      <c r="OQ9" s="80"/>
      <c r="OR9" s="80"/>
      <c r="OS9" s="80"/>
      <c r="OT9" s="80"/>
      <c r="OU9" s="80"/>
      <c r="OV9" s="80"/>
      <c r="OW9" s="80"/>
      <c r="OX9" s="80"/>
      <c r="OY9" s="80"/>
      <c r="OZ9" s="80"/>
      <c r="PA9" s="80"/>
      <c r="PB9" s="80"/>
      <c r="PC9" s="80"/>
      <c r="PD9" s="80"/>
      <c r="PE9" s="80"/>
      <c r="PF9" s="80"/>
      <c r="PG9" s="80"/>
      <c r="PH9" s="80"/>
      <c r="PI9" s="80"/>
      <c r="PJ9" s="80"/>
      <c r="PK9" s="80"/>
      <c r="PL9" s="80"/>
      <c r="PM9" s="80"/>
      <c r="PN9" s="80"/>
      <c r="PO9" s="80"/>
      <c r="PP9" s="80"/>
      <c r="PQ9" s="80"/>
      <c r="PR9" s="80"/>
      <c r="PS9" s="80"/>
      <c r="PT9" s="80"/>
      <c r="PU9" s="80"/>
      <c r="PV9" s="80"/>
      <c r="PW9" s="80"/>
      <c r="PX9" s="80"/>
      <c r="PY9" s="80"/>
      <c r="PZ9" s="80"/>
      <c r="QA9" s="80"/>
      <c r="QB9" s="80"/>
      <c r="QC9" s="80"/>
      <c r="QD9" s="80"/>
      <c r="QE9" s="80"/>
      <c r="QF9" s="80"/>
      <c r="QG9" s="80"/>
      <c r="QH9" s="80"/>
      <c r="QI9" s="80"/>
      <c r="QJ9" s="80"/>
      <c r="QK9" s="80"/>
      <c r="QL9" s="80"/>
      <c r="QM9" s="80"/>
      <c r="QN9" s="80"/>
      <c r="QO9" s="80"/>
      <c r="QP9" s="80"/>
      <c r="QQ9" s="80"/>
      <c r="QR9" s="80"/>
      <c r="QS9" s="80"/>
      <c r="QT9" s="80"/>
      <c r="QU9" s="80"/>
      <c r="QV9" s="80"/>
      <c r="QW9" s="80"/>
      <c r="QX9" s="80"/>
      <c r="QY9" s="80"/>
      <c r="QZ9" s="80"/>
      <c r="RA9" s="80"/>
      <c r="RB9" s="80"/>
      <c r="RC9" s="80"/>
      <c r="RD9" s="80"/>
      <c r="RE9" s="80"/>
      <c r="RF9" s="80"/>
      <c r="RG9" s="80"/>
      <c r="RH9" s="80"/>
      <c r="RI9" s="80"/>
      <c r="RJ9" s="80"/>
      <c r="RK9" s="80"/>
      <c r="RL9" s="80"/>
      <c r="RM9" s="80"/>
      <c r="RN9" s="80"/>
      <c r="RO9" s="80"/>
      <c r="RP9" s="80"/>
      <c r="RQ9" s="80"/>
      <c r="RR9" s="80"/>
      <c r="RS9" s="80"/>
      <c r="RT9" s="80"/>
      <c r="RU9" s="80"/>
      <c r="RV9" s="80"/>
      <c r="RW9" s="80"/>
      <c r="RX9" s="80"/>
      <c r="RY9" s="80"/>
      <c r="RZ9" s="80"/>
      <c r="SA9" s="80"/>
      <c r="SB9" s="80"/>
      <c r="SC9" s="80"/>
      <c r="SD9" s="80"/>
      <c r="SE9" s="80"/>
      <c r="SF9" s="80"/>
      <c r="SG9" s="80"/>
      <c r="SH9" s="80"/>
      <c r="SI9" s="80"/>
      <c r="SJ9" s="80"/>
      <c r="SK9" s="80"/>
      <c r="SL9" s="80"/>
      <c r="SM9" s="80"/>
      <c r="SN9" s="80"/>
      <c r="SO9" s="80"/>
      <c r="SP9" s="80"/>
      <c r="SQ9" s="80"/>
      <c r="SR9" s="80"/>
      <c r="SS9" s="80"/>
      <c r="ST9" s="80"/>
      <c r="SU9" s="80"/>
      <c r="SV9" s="80"/>
      <c r="SW9" s="80"/>
      <c r="SX9" s="80"/>
      <c r="SY9" s="80"/>
      <c r="SZ9" s="80"/>
      <c r="TA9" s="80"/>
      <c r="TB9" s="80"/>
      <c r="TC9" s="80"/>
      <c r="TD9" s="80"/>
      <c r="TE9" s="80"/>
      <c r="TF9" s="80"/>
      <c r="TG9" s="80"/>
      <c r="TH9" s="80"/>
      <c r="TI9" s="80"/>
      <c r="TJ9" s="80"/>
      <c r="TK9" s="80"/>
      <c r="TL9" s="80"/>
      <c r="TM9" s="80"/>
      <c r="TN9" s="80"/>
      <c r="TO9" s="80"/>
      <c r="TP9" s="80"/>
      <c r="TQ9" s="80"/>
      <c r="TR9" s="80"/>
      <c r="TS9" s="80"/>
      <c r="TT9" s="80"/>
      <c r="TU9" s="80"/>
      <c r="TV9" s="80"/>
      <c r="TW9" s="80"/>
      <c r="TX9" s="80"/>
      <c r="TY9" s="80"/>
      <c r="TZ9" s="80"/>
      <c r="UA9" s="80"/>
      <c r="UB9" s="80"/>
      <c r="UC9" s="80"/>
      <c r="UD9" s="80"/>
      <c r="UE9" s="80"/>
      <c r="UF9" s="80"/>
      <c r="UG9" s="80"/>
      <c r="UH9" s="80"/>
      <c r="UI9" s="80"/>
      <c r="UJ9" s="80"/>
      <c r="UK9" s="80"/>
      <c r="UL9" s="80"/>
      <c r="UM9" s="80"/>
      <c r="UN9" s="80"/>
      <c r="UO9" s="80"/>
      <c r="UP9" s="80"/>
      <c r="UQ9" s="80"/>
      <c r="UR9" s="80"/>
      <c r="US9" s="80"/>
      <c r="UT9" s="80"/>
      <c r="UU9" s="80"/>
      <c r="UV9" s="80"/>
      <c r="UW9" s="80"/>
      <c r="UX9" s="80"/>
      <c r="UY9" s="80"/>
      <c r="UZ9" s="80"/>
      <c r="VA9" s="80"/>
      <c r="VB9" s="80"/>
      <c r="VC9" s="80"/>
      <c r="VD9" s="80"/>
      <c r="VE9" s="80"/>
      <c r="VF9" s="80"/>
      <c r="VG9" s="80"/>
      <c r="VH9" s="80"/>
      <c r="VI9" s="80"/>
      <c r="VJ9" s="80"/>
      <c r="VK9" s="80"/>
      <c r="VL9" s="80"/>
      <c r="VM9" s="80"/>
      <c r="VN9" s="80"/>
      <c r="VO9" s="80"/>
      <c r="VP9" s="80"/>
      <c r="VQ9" s="80"/>
      <c r="VR9" s="80"/>
      <c r="VS9" s="80"/>
      <c r="VT9" s="80"/>
      <c r="VU9" s="80"/>
      <c r="VV9" s="80"/>
      <c r="VW9" s="80"/>
      <c r="VX9" s="80"/>
      <c r="VY9" s="80"/>
      <c r="VZ9" s="80"/>
      <c r="WA9" s="80"/>
      <c r="WB9" s="80"/>
      <c r="WC9" s="80"/>
      <c r="WD9" s="80"/>
      <c r="WE9" s="80"/>
      <c r="WF9" s="80"/>
      <c r="WG9" s="80"/>
      <c r="WH9" s="80"/>
      <c r="WI9" s="80"/>
      <c r="WJ9" s="80"/>
      <c r="WK9" s="80"/>
      <c r="WL9" s="80"/>
      <c r="WM9" s="80"/>
      <c r="WN9" s="80"/>
      <c r="WO9" s="80"/>
      <c r="WP9" s="80"/>
      <c r="WQ9" s="80"/>
      <c r="WR9" s="80"/>
      <c r="WS9" s="80"/>
      <c r="WT9" s="80"/>
      <c r="WU9" s="80"/>
      <c r="WV9" s="80"/>
      <c r="WW9" s="80"/>
      <c r="WX9" s="80"/>
      <c r="WY9" s="80"/>
      <c r="WZ9" s="80"/>
      <c r="XA9" s="80"/>
      <c r="XB9" s="80"/>
      <c r="XC9" s="80"/>
      <c r="XD9" s="80"/>
      <c r="XE9" s="80"/>
      <c r="XF9" s="80"/>
      <c r="XG9" s="80"/>
      <c r="XH9" s="80"/>
      <c r="XI9" s="80"/>
      <c r="XJ9" s="80"/>
      <c r="XK9" s="80"/>
      <c r="XL9" s="80"/>
      <c r="XM9" s="80"/>
      <c r="XN9" s="80"/>
      <c r="XO9" s="80"/>
      <c r="XP9" s="80"/>
      <c r="XQ9" s="80"/>
      <c r="XR9" s="80"/>
      <c r="XS9" s="80"/>
      <c r="XT9" s="80"/>
      <c r="XU9" s="80"/>
      <c r="XV9" s="80"/>
      <c r="XW9" s="80"/>
      <c r="XX9" s="80"/>
      <c r="XY9" s="80"/>
      <c r="XZ9" s="80"/>
      <c r="YA9" s="80"/>
      <c r="YB9" s="80"/>
      <c r="YC9" s="80"/>
      <c r="YD9" s="80"/>
      <c r="YE9" s="80"/>
      <c r="YF9" s="80"/>
      <c r="YG9" s="80"/>
      <c r="YH9" s="80"/>
      <c r="YI9" s="80"/>
      <c r="YJ9" s="80"/>
      <c r="YK9" s="80"/>
      <c r="YL9" s="80"/>
      <c r="YM9" s="80"/>
      <c r="YN9" s="80"/>
      <c r="YO9" s="80"/>
      <c r="YP9" s="80"/>
      <c r="YQ9" s="80"/>
      <c r="YR9" s="80"/>
      <c r="YS9" s="80"/>
      <c r="YT9" s="80"/>
      <c r="YU9" s="80"/>
      <c r="YV9" s="80"/>
      <c r="YW9" s="80"/>
      <c r="YX9" s="80"/>
      <c r="YY9" s="80"/>
      <c r="YZ9" s="80"/>
      <c r="ZA9" s="80"/>
      <c r="ZB9" s="80"/>
      <c r="ZC9" s="80"/>
      <c r="ZD9" s="80"/>
      <c r="ZE9" s="80"/>
      <c r="ZF9" s="80"/>
      <c r="ZG9" s="80"/>
      <c r="ZH9" s="80"/>
      <c r="ZI9" s="80"/>
      <c r="ZJ9" s="80"/>
      <c r="ZK9" s="80"/>
      <c r="ZL9" s="80"/>
      <c r="ZM9" s="80"/>
      <c r="ZN9" s="80"/>
      <c r="ZO9" s="80"/>
      <c r="ZP9" s="80"/>
      <c r="ZQ9" s="80"/>
      <c r="ZR9" s="80"/>
      <c r="ZS9" s="80"/>
      <c r="ZT9" s="80"/>
      <c r="ZU9" s="80"/>
      <c r="ZV9" s="80"/>
      <c r="ZW9" s="80"/>
      <c r="ZX9" s="80"/>
      <c r="ZY9" s="80"/>
      <c r="ZZ9" s="80"/>
      <c r="AAA9" s="80"/>
      <c r="AAB9" s="80"/>
      <c r="AAC9" s="80"/>
      <c r="AAD9" s="80"/>
      <c r="AAE9" s="80"/>
      <c r="AAF9" s="80"/>
      <c r="AAG9" s="80"/>
      <c r="AAH9" s="80"/>
      <c r="AAI9" s="80"/>
      <c r="AAJ9" s="80"/>
      <c r="AAK9" s="80"/>
      <c r="AAL9" s="80"/>
      <c r="AAM9" s="80"/>
      <c r="AAN9" s="80"/>
      <c r="AAO9" s="80"/>
      <c r="AAP9" s="80"/>
      <c r="AAQ9" s="80"/>
      <c r="AAR9" s="80"/>
      <c r="AAS9" s="80"/>
      <c r="AAT9" s="80"/>
      <c r="AAU9" s="80"/>
      <c r="AAV9" s="80"/>
      <c r="AAW9" s="80"/>
      <c r="AAX9" s="80"/>
      <c r="AAY9" s="80"/>
      <c r="AAZ9" s="80"/>
      <c r="ABA9" s="80"/>
      <c r="ABB9" s="80"/>
      <c r="ABC9" s="80"/>
      <c r="ABD9" s="80"/>
      <c r="ABE9" s="80"/>
      <c r="ABF9" s="80"/>
      <c r="ABG9" s="80"/>
      <c r="ABH9" s="80"/>
      <c r="ABI9" s="80"/>
      <c r="ABJ9" s="80"/>
      <c r="ABK9" s="80"/>
      <c r="ABL9" s="80"/>
      <c r="ABM9" s="80"/>
      <c r="ABN9" s="80"/>
      <c r="ABO9" s="80"/>
      <c r="ABP9" s="80"/>
      <c r="ABQ9" s="80"/>
      <c r="ABR9" s="80"/>
      <c r="ABS9" s="80"/>
      <c r="ABT9" s="80"/>
      <c r="ABU9" s="80"/>
      <c r="ABV9" s="80"/>
      <c r="ABW9" s="80"/>
      <c r="ABX9" s="80"/>
      <c r="ABY9" s="80"/>
      <c r="ABZ9" s="80"/>
      <c r="ACA9" s="80"/>
      <c r="ACB9" s="80"/>
      <c r="ACC9" s="80"/>
      <c r="ACD9" s="80"/>
      <c r="ACE9" s="80"/>
      <c r="ACF9" s="80"/>
      <c r="ACG9" s="80"/>
      <c r="ACH9" s="80"/>
      <c r="ACI9" s="80"/>
      <c r="ACJ9" s="80"/>
      <c r="ACK9" s="80"/>
      <c r="ACL9" s="80"/>
      <c r="ACM9" s="80"/>
      <c r="ACN9" s="80"/>
      <c r="ACO9" s="80"/>
      <c r="ACP9" s="80"/>
      <c r="ACQ9" s="80"/>
      <c r="ACR9" s="80"/>
      <c r="ACS9" s="80"/>
      <c r="ACT9" s="80"/>
      <c r="ACU9" s="80"/>
      <c r="ACV9" s="80"/>
      <c r="ACW9" s="80"/>
      <c r="ACX9" s="80"/>
      <c r="ACY9" s="80"/>
      <c r="ACZ9" s="80"/>
      <c r="ADA9" s="80"/>
      <c r="ADB9" s="80"/>
      <c r="ADC9" s="80"/>
      <c r="ADD9" s="80"/>
      <c r="ADE9" s="80"/>
      <c r="ADF9" s="80"/>
      <c r="ADG9" s="80"/>
      <c r="ADH9" s="80"/>
      <c r="ADI9" s="80"/>
      <c r="ADJ9" s="80"/>
      <c r="ADK9" s="80"/>
      <c r="ADL9" s="80"/>
      <c r="ADM9" s="80"/>
      <c r="ADN9" s="80"/>
      <c r="ADO9" s="80"/>
      <c r="ADP9" s="80"/>
      <c r="ADQ9" s="80"/>
      <c r="ADR9" s="80"/>
      <c r="ADS9" s="80"/>
      <c r="ADT9" s="80"/>
      <c r="ADU9" s="80"/>
      <c r="ADV9" s="80"/>
      <c r="ADW9" s="80"/>
      <c r="ADX9" s="80"/>
      <c r="ADY9" s="80"/>
      <c r="ADZ9" s="80"/>
      <c r="AEA9" s="80"/>
      <c r="AEB9" s="80"/>
      <c r="AEC9" s="80"/>
      <c r="AED9" s="80"/>
      <c r="AEE9" s="80"/>
      <c r="AEF9" s="80"/>
      <c r="AEG9" s="80"/>
      <c r="AEH9" s="80"/>
      <c r="AEI9" s="80"/>
      <c r="AEJ9" s="80"/>
      <c r="AEK9" s="80"/>
      <c r="AEL9" s="80"/>
      <c r="AEM9" s="80"/>
      <c r="AEN9" s="80"/>
      <c r="AEO9" s="80"/>
      <c r="AEP9" s="80"/>
      <c r="AEQ9" s="80"/>
      <c r="AER9" s="80"/>
      <c r="AES9" s="80"/>
      <c r="AET9" s="80"/>
      <c r="AEU9" s="80"/>
      <c r="AEV9" s="80"/>
      <c r="AEW9" s="80"/>
      <c r="AEX9" s="80"/>
      <c r="AEY9" s="80"/>
      <c r="AEZ9" s="80"/>
      <c r="AFA9" s="80"/>
      <c r="AFB9" s="80"/>
      <c r="AFC9" s="80"/>
      <c r="AFD9" s="80"/>
      <c r="AFE9" s="80"/>
      <c r="AFF9" s="80"/>
      <c r="AFG9" s="80"/>
      <c r="AFH9" s="80"/>
      <c r="AFI9" s="80"/>
      <c r="AFJ9" s="80"/>
      <c r="AFK9" s="80"/>
      <c r="AFL9" s="80"/>
      <c r="AFM9" s="80"/>
      <c r="AFN9" s="80"/>
      <c r="AFO9" s="80"/>
      <c r="AFP9" s="80"/>
      <c r="AFQ9" s="80"/>
      <c r="AFR9" s="80"/>
      <c r="AFS9" s="80"/>
      <c r="AFT9" s="80"/>
      <c r="AFU9" s="80"/>
      <c r="AFV9" s="80"/>
      <c r="AFW9" s="80"/>
      <c r="AFX9" s="80"/>
      <c r="AFY9" s="80"/>
      <c r="AFZ9" s="80"/>
      <c r="AGA9" s="80"/>
      <c r="AGB9" s="80"/>
      <c r="AGC9" s="80"/>
      <c r="AGD9" s="80"/>
      <c r="AGE9" s="80"/>
      <c r="AGF9" s="80"/>
      <c r="AGG9" s="80"/>
      <c r="AGH9" s="80"/>
      <c r="AGI9" s="80"/>
      <c r="AGJ9" s="80"/>
      <c r="AGK9" s="80"/>
      <c r="AGL9" s="80"/>
      <c r="AGM9" s="80"/>
      <c r="AGN9" s="80"/>
      <c r="AGO9" s="80"/>
      <c r="AGP9" s="80"/>
      <c r="AGQ9" s="80"/>
      <c r="AGR9" s="80"/>
      <c r="AGS9" s="80"/>
      <c r="AGT9" s="80"/>
      <c r="AGU9" s="80"/>
      <c r="AGV9" s="80"/>
      <c r="AGW9" s="80"/>
      <c r="AGX9" s="80"/>
      <c r="AGY9" s="80"/>
      <c r="AGZ9" s="80"/>
      <c r="AHA9" s="80"/>
      <c r="AHB9" s="80"/>
      <c r="AHC9" s="80"/>
      <c r="AHD9" s="80"/>
      <c r="AHE9" s="80"/>
      <c r="AHF9" s="80"/>
      <c r="AHG9" s="80"/>
      <c r="AHH9" s="80"/>
      <c r="AHI9" s="80"/>
      <c r="AHJ9" s="80"/>
      <c r="AHK9" s="80"/>
      <c r="AHL9" s="80"/>
      <c r="AHM9" s="80"/>
      <c r="AHN9" s="80"/>
      <c r="AHO9" s="80"/>
      <c r="AHP9" s="80"/>
      <c r="AHQ9" s="80"/>
      <c r="AHR9" s="80"/>
      <c r="AHS9" s="80"/>
      <c r="AHT9" s="80"/>
      <c r="AHU9" s="80"/>
      <c r="AHV9" s="80"/>
      <c r="AHW9" s="80"/>
      <c r="AHX9" s="80"/>
      <c r="AHY9" s="80"/>
      <c r="AHZ9" s="80"/>
      <c r="AIA9" s="80"/>
      <c r="AIB9" s="80"/>
      <c r="AIC9" s="80"/>
      <c r="AID9" s="80"/>
      <c r="AIE9" s="80"/>
      <c r="AIF9" s="80"/>
      <c r="AIG9" s="80"/>
      <c r="AIH9" s="80"/>
      <c r="AII9" s="80"/>
      <c r="AIJ9" s="80"/>
      <c r="AIK9" s="80"/>
      <c r="AIL9" s="80"/>
      <c r="AIM9" s="80"/>
      <c r="AIN9" s="80"/>
      <c r="AIO9" s="80"/>
      <c r="AIP9" s="80"/>
      <c r="AIQ9" s="80"/>
      <c r="AIR9" s="80"/>
      <c r="AIS9" s="80"/>
      <c r="AIT9" s="80"/>
      <c r="AIU9" s="80"/>
      <c r="AIV9" s="80"/>
      <c r="AIW9" s="80"/>
      <c r="AIX9" s="80"/>
      <c r="AIY9" s="80"/>
      <c r="AIZ9" s="80"/>
      <c r="AJA9" s="80"/>
      <c r="AJB9" s="80"/>
      <c r="AJC9" s="80"/>
      <c r="AJD9" s="80"/>
      <c r="AJE9" s="80"/>
      <c r="AJF9" s="80"/>
      <c r="AJG9" s="80"/>
      <c r="AJH9" s="80"/>
      <c r="AJI9" s="80"/>
      <c r="AJJ9" s="80"/>
      <c r="AJK9" s="80"/>
      <c r="AJL9" s="80"/>
      <c r="AJM9" s="80"/>
      <c r="AJN9" s="80"/>
      <c r="AJO9" s="80"/>
      <c r="AJP9" s="80"/>
      <c r="AJQ9" s="80"/>
      <c r="AJR9" s="80"/>
      <c r="AJS9" s="80"/>
      <c r="AJT9" s="80"/>
      <c r="AJU9" s="80"/>
      <c r="AJV9" s="80"/>
      <c r="AJW9" s="80"/>
      <c r="AJX9" s="80"/>
      <c r="AJY9" s="80"/>
      <c r="AJZ9" s="80"/>
      <c r="AKA9" s="80"/>
      <c r="AKB9" s="80"/>
      <c r="AKC9" s="80"/>
      <c r="AKD9" s="80"/>
      <c r="AKE9" s="80"/>
      <c r="AKF9" s="80"/>
      <c r="AKG9" s="80"/>
      <c r="AKH9" s="80"/>
      <c r="AKI9" s="80"/>
      <c r="AKJ9" s="80"/>
      <c r="AKK9" s="80"/>
      <c r="AKL9" s="80"/>
      <c r="AKM9" s="80"/>
      <c r="AKN9" s="80"/>
      <c r="AKO9" s="80"/>
      <c r="AKP9" s="80"/>
      <c r="AKQ9" s="80"/>
      <c r="AKR9" s="80"/>
      <c r="AKS9" s="80"/>
      <c r="AKT9" s="80"/>
      <c r="AKU9" s="80"/>
      <c r="AKV9" s="80"/>
      <c r="AKW9" s="80"/>
      <c r="AKX9" s="80"/>
      <c r="AKY9" s="80"/>
      <c r="AKZ9" s="80"/>
      <c r="ALA9" s="80"/>
      <c r="ALB9" s="80"/>
      <c r="ALC9" s="80"/>
      <c r="ALD9" s="80"/>
      <c r="ALE9" s="80"/>
      <c r="ALF9" s="80"/>
      <c r="ALG9" s="80"/>
      <c r="ALH9" s="80"/>
      <c r="ALI9" s="80"/>
      <c r="ALJ9" s="80"/>
      <c r="ALK9" s="80"/>
      <c r="ALL9" s="80"/>
      <c r="ALM9" s="80"/>
      <c r="ALN9" s="80"/>
      <c r="ALO9" s="80"/>
      <c r="ALP9" s="80"/>
    </row>
    <row r="10" spans="1:1004" s="207" customFormat="1" ht="15" x14ac:dyDescent="0.25">
      <c r="A10" s="87"/>
      <c r="B10" s="88"/>
      <c r="C10" s="81"/>
      <c r="D10" s="80"/>
      <c r="E10" s="80"/>
      <c r="F10" s="80"/>
      <c r="G10" s="80"/>
      <c r="H10" s="80"/>
      <c r="I10" s="80"/>
      <c r="J10" s="80"/>
      <c r="K10" s="80"/>
      <c r="L10" s="84"/>
      <c r="M10" s="84"/>
      <c r="N10" s="80"/>
      <c r="O10" s="406"/>
      <c r="P10" s="90" t="str">
        <f>A81</f>
        <v>Tāme sastādīta 2021. gada</v>
      </c>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0"/>
      <c r="NI10" s="80"/>
      <c r="NJ10" s="80"/>
      <c r="NK10" s="80"/>
      <c r="NL10" s="80"/>
      <c r="NM10" s="80"/>
      <c r="NN10" s="80"/>
      <c r="NO10" s="80"/>
      <c r="NP10" s="80"/>
      <c r="NQ10" s="80"/>
      <c r="NR10" s="80"/>
      <c r="NS10" s="80"/>
      <c r="NT10" s="80"/>
      <c r="NU10" s="80"/>
      <c r="NV10" s="80"/>
      <c r="NW10" s="80"/>
      <c r="NX10" s="80"/>
      <c r="NY10" s="80"/>
      <c r="NZ10" s="80"/>
      <c r="OA10" s="80"/>
      <c r="OB10" s="80"/>
      <c r="OC10" s="80"/>
      <c r="OD10" s="80"/>
      <c r="OE10" s="80"/>
      <c r="OF10" s="80"/>
      <c r="OG10" s="80"/>
      <c r="OH10" s="80"/>
      <c r="OI10" s="80"/>
      <c r="OJ10" s="80"/>
      <c r="OK10" s="80"/>
      <c r="OL10" s="80"/>
      <c r="OM10" s="80"/>
      <c r="ON10" s="80"/>
      <c r="OO10" s="80"/>
      <c r="OP10" s="80"/>
      <c r="OQ10" s="80"/>
      <c r="OR10" s="80"/>
      <c r="OS10" s="80"/>
      <c r="OT10" s="80"/>
      <c r="OU10" s="80"/>
      <c r="OV10" s="80"/>
      <c r="OW10" s="80"/>
      <c r="OX10" s="80"/>
      <c r="OY10" s="80"/>
      <c r="OZ10" s="80"/>
      <c r="PA10" s="80"/>
      <c r="PB10" s="80"/>
      <c r="PC10" s="80"/>
      <c r="PD10" s="80"/>
      <c r="PE10" s="80"/>
      <c r="PF10" s="80"/>
      <c r="PG10" s="80"/>
      <c r="PH10" s="80"/>
      <c r="PI10" s="80"/>
      <c r="PJ10" s="80"/>
      <c r="PK10" s="80"/>
      <c r="PL10" s="80"/>
      <c r="PM10" s="80"/>
      <c r="PN10" s="80"/>
      <c r="PO10" s="80"/>
      <c r="PP10" s="80"/>
      <c r="PQ10" s="80"/>
      <c r="PR10" s="80"/>
      <c r="PS10" s="80"/>
      <c r="PT10" s="80"/>
      <c r="PU10" s="80"/>
      <c r="PV10" s="80"/>
      <c r="PW10" s="80"/>
      <c r="PX10" s="80"/>
      <c r="PY10" s="80"/>
      <c r="PZ10" s="80"/>
      <c r="QA10" s="80"/>
      <c r="QB10" s="80"/>
      <c r="QC10" s="80"/>
      <c r="QD10" s="80"/>
      <c r="QE10" s="80"/>
      <c r="QF10" s="80"/>
      <c r="QG10" s="80"/>
      <c r="QH10" s="80"/>
      <c r="QI10" s="80"/>
      <c r="QJ10" s="80"/>
      <c r="QK10" s="80"/>
      <c r="QL10" s="80"/>
      <c r="QM10" s="80"/>
      <c r="QN10" s="80"/>
      <c r="QO10" s="80"/>
      <c r="QP10" s="80"/>
      <c r="QQ10" s="80"/>
      <c r="QR10" s="80"/>
      <c r="QS10" s="80"/>
      <c r="QT10" s="80"/>
      <c r="QU10" s="80"/>
      <c r="QV10" s="80"/>
      <c r="QW10" s="80"/>
      <c r="QX10" s="80"/>
      <c r="QY10" s="80"/>
      <c r="QZ10" s="80"/>
      <c r="RA10" s="80"/>
      <c r="RB10" s="80"/>
      <c r="RC10" s="80"/>
      <c r="RD10" s="80"/>
      <c r="RE10" s="80"/>
      <c r="RF10" s="80"/>
      <c r="RG10" s="80"/>
      <c r="RH10" s="80"/>
      <c r="RI10" s="80"/>
      <c r="RJ10" s="80"/>
      <c r="RK10" s="80"/>
      <c r="RL10" s="80"/>
      <c r="RM10" s="80"/>
      <c r="RN10" s="80"/>
      <c r="RO10" s="80"/>
      <c r="RP10" s="80"/>
      <c r="RQ10" s="80"/>
      <c r="RR10" s="80"/>
      <c r="RS10" s="80"/>
      <c r="RT10" s="80"/>
      <c r="RU10" s="80"/>
      <c r="RV10" s="80"/>
      <c r="RW10" s="80"/>
      <c r="RX10" s="80"/>
      <c r="RY10" s="80"/>
      <c r="RZ10" s="80"/>
      <c r="SA10" s="80"/>
      <c r="SB10" s="80"/>
      <c r="SC10" s="80"/>
      <c r="SD10" s="80"/>
      <c r="SE10" s="80"/>
      <c r="SF10" s="80"/>
      <c r="SG10" s="80"/>
      <c r="SH10" s="80"/>
      <c r="SI10" s="80"/>
      <c r="SJ10" s="80"/>
      <c r="SK10" s="80"/>
      <c r="SL10" s="80"/>
      <c r="SM10" s="80"/>
      <c r="SN10" s="80"/>
      <c r="SO10" s="80"/>
      <c r="SP10" s="80"/>
      <c r="SQ10" s="80"/>
      <c r="SR10" s="80"/>
      <c r="SS10" s="80"/>
      <c r="ST10" s="80"/>
      <c r="SU10" s="80"/>
      <c r="SV10" s="80"/>
      <c r="SW10" s="80"/>
      <c r="SX10" s="80"/>
      <c r="SY10" s="80"/>
      <c r="SZ10" s="80"/>
      <c r="TA10" s="80"/>
      <c r="TB10" s="80"/>
      <c r="TC10" s="80"/>
      <c r="TD10" s="80"/>
      <c r="TE10" s="80"/>
      <c r="TF10" s="80"/>
      <c r="TG10" s="80"/>
      <c r="TH10" s="80"/>
      <c r="TI10" s="80"/>
      <c r="TJ10" s="80"/>
      <c r="TK10" s="80"/>
      <c r="TL10" s="80"/>
      <c r="TM10" s="80"/>
      <c r="TN10" s="80"/>
      <c r="TO10" s="80"/>
      <c r="TP10" s="80"/>
      <c r="TQ10" s="80"/>
      <c r="TR10" s="80"/>
      <c r="TS10" s="80"/>
      <c r="TT10" s="80"/>
      <c r="TU10" s="80"/>
      <c r="TV10" s="80"/>
      <c r="TW10" s="80"/>
      <c r="TX10" s="80"/>
      <c r="TY10" s="80"/>
      <c r="TZ10" s="80"/>
      <c r="UA10" s="80"/>
      <c r="UB10" s="80"/>
      <c r="UC10" s="80"/>
      <c r="UD10" s="80"/>
      <c r="UE10" s="80"/>
      <c r="UF10" s="80"/>
      <c r="UG10" s="80"/>
      <c r="UH10" s="80"/>
      <c r="UI10" s="80"/>
      <c r="UJ10" s="80"/>
      <c r="UK10" s="80"/>
      <c r="UL10" s="80"/>
      <c r="UM10" s="80"/>
      <c r="UN10" s="80"/>
      <c r="UO10" s="80"/>
      <c r="UP10" s="80"/>
      <c r="UQ10" s="80"/>
      <c r="UR10" s="80"/>
      <c r="US10" s="80"/>
      <c r="UT10" s="80"/>
      <c r="UU10" s="80"/>
      <c r="UV10" s="80"/>
      <c r="UW10" s="80"/>
      <c r="UX10" s="80"/>
      <c r="UY10" s="80"/>
      <c r="UZ10" s="80"/>
      <c r="VA10" s="80"/>
      <c r="VB10" s="80"/>
      <c r="VC10" s="80"/>
      <c r="VD10" s="80"/>
      <c r="VE10" s="80"/>
      <c r="VF10" s="80"/>
      <c r="VG10" s="80"/>
      <c r="VH10" s="80"/>
      <c r="VI10" s="80"/>
      <c r="VJ10" s="80"/>
      <c r="VK10" s="80"/>
      <c r="VL10" s="80"/>
      <c r="VM10" s="80"/>
      <c r="VN10" s="80"/>
      <c r="VO10" s="80"/>
      <c r="VP10" s="80"/>
      <c r="VQ10" s="80"/>
      <c r="VR10" s="80"/>
      <c r="VS10" s="80"/>
      <c r="VT10" s="80"/>
      <c r="VU10" s="80"/>
      <c r="VV10" s="80"/>
      <c r="VW10" s="80"/>
      <c r="VX10" s="80"/>
      <c r="VY10" s="80"/>
      <c r="VZ10" s="80"/>
      <c r="WA10" s="80"/>
      <c r="WB10" s="80"/>
      <c r="WC10" s="80"/>
      <c r="WD10" s="80"/>
      <c r="WE10" s="80"/>
      <c r="WF10" s="80"/>
      <c r="WG10" s="80"/>
      <c r="WH10" s="80"/>
      <c r="WI10" s="80"/>
      <c r="WJ10" s="80"/>
      <c r="WK10" s="80"/>
      <c r="WL10" s="80"/>
      <c r="WM10" s="80"/>
      <c r="WN10" s="80"/>
      <c r="WO10" s="80"/>
      <c r="WP10" s="80"/>
      <c r="WQ10" s="80"/>
      <c r="WR10" s="80"/>
      <c r="WS10" s="80"/>
      <c r="WT10" s="80"/>
      <c r="WU10" s="80"/>
      <c r="WV10" s="80"/>
      <c r="WW10" s="80"/>
      <c r="WX10" s="80"/>
      <c r="WY10" s="80"/>
      <c r="WZ10" s="80"/>
      <c r="XA10" s="80"/>
      <c r="XB10" s="80"/>
      <c r="XC10" s="80"/>
      <c r="XD10" s="80"/>
      <c r="XE10" s="80"/>
      <c r="XF10" s="80"/>
      <c r="XG10" s="80"/>
      <c r="XH10" s="80"/>
      <c r="XI10" s="80"/>
      <c r="XJ10" s="80"/>
      <c r="XK10" s="80"/>
      <c r="XL10" s="80"/>
      <c r="XM10" s="80"/>
      <c r="XN10" s="80"/>
      <c r="XO10" s="80"/>
      <c r="XP10" s="80"/>
      <c r="XQ10" s="80"/>
      <c r="XR10" s="80"/>
      <c r="XS10" s="80"/>
      <c r="XT10" s="80"/>
      <c r="XU10" s="80"/>
      <c r="XV10" s="80"/>
      <c r="XW10" s="80"/>
      <c r="XX10" s="80"/>
      <c r="XY10" s="80"/>
      <c r="XZ10" s="80"/>
      <c r="YA10" s="80"/>
      <c r="YB10" s="80"/>
      <c r="YC10" s="80"/>
      <c r="YD10" s="80"/>
      <c r="YE10" s="80"/>
      <c r="YF10" s="80"/>
      <c r="YG10" s="80"/>
      <c r="YH10" s="80"/>
      <c r="YI10" s="80"/>
      <c r="YJ10" s="80"/>
      <c r="YK10" s="80"/>
      <c r="YL10" s="80"/>
      <c r="YM10" s="80"/>
      <c r="YN10" s="80"/>
      <c r="YO10" s="80"/>
      <c r="YP10" s="80"/>
      <c r="YQ10" s="80"/>
      <c r="YR10" s="80"/>
      <c r="YS10" s="80"/>
      <c r="YT10" s="80"/>
      <c r="YU10" s="80"/>
      <c r="YV10" s="80"/>
      <c r="YW10" s="80"/>
      <c r="YX10" s="80"/>
      <c r="YY10" s="80"/>
      <c r="YZ10" s="80"/>
      <c r="ZA10" s="80"/>
      <c r="ZB10" s="80"/>
      <c r="ZC10" s="80"/>
      <c r="ZD10" s="80"/>
      <c r="ZE10" s="80"/>
      <c r="ZF10" s="80"/>
      <c r="ZG10" s="80"/>
      <c r="ZH10" s="80"/>
      <c r="ZI10" s="80"/>
      <c r="ZJ10" s="80"/>
      <c r="ZK10" s="80"/>
      <c r="ZL10" s="80"/>
      <c r="ZM10" s="80"/>
      <c r="ZN10" s="80"/>
      <c r="ZO10" s="80"/>
      <c r="ZP10" s="80"/>
      <c r="ZQ10" s="80"/>
      <c r="ZR10" s="80"/>
      <c r="ZS10" s="80"/>
      <c r="ZT10" s="80"/>
      <c r="ZU10" s="80"/>
      <c r="ZV10" s="80"/>
      <c r="ZW10" s="80"/>
      <c r="ZX10" s="80"/>
      <c r="ZY10" s="80"/>
      <c r="ZZ10" s="80"/>
      <c r="AAA10" s="80"/>
      <c r="AAB10" s="80"/>
      <c r="AAC10" s="80"/>
      <c r="AAD10" s="80"/>
      <c r="AAE10" s="80"/>
      <c r="AAF10" s="80"/>
      <c r="AAG10" s="80"/>
      <c r="AAH10" s="80"/>
      <c r="AAI10" s="80"/>
      <c r="AAJ10" s="80"/>
      <c r="AAK10" s="80"/>
      <c r="AAL10" s="80"/>
      <c r="AAM10" s="80"/>
      <c r="AAN10" s="80"/>
      <c r="AAO10" s="80"/>
      <c r="AAP10" s="80"/>
      <c r="AAQ10" s="80"/>
      <c r="AAR10" s="80"/>
      <c r="AAS10" s="80"/>
      <c r="AAT10" s="80"/>
      <c r="AAU10" s="80"/>
      <c r="AAV10" s="80"/>
      <c r="AAW10" s="80"/>
      <c r="AAX10" s="80"/>
      <c r="AAY10" s="80"/>
      <c r="AAZ10" s="80"/>
      <c r="ABA10" s="80"/>
      <c r="ABB10" s="80"/>
      <c r="ABC10" s="80"/>
      <c r="ABD10" s="80"/>
      <c r="ABE10" s="80"/>
      <c r="ABF10" s="80"/>
      <c r="ABG10" s="80"/>
      <c r="ABH10" s="80"/>
      <c r="ABI10" s="80"/>
      <c r="ABJ10" s="80"/>
      <c r="ABK10" s="80"/>
      <c r="ABL10" s="80"/>
      <c r="ABM10" s="80"/>
      <c r="ABN10" s="80"/>
      <c r="ABO10" s="80"/>
      <c r="ABP10" s="80"/>
      <c r="ABQ10" s="80"/>
      <c r="ABR10" s="80"/>
      <c r="ABS10" s="80"/>
      <c r="ABT10" s="80"/>
      <c r="ABU10" s="80"/>
      <c r="ABV10" s="80"/>
      <c r="ABW10" s="80"/>
      <c r="ABX10" s="80"/>
      <c r="ABY10" s="80"/>
      <c r="ABZ10" s="80"/>
      <c r="ACA10" s="80"/>
      <c r="ACB10" s="80"/>
      <c r="ACC10" s="80"/>
      <c r="ACD10" s="80"/>
      <c r="ACE10" s="80"/>
      <c r="ACF10" s="80"/>
      <c r="ACG10" s="80"/>
      <c r="ACH10" s="80"/>
      <c r="ACI10" s="80"/>
      <c r="ACJ10" s="80"/>
      <c r="ACK10" s="80"/>
      <c r="ACL10" s="80"/>
      <c r="ACM10" s="80"/>
      <c r="ACN10" s="80"/>
      <c r="ACO10" s="80"/>
      <c r="ACP10" s="80"/>
      <c r="ACQ10" s="80"/>
      <c r="ACR10" s="80"/>
      <c r="ACS10" s="80"/>
      <c r="ACT10" s="80"/>
      <c r="ACU10" s="80"/>
      <c r="ACV10" s="80"/>
      <c r="ACW10" s="80"/>
      <c r="ACX10" s="80"/>
      <c r="ACY10" s="80"/>
      <c r="ACZ10" s="80"/>
      <c r="ADA10" s="80"/>
      <c r="ADB10" s="80"/>
      <c r="ADC10" s="80"/>
      <c r="ADD10" s="80"/>
      <c r="ADE10" s="80"/>
      <c r="ADF10" s="80"/>
      <c r="ADG10" s="80"/>
      <c r="ADH10" s="80"/>
      <c r="ADI10" s="80"/>
      <c r="ADJ10" s="80"/>
      <c r="ADK10" s="80"/>
      <c r="ADL10" s="80"/>
      <c r="ADM10" s="80"/>
      <c r="ADN10" s="80"/>
      <c r="ADO10" s="80"/>
      <c r="ADP10" s="80"/>
      <c r="ADQ10" s="80"/>
      <c r="ADR10" s="80"/>
      <c r="ADS10" s="80"/>
      <c r="ADT10" s="80"/>
      <c r="ADU10" s="80"/>
      <c r="ADV10" s="80"/>
      <c r="ADW10" s="80"/>
      <c r="ADX10" s="80"/>
      <c r="ADY10" s="80"/>
      <c r="ADZ10" s="80"/>
      <c r="AEA10" s="80"/>
      <c r="AEB10" s="80"/>
      <c r="AEC10" s="80"/>
      <c r="AED10" s="80"/>
      <c r="AEE10" s="80"/>
      <c r="AEF10" s="80"/>
      <c r="AEG10" s="80"/>
      <c r="AEH10" s="80"/>
      <c r="AEI10" s="80"/>
      <c r="AEJ10" s="80"/>
      <c r="AEK10" s="80"/>
      <c r="AEL10" s="80"/>
      <c r="AEM10" s="80"/>
      <c r="AEN10" s="80"/>
      <c r="AEO10" s="80"/>
      <c r="AEP10" s="80"/>
      <c r="AEQ10" s="80"/>
      <c r="AER10" s="80"/>
      <c r="AES10" s="80"/>
      <c r="AET10" s="80"/>
      <c r="AEU10" s="80"/>
      <c r="AEV10" s="80"/>
      <c r="AEW10" s="80"/>
      <c r="AEX10" s="80"/>
      <c r="AEY10" s="80"/>
      <c r="AEZ10" s="80"/>
      <c r="AFA10" s="80"/>
      <c r="AFB10" s="80"/>
      <c r="AFC10" s="80"/>
      <c r="AFD10" s="80"/>
      <c r="AFE10" s="80"/>
      <c r="AFF10" s="80"/>
      <c r="AFG10" s="80"/>
      <c r="AFH10" s="80"/>
      <c r="AFI10" s="80"/>
      <c r="AFJ10" s="80"/>
      <c r="AFK10" s="80"/>
      <c r="AFL10" s="80"/>
      <c r="AFM10" s="80"/>
      <c r="AFN10" s="80"/>
      <c r="AFO10" s="80"/>
      <c r="AFP10" s="80"/>
      <c r="AFQ10" s="80"/>
      <c r="AFR10" s="80"/>
      <c r="AFS10" s="80"/>
      <c r="AFT10" s="80"/>
      <c r="AFU10" s="80"/>
      <c r="AFV10" s="80"/>
      <c r="AFW10" s="80"/>
      <c r="AFX10" s="80"/>
      <c r="AFY10" s="80"/>
      <c r="AFZ10" s="80"/>
      <c r="AGA10" s="80"/>
      <c r="AGB10" s="80"/>
      <c r="AGC10" s="80"/>
      <c r="AGD10" s="80"/>
      <c r="AGE10" s="80"/>
      <c r="AGF10" s="80"/>
      <c r="AGG10" s="80"/>
      <c r="AGH10" s="80"/>
      <c r="AGI10" s="80"/>
      <c r="AGJ10" s="80"/>
      <c r="AGK10" s="80"/>
      <c r="AGL10" s="80"/>
      <c r="AGM10" s="80"/>
      <c r="AGN10" s="80"/>
      <c r="AGO10" s="80"/>
      <c r="AGP10" s="80"/>
      <c r="AGQ10" s="80"/>
      <c r="AGR10" s="80"/>
      <c r="AGS10" s="80"/>
      <c r="AGT10" s="80"/>
      <c r="AGU10" s="80"/>
      <c r="AGV10" s="80"/>
      <c r="AGW10" s="80"/>
      <c r="AGX10" s="80"/>
      <c r="AGY10" s="80"/>
      <c r="AGZ10" s="80"/>
      <c r="AHA10" s="80"/>
      <c r="AHB10" s="80"/>
      <c r="AHC10" s="80"/>
      <c r="AHD10" s="80"/>
      <c r="AHE10" s="80"/>
      <c r="AHF10" s="80"/>
      <c r="AHG10" s="80"/>
      <c r="AHH10" s="80"/>
      <c r="AHI10" s="80"/>
      <c r="AHJ10" s="80"/>
      <c r="AHK10" s="80"/>
      <c r="AHL10" s="80"/>
      <c r="AHM10" s="80"/>
      <c r="AHN10" s="80"/>
      <c r="AHO10" s="80"/>
      <c r="AHP10" s="80"/>
      <c r="AHQ10" s="80"/>
      <c r="AHR10" s="80"/>
      <c r="AHS10" s="80"/>
      <c r="AHT10" s="80"/>
      <c r="AHU10" s="80"/>
      <c r="AHV10" s="80"/>
      <c r="AHW10" s="80"/>
      <c r="AHX10" s="80"/>
      <c r="AHY10" s="80"/>
      <c r="AHZ10" s="80"/>
      <c r="AIA10" s="80"/>
      <c r="AIB10" s="80"/>
      <c r="AIC10" s="80"/>
      <c r="AID10" s="80"/>
      <c r="AIE10" s="80"/>
      <c r="AIF10" s="80"/>
      <c r="AIG10" s="80"/>
      <c r="AIH10" s="80"/>
      <c r="AII10" s="80"/>
      <c r="AIJ10" s="80"/>
      <c r="AIK10" s="80"/>
      <c r="AIL10" s="80"/>
      <c r="AIM10" s="80"/>
      <c r="AIN10" s="80"/>
      <c r="AIO10" s="80"/>
      <c r="AIP10" s="80"/>
      <c r="AIQ10" s="80"/>
      <c r="AIR10" s="80"/>
      <c r="AIS10" s="80"/>
      <c r="AIT10" s="80"/>
      <c r="AIU10" s="80"/>
      <c r="AIV10" s="80"/>
      <c r="AIW10" s="80"/>
      <c r="AIX10" s="80"/>
      <c r="AIY10" s="80"/>
      <c r="AIZ10" s="80"/>
      <c r="AJA10" s="80"/>
      <c r="AJB10" s="80"/>
      <c r="AJC10" s="80"/>
      <c r="AJD10" s="80"/>
      <c r="AJE10" s="80"/>
      <c r="AJF10" s="80"/>
      <c r="AJG10" s="80"/>
      <c r="AJH10" s="80"/>
      <c r="AJI10" s="80"/>
      <c r="AJJ10" s="80"/>
      <c r="AJK10" s="80"/>
      <c r="AJL10" s="80"/>
      <c r="AJM10" s="80"/>
      <c r="AJN10" s="80"/>
      <c r="AJO10" s="80"/>
      <c r="AJP10" s="80"/>
      <c r="AJQ10" s="80"/>
      <c r="AJR10" s="80"/>
      <c r="AJS10" s="80"/>
      <c r="AJT10" s="80"/>
      <c r="AJU10" s="80"/>
      <c r="AJV10" s="80"/>
      <c r="AJW10" s="80"/>
      <c r="AJX10" s="80"/>
      <c r="AJY10" s="80"/>
      <c r="AJZ10" s="80"/>
      <c r="AKA10" s="80"/>
      <c r="AKB10" s="80"/>
      <c r="AKC10" s="80"/>
      <c r="AKD10" s="80"/>
      <c r="AKE10" s="80"/>
      <c r="AKF10" s="80"/>
      <c r="AKG10" s="80"/>
      <c r="AKH10" s="80"/>
      <c r="AKI10" s="80"/>
      <c r="AKJ10" s="80"/>
      <c r="AKK10" s="80"/>
      <c r="AKL10" s="80"/>
      <c r="AKM10" s="80"/>
      <c r="AKN10" s="80"/>
      <c r="AKO10" s="80"/>
      <c r="AKP10" s="80"/>
      <c r="AKQ10" s="80"/>
      <c r="AKR10" s="80"/>
      <c r="AKS10" s="80"/>
      <c r="AKT10" s="80"/>
      <c r="AKU10" s="80"/>
      <c r="AKV10" s="80"/>
      <c r="AKW10" s="80"/>
      <c r="AKX10" s="80"/>
      <c r="AKY10" s="80"/>
      <c r="AKZ10" s="80"/>
      <c r="ALA10" s="80"/>
      <c r="ALB10" s="80"/>
      <c r="ALC10" s="80"/>
      <c r="ALD10" s="80"/>
      <c r="ALE10" s="80"/>
      <c r="ALF10" s="80"/>
      <c r="ALG10" s="80"/>
      <c r="ALH10" s="80"/>
      <c r="ALI10" s="80"/>
      <c r="ALJ10" s="80"/>
      <c r="ALK10" s="80"/>
      <c r="ALL10" s="80"/>
      <c r="ALM10" s="80"/>
      <c r="ALN10" s="80"/>
      <c r="ALO10" s="80"/>
      <c r="ALP10" s="80"/>
    </row>
    <row r="11" spans="1:1004" s="207" customFormat="1" ht="15.75" thickBot="1" x14ac:dyDescent="0.3">
      <c r="A11" s="87"/>
      <c r="B11" s="88"/>
      <c r="C11" s="81"/>
      <c r="D11" s="80"/>
      <c r="E11" s="80"/>
      <c r="F11" s="80"/>
      <c r="G11" s="80"/>
      <c r="H11" s="80"/>
      <c r="I11" s="80"/>
      <c r="J11" s="80"/>
      <c r="K11" s="80"/>
      <c r="L11" s="91"/>
      <c r="M11" s="91"/>
      <c r="N11" s="92"/>
      <c r="O11" s="83"/>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c r="IR11" s="80"/>
      <c r="IS11" s="80"/>
      <c r="IT11" s="80"/>
      <c r="IU11" s="80"/>
      <c r="IV11" s="80"/>
      <c r="IW11" s="80"/>
      <c r="IX11" s="80"/>
      <c r="IY11" s="80"/>
      <c r="IZ11" s="80"/>
      <c r="JA11" s="80"/>
      <c r="JB11" s="80"/>
      <c r="JC11" s="80"/>
      <c r="JD11" s="80"/>
      <c r="JE11" s="80"/>
      <c r="JF11" s="80"/>
      <c r="JG11" s="80"/>
      <c r="JH11" s="80"/>
      <c r="JI11" s="80"/>
      <c r="JJ11" s="80"/>
      <c r="JK11" s="80"/>
      <c r="JL11" s="80"/>
      <c r="JM11" s="80"/>
      <c r="JN11" s="80"/>
      <c r="JO11" s="80"/>
      <c r="JP11" s="80"/>
      <c r="JQ11" s="80"/>
      <c r="JR11" s="80"/>
      <c r="JS11" s="80"/>
      <c r="JT11" s="80"/>
      <c r="JU11" s="80"/>
      <c r="JV11" s="80"/>
      <c r="JW11" s="80"/>
      <c r="JX11" s="80"/>
      <c r="JY11" s="80"/>
      <c r="JZ11" s="80"/>
      <c r="KA11" s="80"/>
      <c r="KB11" s="80"/>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LJ11" s="80"/>
      <c r="LK11" s="80"/>
      <c r="LL11" s="80"/>
      <c r="LM11" s="80"/>
      <c r="LN11" s="80"/>
      <c r="LO11" s="80"/>
      <c r="LP11" s="80"/>
      <c r="LQ11" s="80"/>
      <c r="LR11" s="80"/>
      <c r="LS11" s="80"/>
      <c r="LT11" s="80"/>
      <c r="LU11" s="80"/>
      <c r="LV11" s="80"/>
      <c r="LW11" s="80"/>
      <c r="LX11" s="80"/>
      <c r="LY11" s="80"/>
      <c r="LZ11" s="80"/>
      <c r="MA11" s="80"/>
      <c r="MB11" s="80"/>
      <c r="MC11" s="80"/>
      <c r="MD11" s="80"/>
      <c r="ME11" s="80"/>
      <c r="MF11" s="80"/>
      <c r="MG11" s="80"/>
      <c r="MH11" s="80"/>
      <c r="MI11" s="80"/>
      <c r="MJ11" s="80"/>
      <c r="MK11" s="80"/>
      <c r="ML11" s="80"/>
      <c r="MM11" s="80"/>
      <c r="MN11" s="80"/>
      <c r="MO11" s="80"/>
      <c r="MP11" s="80"/>
      <c r="MQ11" s="80"/>
      <c r="MR11" s="80"/>
      <c r="MS11" s="80"/>
      <c r="MT11" s="80"/>
      <c r="MU11" s="80"/>
      <c r="MV11" s="80"/>
      <c r="MW11" s="80"/>
      <c r="MX11" s="80"/>
      <c r="MY11" s="80"/>
      <c r="MZ11" s="80"/>
      <c r="NA11" s="80"/>
      <c r="NB11" s="80"/>
      <c r="NC11" s="80"/>
      <c r="ND11" s="80"/>
      <c r="NE11" s="80"/>
      <c r="NF11" s="80"/>
      <c r="NG11" s="80"/>
      <c r="NH11" s="80"/>
      <c r="NI11" s="80"/>
      <c r="NJ11" s="80"/>
      <c r="NK11" s="80"/>
      <c r="NL11" s="80"/>
      <c r="NM11" s="80"/>
      <c r="NN11" s="80"/>
      <c r="NO11" s="80"/>
      <c r="NP11" s="80"/>
      <c r="NQ11" s="80"/>
      <c r="NR11" s="80"/>
      <c r="NS11" s="80"/>
      <c r="NT11" s="80"/>
      <c r="NU11" s="80"/>
      <c r="NV11" s="80"/>
      <c r="NW11" s="80"/>
      <c r="NX11" s="80"/>
      <c r="NY11" s="80"/>
      <c r="NZ11" s="80"/>
      <c r="OA11" s="80"/>
      <c r="OB11" s="80"/>
      <c r="OC11" s="80"/>
      <c r="OD11" s="80"/>
      <c r="OE11" s="80"/>
      <c r="OF11" s="80"/>
      <c r="OG11" s="80"/>
      <c r="OH11" s="80"/>
      <c r="OI11" s="80"/>
      <c r="OJ11" s="80"/>
      <c r="OK11" s="80"/>
      <c r="OL11" s="80"/>
      <c r="OM11" s="80"/>
      <c r="ON11" s="80"/>
      <c r="OO11" s="80"/>
      <c r="OP11" s="80"/>
      <c r="OQ11" s="80"/>
      <c r="OR11" s="80"/>
      <c r="OS11" s="80"/>
      <c r="OT11" s="80"/>
      <c r="OU11" s="80"/>
      <c r="OV11" s="80"/>
      <c r="OW11" s="80"/>
      <c r="OX11" s="80"/>
      <c r="OY11" s="80"/>
      <c r="OZ11" s="80"/>
      <c r="PA11" s="80"/>
      <c r="PB11" s="80"/>
      <c r="PC11" s="80"/>
      <c r="PD11" s="80"/>
      <c r="PE11" s="80"/>
      <c r="PF11" s="80"/>
      <c r="PG11" s="80"/>
      <c r="PH11" s="80"/>
      <c r="PI11" s="80"/>
      <c r="PJ11" s="80"/>
      <c r="PK11" s="80"/>
      <c r="PL11" s="80"/>
      <c r="PM11" s="80"/>
      <c r="PN11" s="80"/>
      <c r="PO11" s="80"/>
      <c r="PP11" s="80"/>
      <c r="PQ11" s="80"/>
      <c r="PR11" s="80"/>
      <c r="PS11" s="80"/>
      <c r="PT11" s="80"/>
      <c r="PU11" s="80"/>
      <c r="PV11" s="80"/>
      <c r="PW11" s="80"/>
      <c r="PX11" s="80"/>
      <c r="PY11" s="80"/>
      <c r="PZ11" s="80"/>
      <c r="QA11" s="80"/>
      <c r="QB11" s="80"/>
      <c r="QC11" s="80"/>
      <c r="QD11" s="80"/>
      <c r="QE11" s="80"/>
      <c r="QF11" s="80"/>
      <c r="QG11" s="80"/>
      <c r="QH11" s="80"/>
      <c r="QI11" s="80"/>
      <c r="QJ11" s="80"/>
      <c r="QK11" s="80"/>
      <c r="QL11" s="80"/>
      <c r="QM11" s="80"/>
      <c r="QN11" s="80"/>
      <c r="QO11" s="80"/>
      <c r="QP11" s="80"/>
      <c r="QQ11" s="80"/>
      <c r="QR11" s="80"/>
      <c r="QS11" s="80"/>
      <c r="QT11" s="80"/>
      <c r="QU11" s="80"/>
      <c r="QV11" s="80"/>
      <c r="QW11" s="80"/>
      <c r="QX11" s="80"/>
      <c r="QY11" s="80"/>
      <c r="QZ11" s="80"/>
      <c r="RA11" s="80"/>
      <c r="RB11" s="80"/>
      <c r="RC11" s="80"/>
      <c r="RD11" s="80"/>
      <c r="RE11" s="80"/>
      <c r="RF11" s="80"/>
      <c r="RG11" s="80"/>
      <c r="RH11" s="80"/>
      <c r="RI11" s="80"/>
      <c r="RJ11" s="80"/>
      <c r="RK11" s="80"/>
      <c r="RL11" s="80"/>
      <c r="RM11" s="80"/>
      <c r="RN11" s="80"/>
      <c r="RO11" s="80"/>
      <c r="RP11" s="80"/>
      <c r="RQ11" s="80"/>
      <c r="RR11" s="80"/>
      <c r="RS11" s="80"/>
      <c r="RT11" s="80"/>
      <c r="RU11" s="80"/>
      <c r="RV11" s="80"/>
      <c r="RW11" s="80"/>
      <c r="RX11" s="80"/>
      <c r="RY11" s="80"/>
      <c r="RZ11" s="80"/>
      <c r="SA11" s="80"/>
      <c r="SB11" s="80"/>
      <c r="SC11" s="80"/>
      <c r="SD11" s="80"/>
      <c r="SE11" s="80"/>
      <c r="SF11" s="80"/>
      <c r="SG11" s="80"/>
      <c r="SH11" s="80"/>
      <c r="SI11" s="80"/>
      <c r="SJ11" s="80"/>
      <c r="SK11" s="80"/>
      <c r="SL11" s="80"/>
      <c r="SM11" s="80"/>
      <c r="SN11" s="80"/>
      <c r="SO11" s="80"/>
      <c r="SP11" s="80"/>
      <c r="SQ11" s="80"/>
      <c r="SR11" s="80"/>
      <c r="SS11" s="80"/>
      <c r="ST11" s="80"/>
      <c r="SU11" s="80"/>
      <c r="SV11" s="80"/>
      <c r="SW11" s="80"/>
      <c r="SX11" s="80"/>
      <c r="SY11" s="80"/>
      <c r="SZ11" s="80"/>
      <c r="TA11" s="80"/>
      <c r="TB11" s="80"/>
      <c r="TC11" s="80"/>
      <c r="TD11" s="80"/>
      <c r="TE11" s="80"/>
      <c r="TF11" s="80"/>
      <c r="TG11" s="80"/>
      <c r="TH11" s="80"/>
      <c r="TI11" s="80"/>
      <c r="TJ11" s="80"/>
      <c r="TK11" s="80"/>
      <c r="TL11" s="80"/>
      <c r="TM11" s="80"/>
      <c r="TN11" s="80"/>
      <c r="TO11" s="80"/>
      <c r="TP11" s="80"/>
      <c r="TQ11" s="80"/>
      <c r="TR11" s="80"/>
      <c r="TS11" s="80"/>
      <c r="TT11" s="80"/>
      <c r="TU11" s="80"/>
      <c r="TV11" s="80"/>
      <c r="TW11" s="80"/>
      <c r="TX11" s="80"/>
      <c r="TY11" s="80"/>
      <c r="TZ11" s="80"/>
      <c r="UA11" s="80"/>
      <c r="UB11" s="80"/>
      <c r="UC11" s="80"/>
      <c r="UD11" s="80"/>
      <c r="UE11" s="80"/>
      <c r="UF11" s="80"/>
      <c r="UG11" s="80"/>
      <c r="UH11" s="80"/>
      <c r="UI11" s="80"/>
      <c r="UJ11" s="80"/>
      <c r="UK11" s="80"/>
      <c r="UL11" s="80"/>
      <c r="UM11" s="80"/>
      <c r="UN11" s="80"/>
      <c r="UO11" s="80"/>
      <c r="UP11" s="80"/>
      <c r="UQ11" s="80"/>
      <c r="UR11" s="80"/>
      <c r="US11" s="80"/>
      <c r="UT11" s="80"/>
      <c r="UU11" s="80"/>
      <c r="UV11" s="80"/>
      <c r="UW11" s="80"/>
      <c r="UX11" s="80"/>
      <c r="UY11" s="80"/>
      <c r="UZ11" s="80"/>
      <c r="VA11" s="80"/>
      <c r="VB11" s="80"/>
      <c r="VC11" s="80"/>
      <c r="VD11" s="80"/>
      <c r="VE11" s="80"/>
      <c r="VF11" s="80"/>
      <c r="VG11" s="80"/>
      <c r="VH11" s="80"/>
      <c r="VI11" s="80"/>
      <c r="VJ11" s="80"/>
      <c r="VK11" s="80"/>
      <c r="VL11" s="80"/>
      <c r="VM11" s="80"/>
      <c r="VN11" s="80"/>
      <c r="VO11" s="80"/>
      <c r="VP11" s="80"/>
      <c r="VQ11" s="80"/>
      <c r="VR11" s="80"/>
      <c r="VS11" s="80"/>
      <c r="VT11" s="80"/>
      <c r="VU11" s="80"/>
      <c r="VV11" s="80"/>
      <c r="VW11" s="80"/>
      <c r="VX11" s="80"/>
      <c r="VY11" s="80"/>
      <c r="VZ11" s="80"/>
      <c r="WA11" s="80"/>
      <c r="WB11" s="80"/>
      <c r="WC11" s="80"/>
      <c r="WD11" s="80"/>
      <c r="WE11" s="80"/>
      <c r="WF11" s="80"/>
      <c r="WG11" s="80"/>
      <c r="WH11" s="80"/>
      <c r="WI11" s="80"/>
      <c r="WJ11" s="80"/>
      <c r="WK11" s="80"/>
      <c r="WL11" s="80"/>
      <c r="WM11" s="80"/>
      <c r="WN11" s="80"/>
      <c r="WO11" s="80"/>
      <c r="WP11" s="80"/>
      <c r="WQ11" s="80"/>
      <c r="WR11" s="80"/>
      <c r="WS11" s="80"/>
      <c r="WT11" s="80"/>
      <c r="WU11" s="80"/>
      <c r="WV11" s="80"/>
      <c r="WW11" s="80"/>
      <c r="WX11" s="80"/>
      <c r="WY11" s="80"/>
      <c r="WZ11" s="80"/>
      <c r="XA11" s="80"/>
      <c r="XB11" s="80"/>
      <c r="XC11" s="80"/>
      <c r="XD11" s="80"/>
      <c r="XE11" s="80"/>
      <c r="XF11" s="80"/>
      <c r="XG11" s="80"/>
      <c r="XH11" s="80"/>
      <c r="XI11" s="80"/>
      <c r="XJ11" s="80"/>
      <c r="XK11" s="80"/>
      <c r="XL11" s="80"/>
      <c r="XM11" s="80"/>
      <c r="XN11" s="80"/>
      <c r="XO11" s="80"/>
      <c r="XP11" s="80"/>
      <c r="XQ11" s="80"/>
      <c r="XR11" s="80"/>
      <c r="XS11" s="80"/>
      <c r="XT11" s="80"/>
      <c r="XU11" s="80"/>
      <c r="XV11" s="80"/>
      <c r="XW11" s="80"/>
      <c r="XX11" s="80"/>
      <c r="XY11" s="80"/>
      <c r="XZ11" s="80"/>
      <c r="YA11" s="80"/>
      <c r="YB11" s="80"/>
      <c r="YC11" s="80"/>
      <c r="YD11" s="80"/>
      <c r="YE11" s="80"/>
      <c r="YF11" s="80"/>
      <c r="YG11" s="80"/>
      <c r="YH11" s="80"/>
      <c r="YI11" s="80"/>
      <c r="YJ11" s="80"/>
      <c r="YK11" s="80"/>
      <c r="YL11" s="80"/>
      <c r="YM11" s="80"/>
      <c r="YN11" s="80"/>
      <c r="YO11" s="80"/>
      <c r="YP11" s="80"/>
      <c r="YQ11" s="80"/>
      <c r="YR11" s="80"/>
      <c r="YS11" s="80"/>
      <c r="YT11" s="80"/>
      <c r="YU11" s="80"/>
      <c r="YV11" s="80"/>
      <c r="YW11" s="80"/>
      <c r="YX11" s="80"/>
      <c r="YY11" s="80"/>
      <c r="YZ11" s="80"/>
      <c r="ZA11" s="80"/>
      <c r="ZB11" s="80"/>
      <c r="ZC11" s="80"/>
      <c r="ZD11" s="80"/>
      <c r="ZE11" s="80"/>
      <c r="ZF11" s="80"/>
      <c r="ZG11" s="80"/>
      <c r="ZH11" s="80"/>
      <c r="ZI11" s="80"/>
      <c r="ZJ11" s="80"/>
      <c r="ZK11" s="80"/>
      <c r="ZL11" s="80"/>
      <c r="ZM11" s="80"/>
      <c r="ZN11" s="80"/>
      <c r="ZO11" s="80"/>
      <c r="ZP11" s="80"/>
      <c r="ZQ11" s="80"/>
      <c r="ZR11" s="80"/>
      <c r="ZS11" s="80"/>
      <c r="ZT11" s="80"/>
      <c r="ZU11" s="80"/>
      <c r="ZV11" s="80"/>
      <c r="ZW11" s="80"/>
      <c r="ZX11" s="80"/>
      <c r="ZY11" s="80"/>
      <c r="ZZ11" s="80"/>
      <c r="AAA11" s="80"/>
      <c r="AAB11" s="80"/>
      <c r="AAC11" s="80"/>
      <c r="AAD11" s="80"/>
      <c r="AAE11" s="80"/>
      <c r="AAF11" s="80"/>
      <c r="AAG11" s="80"/>
      <c r="AAH11" s="80"/>
      <c r="AAI11" s="80"/>
      <c r="AAJ11" s="80"/>
      <c r="AAK11" s="80"/>
      <c r="AAL11" s="80"/>
      <c r="AAM11" s="80"/>
      <c r="AAN11" s="80"/>
      <c r="AAO11" s="80"/>
      <c r="AAP11" s="80"/>
      <c r="AAQ11" s="80"/>
      <c r="AAR11" s="80"/>
      <c r="AAS11" s="80"/>
      <c r="AAT11" s="80"/>
      <c r="AAU11" s="80"/>
      <c r="AAV11" s="80"/>
      <c r="AAW11" s="80"/>
      <c r="AAX11" s="80"/>
      <c r="AAY11" s="80"/>
      <c r="AAZ11" s="80"/>
      <c r="ABA11" s="80"/>
      <c r="ABB11" s="80"/>
      <c r="ABC11" s="80"/>
      <c r="ABD11" s="80"/>
      <c r="ABE11" s="80"/>
      <c r="ABF11" s="80"/>
      <c r="ABG11" s="80"/>
      <c r="ABH11" s="80"/>
      <c r="ABI11" s="80"/>
      <c r="ABJ11" s="80"/>
      <c r="ABK11" s="80"/>
      <c r="ABL11" s="80"/>
      <c r="ABM11" s="80"/>
      <c r="ABN11" s="80"/>
      <c r="ABO11" s="80"/>
      <c r="ABP11" s="80"/>
      <c r="ABQ11" s="80"/>
      <c r="ABR11" s="80"/>
      <c r="ABS11" s="80"/>
      <c r="ABT11" s="80"/>
      <c r="ABU11" s="80"/>
      <c r="ABV11" s="80"/>
      <c r="ABW11" s="80"/>
      <c r="ABX11" s="80"/>
      <c r="ABY11" s="80"/>
      <c r="ABZ11" s="80"/>
      <c r="ACA11" s="80"/>
      <c r="ACB11" s="80"/>
      <c r="ACC11" s="80"/>
      <c r="ACD11" s="80"/>
      <c r="ACE11" s="80"/>
      <c r="ACF11" s="80"/>
      <c r="ACG11" s="80"/>
      <c r="ACH11" s="80"/>
      <c r="ACI11" s="80"/>
      <c r="ACJ11" s="80"/>
      <c r="ACK11" s="80"/>
      <c r="ACL11" s="80"/>
      <c r="ACM11" s="80"/>
      <c r="ACN11" s="80"/>
      <c r="ACO11" s="80"/>
      <c r="ACP11" s="80"/>
      <c r="ACQ11" s="80"/>
      <c r="ACR11" s="80"/>
      <c r="ACS11" s="80"/>
      <c r="ACT11" s="80"/>
      <c r="ACU11" s="80"/>
      <c r="ACV11" s="80"/>
      <c r="ACW11" s="80"/>
      <c r="ACX11" s="80"/>
      <c r="ACY11" s="80"/>
      <c r="ACZ11" s="80"/>
      <c r="ADA11" s="80"/>
      <c r="ADB11" s="80"/>
      <c r="ADC11" s="80"/>
      <c r="ADD11" s="80"/>
      <c r="ADE11" s="80"/>
      <c r="ADF11" s="80"/>
      <c r="ADG11" s="80"/>
      <c r="ADH11" s="80"/>
      <c r="ADI11" s="80"/>
      <c r="ADJ11" s="80"/>
      <c r="ADK11" s="80"/>
      <c r="ADL11" s="80"/>
      <c r="ADM11" s="80"/>
      <c r="ADN11" s="80"/>
      <c r="ADO11" s="80"/>
      <c r="ADP11" s="80"/>
      <c r="ADQ11" s="80"/>
      <c r="ADR11" s="80"/>
      <c r="ADS11" s="80"/>
      <c r="ADT11" s="80"/>
      <c r="ADU11" s="80"/>
      <c r="ADV11" s="80"/>
      <c r="ADW11" s="80"/>
      <c r="ADX11" s="80"/>
      <c r="ADY11" s="80"/>
      <c r="ADZ11" s="80"/>
      <c r="AEA11" s="80"/>
      <c r="AEB11" s="80"/>
      <c r="AEC11" s="80"/>
      <c r="AED11" s="80"/>
      <c r="AEE11" s="80"/>
      <c r="AEF11" s="80"/>
      <c r="AEG11" s="80"/>
      <c r="AEH11" s="80"/>
      <c r="AEI11" s="80"/>
      <c r="AEJ11" s="80"/>
      <c r="AEK11" s="80"/>
      <c r="AEL11" s="80"/>
      <c r="AEM11" s="80"/>
      <c r="AEN11" s="80"/>
      <c r="AEO11" s="80"/>
      <c r="AEP11" s="80"/>
      <c r="AEQ11" s="80"/>
      <c r="AER11" s="80"/>
      <c r="AES11" s="80"/>
      <c r="AET11" s="80"/>
      <c r="AEU11" s="80"/>
      <c r="AEV11" s="80"/>
      <c r="AEW11" s="80"/>
      <c r="AEX11" s="80"/>
      <c r="AEY11" s="80"/>
      <c r="AEZ11" s="80"/>
      <c r="AFA11" s="80"/>
      <c r="AFB11" s="80"/>
      <c r="AFC11" s="80"/>
      <c r="AFD11" s="80"/>
      <c r="AFE11" s="80"/>
      <c r="AFF11" s="80"/>
      <c r="AFG11" s="80"/>
      <c r="AFH11" s="80"/>
      <c r="AFI11" s="80"/>
      <c r="AFJ11" s="80"/>
      <c r="AFK11" s="80"/>
      <c r="AFL11" s="80"/>
      <c r="AFM11" s="80"/>
      <c r="AFN11" s="80"/>
      <c r="AFO11" s="80"/>
      <c r="AFP11" s="80"/>
      <c r="AFQ11" s="80"/>
      <c r="AFR11" s="80"/>
      <c r="AFS11" s="80"/>
      <c r="AFT11" s="80"/>
      <c r="AFU11" s="80"/>
      <c r="AFV11" s="80"/>
      <c r="AFW11" s="80"/>
      <c r="AFX11" s="80"/>
      <c r="AFY11" s="80"/>
      <c r="AFZ11" s="80"/>
      <c r="AGA11" s="80"/>
      <c r="AGB11" s="80"/>
      <c r="AGC11" s="80"/>
      <c r="AGD11" s="80"/>
      <c r="AGE11" s="80"/>
      <c r="AGF11" s="80"/>
      <c r="AGG11" s="80"/>
      <c r="AGH11" s="80"/>
      <c r="AGI11" s="80"/>
      <c r="AGJ11" s="80"/>
      <c r="AGK11" s="80"/>
      <c r="AGL11" s="80"/>
      <c r="AGM11" s="80"/>
      <c r="AGN11" s="80"/>
      <c r="AGO11" s="80"/>
      <c r="AGP11" s="80"/>
      <c r="AGQ11" s="80"/>
      <c r="AGR11" s="80"/>
      <c r="AGS11" s="80"/>
      <c r="AGT11" s="80"/>
      <c r="AGU11" s="80"/>
      <c r="AGV11" s="80"/>
      <c r="AGW11" s="80"/>
      <c r="AGX11" s="80"/>
      <c r="AGY11" s="80"/>
      <c r="AGZ11" s="80"/>
      <c r="AHA11" s="80"/>
      <c r="AHB11" s="80"/>
      <c r="AHC11" s="80"/>
      <c r="AHD11" s="80"/>
      <c r="AHE11" s="80"/>
      <c r="AHF11" s="80"/>
      <c r="AHG11" s="80"/>
      <c r="AHH11" s="80"/>
      <c r="AHI11" s="80"/>
      <c r="AHJ11" s="80"/>
      <c r="AHK11" s="80"/>
      <c r="AHL11" s="80"/>
      <c r="AHM11" s="80"/>
      <c r="AHN11" s="80"/>
      <c r="AHO11" s="80"/>
      <c r="AHP11" s="80"/>
      <c r="AHQ11" s="80"/>
      <c r="AHR11" s="80"/>
      <c r="AHS11" s="80"/>
      <c r="AHT11" s="80"/>
      <c r="AHU11" s="80"/>
      <c r="AHV11" s="80"/>
      <c r="AHW11" s="80"/>
      <c r="AHX11" s="80"/>
      <c r="AHY11" s="80"/>
      <c r="AHZ11" s="80"/>
      <c r="AIA11" s="80"/>
      <c r="AIB11" s="80"/>
      <c r="AIC11" s="80"/>
      <c r="AID11" s="80"/>
      <c r="AIE11" s="80"/>
      <c r="AIF11" s="80"/>
      <c r="AIG11" s="80"/>
      <c r="AIH11" s="80"/>
      <c r="AII11" s="80"/>
      <c r="AIJ11" s="80"/>
      <c r="AIK11" s="80"/>
      <c r="AIL11" s="80"/>
      <c r="AIM11" s="80"/>
      <c r="AIN11" s="80"/>
      <c r="AIO11" s="80"/>
      <c r="AIP11" s="80"/>
      <c r="AIQ11" s="80"/>
      <c r="AIR11" s="80"/>
      <c r="AIS11" s="80"/>
      <c r="AIT11" s="80"/>
      <c r="AIU11" s="80"/>
      <c r="AIV11" s="80"/>
      <c r="AIW11" s="80"/>
      <c r="AIX11" s="80"/>
      <c r="AIY11" s="80"/>
      <c r="AIZ11" s="80"/>
      <c r="AJA11" s="80"/>
      <c r="AJB11" s="80"/>
      <c r="AJC11" s="80"/>
      <c r="AJD11" s="80"/>
      <c r="AJE11" s="80"/>
      <c r="AJF11" s="80"/>
      <c r="AJG11" s="80"/>
      <c r="AJH11" s="80"/>
      <c r="AJI11" s="80"/>
      <c r="AJJ11" s="80"/>
      <c r="AJK11" s="80"/>
      <c r="AJL11" s="80"/>
      <c r="AJM11" s="80"/>
      <c r="AJN11" s="80"/>
      <c r="AJO11" s="80"/>
      <c r="AJP11" s="80"/>
      <c r="AJQ11" s="80"/>
      <c r="AJR11" s="80"/>
      <c r="AJS11" s="80"/>
      <c r="AJT11" s="80"/>
      <c r="AJU11" s="80"/>
      <c r="AJV11" s="80"/>
      <c r="AJW11" s="80"/>
      <c r="AJX11" s="80"/>
      <c r="AJY11" s="80"/>
      <c r="AJZ11" s="80"/>
      <c r="AKA11" s="80"/>
      <c r="AKB11" s="80"/>
      <c r="AKC11" s="80"/>
      <c r="AKD11" s="80"/>
      <c r="AKE11" s="80"/>
      <c r="AKF11" s="80"/>
      <c r="AKG11" s="80"/>
      <c r="AKH11" s="80"/>
      <c r="AKI11" s="80"/>
      <c r="AKJ11" s="80"/>
      <c r="AKK11" s="80"/>
      <c r="AKL11" s="80"/>
      <c r="AKM11" s="80"/>
      <c r="AKN11" s="80"/>
      <c r="AKO11" s="80"/>
      <c r="AKP11" s="80"/>
      <c r="AKQ11" s="80"/>
      <c r="AKR11" s="80"/>
      <c r="AKS11" s="80"/>
      <c r="AKT11" s="80"/>
      <c r="AKU11" s="80"/>
      <c r="AKV11" s="80"/>
      <c r="AKW11" s="80"/>
      <c r="AKX11" s="80"/>
      <c r="AKY11" s="80"/>
      <c r="AKZ11" s="80"/>
      <c r="ALA11" s="80"/>
      <c r="ALB11" s="80"/>
      <c r="ALC11" s="80"/>
      <c r="ALD11" s="80"/>
      <c r="ALE11" s="80"/>
      <c r="ALF11" s="80"/>
      <c r="ALG11" s="80"/>
      <c r="ALH11" s="80"/>
      <c r="ALI11" s="80"/>
      <c r="ALJ11" s="80"/>
      <c r="ALK11" s="80"/>
      <c r="ALL11" s="80"/>
      <c r="ALM11" s="80"/>
      <c r="ALN11" s="80"/>
      <c r="ALO11" s="80"/>
      <c r="ALP11" s="80"/>
    </row>
    <row r="12" spans="1:1004" s="207" customFormat="1" ht="15.75"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0"/>
      <c r="JW12" s="80"/>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0"/>
      <c r="LP12" s="80"/>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0"/>
      <c r="NI12" s="80"/>
      <c r="NJ12" s="80"/>
      <c r="NK12" s="80"/>
      <c r="NL12" s="80"/>
      <c r="NM12" s="80"/>
      <c r="NN12" s="80"/>
      <c r="NO12" s="80"/>
      <c r="NP12" s="80"/>
      <c r="NQ12" s="80"/>
      <c r="NR12" s="80"/>
      <c r="NS12" s="80"/>
      <c r="NT12" s="80"/>
      <c r="NU12" s="80"/>
      <c r="NV12" s="80"/>
      <c r="NW12" s="80"/>
      <c r="NX12" s="80"/>
      <c r="NY12" s="80"/>
      <c r="NZ12" s="80"/>
      <c r="OA12" s="80"/>
      <c r="OB12" s="80"/>
      <c r="OC12" s="80"/>
      <c r="OD12" s="80"/>
      <c r="OE12" s="80"/>
      <c r="OF12" s="80"/>
      <c r="OG12" s="80"/>
      <c r="OH12" s="80"/>
      <c r="OI12" s="80"/>
      <c r="OJ12" s="80"/>
      <c r="OK12" s="80"/>
      <c r="OL12" s="80"/>
      <c r="OM12" s="80"/>
      <c r="ON12" s="80"/>
      <c r="OO12" s="80"/>
      <c r="OP12" s="80"/>
      <c r="OQ12" s="80"/>
      <c r="OR12" s="80"/>
      <c r="OS12" s="80"/>
      <c r="OT12" s="80"/>
      <c r="OU12" s="80"/>
      <c r="OV12" s="80"/>
      <c r="OW12" s="80"/>
      <c r="OX12" s="80"/>
      <c r="OY12" s="80"/>
      <c r="OZ12" s="80"/>
      <c r="PA12" s="80"/>
      <c r="PB12" s="80"/>
      <c r="PC12" s="80"/>
      <c r="PD12" s="80"/>
      <c r="PE12" s="80"/>
      <c r="PF12" s="80"/>
      <c r="PG12" s="80"/>
      <c r="PH12" s="80"/>
      <c r="PI12" s="80"/>
      <c r="PJ12" s="80"/>
      <c r="PK12" s="80"/>
      <c r="PL12" s="80"/>
      <c r="PM12" s="80"/>
      <c r="PN12" s="80"/>
      <c r="PO12" s="80"/>
      <c r="PP12" s="80"/>
      <c r="PQ12" s="80"/>
      <c r="PR12" s="80"/>
      <c r="PS12" s="80"/>
      <c r="PT12" s="80"/>
      <c r="PU12" s="80"/>
      <c r="PV12" s="80"/>
      <c r="PW12" s="80"/>
      <c r="PX12" s="80"/>
      <c r="PY12" s="80"/>
      <c r="PZ12" s="80"/>
      <c r="QA12" s="80"/>
      <c r="QB12" s="80"/>
      <c r="QC12" s="80"/>
      <c r="QD12" s="80"/>
      <c r="QE12" s="80"/>
      <c r="QF12" s="80"/>
      <c r="QG12" s="80"/>
      <c r="QH12" s="80"/>
      <c r="QI12" s="80"/>
      <c r="QJ12" s="80"/>
      <c r="QK12" s="80"/>
      <c r="QL12" s="80"/>
      <c r="QM12" s="80"/>
      <c r="QN12" s="80"/>
      <c r="QO12" s="80"/>
      <c r="QP12" s="80"/>
      <c r="QQ12" s="80"/>
      <c r="QR12" s="80"/>
      <c r="QS12" s="80"/>
      <c r="QT12" s="80"/>
      <c r="QU12" s="80"/>
      <c r="QV12" s="80"/>
      <c r="QW12" s="80"/>
      <c r="QX12" s="80"/>
      <c r="QY12" s="80"/>
      <c r="QZ12" s="80"/>
      <c r="RA12" s="80"/>
      <c r="RB12" s="80"/>
      <c r="RC12" s="80"/>
      <c r="RD12" s="80"/>
      <c r="RE12" s="80"/>
      <c r="RF12" s="80"/>
      <c r="RG12" s="80"/>
      <c r="RH12" s="80"/>
      <c r="RI12" s="80"/>
      <c r="RJ12" s="80"/>
      <c r="RK12" s="80"/>
      <c r="RL12" s="80"/>
      <c r="RM12" s="80"/>
      <c r="RN12" s="80"/>
      <c r="RO12" s="80"/>
      <c r="RP12" s="80"/>
      <c r="RQ12" s="80"/>
      <c r="RR12" s="80"/>
      <c r="RS12" s="80"/>
      <c r="RT12" s="80"/>
      <c r="RU12" s="80"/>
      <c r="RV12" s="80"/>
      <c r="RW12" s="80"/>
      <c r="RX12" s="80"/>
      <c r="RY12" s="80"/>
      <c r="RZ12" s="80"/>
      <c r="SA12" s="80"/>
      <c r="SB12" s="80"/>
      <c r="SC12" s="80"/>
      <c r="SD12" s="80"/>
      <c r="SE12" s="80"/>
      <c r="SF12" s="80"/>
      <c r="SG12" s="80"/>
      <c r="SH12" s="80"/>
      <c r="SI12" s="80"/>
      <c r="SJ12" s="80"/>
      <c r="SK12" s="80"/>
      <c r="SL12" s="80"/>
      <c r="SM12" s="80"/>
      <c r="SN12" s="80"/>
      <c r="SO12" s="80"/>
      <c r="SP12" s="80"/>
      <c r="SQ12" s="80"/>
      <c r="SR12" s="80"/>
      <c r="SS12" s="80"/>
      <c r="ST12" s="80"/>
      <c r="SU12" s="80"/>
      <c r="SV12" s="80"/>
      <c r="SW12" s="80"/>
      <c r="SX12" s="80"/>
      <c r="SY12" s="80"/>
      <c r="SZ12" s="80"/>
      <c r="TA12" s="80"/>
      <c r="TB12" s="80"/>
      <c r="TC12" s="80"/>
      <c r="TD12" s="80"/>
      <c r="TE12" s="80"/>
      <c r="TF12" s="80"/>
      <c r="TG12" s="80"/>
      <c r="TH12" s="80"/>
      <c r="TI12" s="80"/>
      <c r="TJ12" s="80"/>
      <c r="TK12" s="80"/>
      <c r="TL12" s="80"/>
      <c r="TM12" s="80"/>
      <c r="TN12" s="80"/>
      <c r="TO12" s="80"/>
      <c r="TP12" s="80"/>
      <c r="TQ12" s="80"/>
      <c r="TR12" s="80"/>
      <c r="TS12" s="80"/>
      <c r="TT12" s="80"/>
      <c r="TU12" s="80"/>
      <c r="TV12" s="80"/>
      <c r="TW12" s="80"/>
      <c r="TX12" s="80"/>
      <c r="TY12" s="80"/>
      <c r="TZ12" s="80"/>
      <c r="UA12" s="80"/>
      <c r="UB12" s="80"/>
      <c r="UC12" s="80"/>
      <c r="UD12" s="80"/>
      <c r="UE12" s="80"/>
      <c r="UF12" s="80"/>
      <c r="UG12" s="80"/>
      <c r="UH12" s="80"/>
      <c r="UI12" s="80"/>
      <c r="UJ12" s="80"/>
      <c r="UK12" s="80"/>
      <c r="UL12" s="80"/>
      <c r="UM12" s="80"/>
      <c r="UN12" s="80"/>
      <c r="UO12" s="80"/>
      <c r="UP12" s="80"/>
      <c r="UQ12" s="80"/>
      <c r="UR12" s="80"/>
      <c r="US12" s="80"/>
      <c r="UT12" s="80"/>
      <c r="UU12" s="80"/>
      <c r="UV12" s="80"/>
      <c r="UW12" s="80"/>
      <c r="UX12" s="80"/>
      <c r="UY12" s="80"/>
      <c r="UZ12" s="80"/>
      <c r="VA12" s="80"/>
      <c r="VB12" s="80"/>
      <c r="VC12" s="80"/>
      <c r="VD12" s="80"/>
      <c r="VE12" s="80"/>
      <c r="VF12" s="80"/>
      <c r="VG12" s="80"/>
      <c r="VH12" s="80"/>
      <c r="VI12" s="80"/>
      <c r="VJ12" s="80"/>
      <c r="VK12" s="80"/>
      <c r="VL12" s="80"/>
      <c r="VM12" s="80"/>
      <c r="VN12" s="80"/>
      <c r="VO12" s="80"/>
      <c r="VP12" s="80"/>
      <c r="VQ12" s="80"/>
      <c r="VR12" s="80"/>
      <c r="VS12" s="80"/>
      <c r="VT12" s="80"/>
      <c r="VU12" s="80"/>
      <c r="VV12" s="80"/>
      <c r="VW12" s="80"/>
      <c r="VX12" s="80"/>
      <c r="VY12" s="80"/>
      <c r="VZ12" s="80"/>
      <c r="WA12" s="80"/>
      <c r="WB12" s="80"/>
      <c r="WC12" s="80"/>
      <c r="WD12" s="80"/>
      <c r="WE12" s="80"/>
      <c r="WF12" s="80"/>
      <c r="WG12" s="80"/>
      <c r="WH12" s="80"/>
      <c r="WI12" s="80"/>
      <c r="WJ12" s="80"/>
      <c r="WK12" s="80"/>
      <c r="WL12" s="80"/>
      <c r="WM12" s="80"/>
      <c r="WN12" s="80"/>
      <c r="WO12" s="80"/>
      <c r="WP12" s="80"/>
      <c r="WQ12" s="80"/>
      <c r="WR12" s="80"/>
      <c r="WS12" s="80"/>
      <c r="WT12" s="80"/>
      <c r="WU12" s="80"/>
      <c r="WV12" s="80"/>
      <c r="WW12" s="80"/>
      <c r="WX12" s="80"/>
      <c r="WY12" s="80"/>
      <c r="WZ12" s="80"/>
      <c r="XA12" s="80"/>
      <c r="XB12" s="80"/>
      <c r="XC12" s="80"/>
      <c r="XD12" s="80"/>
      <c r="XE12" s="80"/>
      <c r="XF12" s="80"/>
      <c r="XG12" s="80"/>
      <c r="XH12" s="80"/>
      <c r="XI12" s="80"/>
      <c r="XJ12" s="80"/>
      <c r="XK12" s="80"/>
      <c r="XL12" s="80"/>
      <c r="XM12" s="80"/>
      <c r="XN12" s="80"/>
      <c r="XO12" s="80"/>
      <c r="XP12" s="80"/>
      <c r="XQ12" s="80"/>
      <c r="XR12" s="80"/>
      <c r="XS12" s="80"/>
      <c r="XT12" s="80"/>
      <c r="XU12" s="80"/>
      <c r="XV12" s="80"/>
      <c r="XW12" s="80"/>
      <c r="XX12" s="80"/>
      <c r="XY12" s="80"/>
      <c r="XZ12" s="80"/>
      <c r="YA12" s="80"/>
      <c r="YB12" s="80"/>
      <c r="YC12" s="80"/>
      <c r="YD12" s="80"/>
      <c r="YE12" s="80"/>
      <c r="YF12" s="80"/>
      <c r="YG12" s="80"/>
      <c r="YH12" s="80"/>
      <c r="YI12" s="80"/>
      <c r="YJ12" s="80"/>
      <c r="YK12" s="80"/>
      <c r="YL12" s="80"/>
      <c r="YM12" s="80"/>
      <c r="YN12" s="80"/>
      <c r="YO12" s="80"/>
      <c r="YP12" s="80"/>
      <c r="YQ12" s="80"/>
      <c r="YR12" s="80"/>
      <c r="YS12" s="80"/>
      <c r="YT12" s="80"/>
      <c r="YU12" s="80"/>
      <c r="YV12" s="80"/>
      <c r="YW12" s="80"/>
      <c r="YX12" s="80"/>
      <c r="YY12" s="80"/>
      <c r="YZ12" s="80"/>
      <c r="ZA12" s="80"/>
      <c r="ZB12" s="80"/>
      <c r="ZC12" s="80"/>
      <c r="ZD12" s="80"/>
      <c r="ZE12" s="80"/>
      <c r="ZF12" s="80"/>
      <c r="ZG12" s="80"/>
      <c r="ZH12" s="80"/>
      <c r="ZI12" s="80"/>
      <c r="ZJ12" s="80"/>
      <c r="ZK12" s="80"/>
      <c r="ZL12" s="80"/>
      <c r="ZM12" s="80"/>
      <c r="ZN12" s="80"/>
      <c r="ZO12" s="80"/>
      <c r="ZP12" s="80"/>
      <c r="ZQ12" s="80"/>
      <c r="ZR12" s="80"/>
      <c r="ZS12" s="80"/>
      <c r="ZT12" s="80"/>
      <c r="ZU12" s="80"/>
      <c r="ZV12" s="80"/>
      <c r="ZW12" s="80"/>
      <c r="ZX12" s="80"/>
      <c r="ZY12" s="80"/>
      <c r="ZZ12" s="80"/>
      <c r="AAA12" s="80"/>
      <c r="AAB12" s="80"/>
      <c r="AAC12" s="80"/>
      <c r="AAD12" s="80"/>
      <c r="AAE12" s="80"/>
      <c r="AAF12" s="80"/>
      <c r="AAG12" s="80"/>
      <c r="AAH12" s="80"/>
      <c r="AAI12" s="80"/>
      <c r="AAJ12" s="80"/>
      <c r="AAK12" s="80"/>
      <c r="AAL12" s="80"/>
      <c r="AAM12" s="80"/>
      <c r="AAN12" s="80"/>
      <c r="AAO12" s="80"/>
      <c r="AAP12" s="80"/>
      <c r="AAQ12" s="80"/>
      <c r="AAR12" s="80"/>
      <c r="AAS12" s="80"/>
      <c r="AAT12" s="80"/>
      <c r="AAU12" s="80"/>
      <c r="AAV12" s="80"/>
      <c r="AAW12" s="80"/>
      <c r="AAX12" s="80"/>
      <c r="AAY12" s="80"/>
      <c r="AAZ12" s="80"/>
      <c r="ABA12" s="80"/>
      <c r="ABB12" s="80"/>
      <c r="ABC12" s="80"/>
      <c r="ABD12" s="80"/>
      <c r="ABE12" s="80"/>
      <c r="ABF12" s="80"/>
      <c r="ABG12" s="80"/>
      <c r="ABH12" s="80"/>
      <c r="ABI12" s="80"/>
      <c r="ABJ12" s="80"/>
      <c r="ABK12" s="80"/>
      <c r="ABL12" s="80"/>
      <c r="ABM12" s="80"/>
      <c r="ABN12" s="80"/>
      <c r="ABO12" s="80"/>
      <c r="ABP12" s="80"/>
      <c r="ABQ12" s="80"/>
      <c r="ABR12" s="80"/>
      <c r="ABS12" s="80"/>
      <c r="ABT12" s="80"/>
      <c r="ABU12" s="80"/>
      <c r="ABV12" s="80"/>
      <c r="ABW12" s="80"/>
      <c r="ABX12" s="80"/>
      <c r="ABY12" s="80"/>
      <c r="ABZ12" s="80"/>
      <c r="ACA12" s="80"/>
      <c r="ACB12" s="80"/>
      <c r="ACC12" s="80"/>
      <c r="ACD12" s="80"/>
      <c r="ACE12" s="80"/>
      <c r="ACF12" s="80"/>
      <c r="ACG12" s="80"/>
      <c r="ACH12" s="80"/>
      <c r="ACI12" s="80"/>
      <c r="ACJ12" s="80"/>
      <c r="ACK12" s="80"/>
      <c r="ACL12" s="80"/>
      <c r="ACM12" s="80"/>
      <c r="ACN12" s="80"/>
      <c r="ACO12" s="80"/>
      <c r="ACP12" s="80"/>
      <c r="ACQ12" s="80"/>
      <c r="ACR12" s="80"/>
      <c r="ACS12" s="80"/>
      <c r="ACT12" s="80"/>
      <c r="ACU12" s="80"/>
      <c r="ACV12" s="80"/>
      <c r="ACW12" s="80"/>
      <c r="ACX12" s="80"/>
      <c r="ACY12" s="80"/>
      <c r="ACZ12" s="80"/>
      <c r="ADA12" s="80"/>
      <c r="ADB12" s="80"/>
      <c r="ADC12" s="80"/>
      <c r="ADD12" s="80"/>
      <c r="ADE12" s="80"/>
      <c r="ADF12" s="80"/>
      <c r="ADG12" s="80"/>
      <c r="ADH12" s="80"/>
      <c r="ADI12" s="80"/>
      <c r="ADJ12" s="80"/>
      <c r="ADK12" s="80"/>
      <c r="ADL12" s="80"/>
      <c r="ADM12" s="80"/>
      <c r="ADN12" s="80"/>
      <c r="ADO12" s="80"/>
      <c r="ADP12" s="80"/>
      <c r="ADQ12" s="80"/>
      <c r="ADR12" s="80"/>
      <c r="ADS12" s="80"/>
      <c r="ADT12" s="80"/>
      <c r="ADU12" s="80"/>
      <c r="ADV12" s="80"/>
      <c r="ADW12" s="80"/>
      <c r="ADX12" s="80"/>
      <c r="ADY12" s="80"/>
      <c r="ADZ12" s="80"/>
      <c r="AEA12" s="80"/>
      <c r="AEB12" s="80"/>
      <c r="AEC12" s="80"/>
      <c r="AED12" s="80"/>
      <c r="AEE12" s="80"/>
      <c r="AEF12" s="80"/>
      <c r="AEG12" s="80"/>
      <c r="AEH12" s="80"/>
      <c r="AEI12" s="80"/>
      <c r="AEJ12" s="80"/>
      <c r="AEK12" s="80"/>
      <c r="AEL12" s="80"/>
      <c r="AEM12" s="80"/>
      <c r="AEN12" s="80"/>
      <c r="AEO12" s="80"/>
      <c r="AEP12" s="80"/>
      <c r="AEQ12" s="80"/>
      <c r="AER12" s="80"/>
      <c r="AES12" s="80"/>
      <c r="AET12" s="80"/>
      <c r="AEU12" s="80"/>
      <c r="AEV12" s="80"/>
      <c r="AEW12" s="80"/>
      <c r="AEX12" s="80"/>
      <c r="AEY12" s="80"/>
      <c r="AEZ12" s="80"/>
      <c r="AFA12" s="80"/>
      <c r="AFB12" s="80"/>
      <c r="AFC12" s="80"/>
      <c r="AFD12" s="80"/>
      <c r="AFE12" s="80"/>
      <c r="AFF12" s="80"/>
      <c r="AFG12" s="80"/>
      <c r="AFH12" s="80"/>
      <c r="AFI12" s="80"/>
      <c r="AFJ12" s="80"/>
      <c r="AFK12" s="80"/>
      <c r="AFL12" s="80"/>
      <c r="AFM12" s="80"/>
      <c r="AFN12" s="80"/>
      <c r="AFO12" s="80"/>
      <c r="AFP12" s="80"/>
      <c r="AFQ12" s="80"/>
      <c r="AFR12" s="80"/>
      <c r="AFS12" s="80"/>
      <c r="AFT12" s="80"/>
      <c r="AFU12" s="80"/>
      <c r="AFV12" s="80"/>
      <c r="AFW12" s="80"/>
      <c r="AFX12" s="80"/>
      <c r="AFY12" s="80"/>
      <c r="AFZ12" s="80"/>
      <c r="AGA12" s="80"/>
      <c r="AGB12" s="80"/>
      <c r="AGC12" s="80"/>
      <c r="AGD12" s="80"/>
      <c r="AGE12" s="80"/>
      <c r="AGF12" s="80"/>
      <c r="AGG12" s="80"/>
      <c r="AGH12" s="80"/>
      <c r="AGI12" s="80"/>
      <c r="AGJ12" s="80"/>
      <c r="AGK12" s="80"/>
      <c r="AGL12" s="80"/>
      <c r="AGM12" s="80"/>
      <c r="AGN12" s="80"/>
      <c r="AGO12" s="80"/>
      <c r="AGP12" s="80"/>
      <c r="AGQ12" s="80"/>
      <c r="AGR12" s="80"/>
      <c r="AGS12" s="80"/>
      <c r="AGT12" s="80"/>
      <c r="AGU12" s="80"/>
      <c r="AGV12" s="80"/>
      <c r="AGW12" s="80"/>
      <c r="AGX12" s="80"/>
      <c r="AGY12" s="80"/>
      <c r="AGZ12" s="80"/>
      <c r="AHA12" s="80"/>
      <c r="AHB12" s="80"/>
      <c r="AHC12" s="80"/>
      <c r="AHD12" s="80"/>
      <c r="AHE12" s="80"/>
      <c r="AHF12" s="80"/>
      <c r="AHG12" s="80"/>
      <c r="AHH12" s="80"/>
      <c r="AHI12" s="80"/>
      <c r="AHJ12" s="80"/>
      <c r="AHK12" s="80"/>
      <c r="AHL12" s="80"/>
      <c r="AHM12" s="80"/>
      <c r="AHN12" s="80"/>
      <c r="AHO12" s="80"/>
      <c r="AHP12" s="80"/>
      <c r="AHQ12" s="80"/>
      <c r="AHR12" s="80"/>
      <c r="AHS12" s="80"/>
      <c r="AHT12" s="80"/>
      <c r="AHU12" s="80"/>
      <c r="AHV12" s="80"/>
      <c r="AHW12" s="80"/>
      <c r="AHX12" s="80"/>
      <c r="AHY12" s="80"/>
      <c r="AHZ12" s="80"/>
      <c r="AIA12" s="80"/>
      <c r="AIB12" s="80"/>
      <c r="AIC12" s="80"/>
      <c r="AID12" s="80"/>
      <c r="AIE12" s="80"/>
      <c r="AIF12" s="80"/>
      <c r="AIG12" s="80"/>
      <c r="AIH12" s="80"/>
      <c r="AII12" s="80"/>
      <c r="AIJ12" s="80"/>
      <c r="AIK12" s="80"/>
      <c r="AIL12" s="80"/>
      <c r="AIM12" s="80"/>
      <c r="AIN12" s="80"/>
      <c r="AIO12" s="80"/>
      <c r="AIP12" s="80"/>
      <c r="AIQ12" s="80"/>
      <c r="AIR12" s="80"/>
      <c r="AIS12" s="80"/>
      <c r="AIT12" s="80"/>
      <c r="AIU12" s="80"/>
      <c r="AIV12" s="80"/>
      <c r="AIW12" s="80"/>
      <c r="AIX12" s="80"/>
      <c r="AIY12" s="80"/>
      <c r="AIZ12" s="80"/>
      <c r="AJA12" s="80"/>
      <c r="AJB12" s="80"/>
      <c r="AJC12" s="80"/>
      <c r="AJD12" s="80"/>
      <c r="AJE12" s="80"/>
      <c r="AJF12" s="80"/>
      <c r="AJG12" s="80"/>
      <c r="AJH12" s="80"/>
      <c r="AJI12" s="80"/>
      <c r="AJJ12" s="80"/>
      <c r="AJK12" s="80"/>
      <c r="AJL12" s="80"/>
      <c r="AJM12" s="80"/>
      <c r="AJN12" s="80"/>
      <c r="AJO12" s="80"/>
      <c r="AJP12" s="80"/>
      <c r="AJQ12" s="80"/>
      <c r="AJR12" s="80"/>
      <c r="AJS12" s="80"/>
      <c r="AJT12" s="80"/>
      <c r="AJU12" s="80"/>
      <c r="AJV12" s="80"/>
      <c r="AJW12" s="80"/>
      <c r="AJX12" s="80"/>
      <c r="AJY12" s="80"/>
      <c r="AJZ12" s="80"/>
      <c r="AKA12" s="80"/>
      <c r="AKB12" s="80"/>
      <c r="AKC12" s="80"/>
      <c r="AKD12" s="80"/>
      <c r="AKE12" s="80"/>
      <c r="AKF12" s="80"/>
      <c r="AKG12" s="80"/>
      <c r="AKH12" s="80"/>
      <c r="AKI12" s="80"/>
      <c r="AKJ12" s="80"/>
      <c r="AKK12" s="80"/>
      <c r="AKL12" s="80"/>
      <c r="AKM12" s="80"/>
      <c r="AKN12" s="80"/>
      <c r="AKO12" s="80"/>
      <c r="AKP12" s="80"/>
      <c r="AKQ12" s="80"/>
      <c r="AKR12" s="80"/>
      <c r="AKS12" s="80"/>
      <c r="AKT12" s="80"/>
      <c r="AKU12" s="80"/>
      <c r="AKV12" s="80"/>
      <c r="AKW12" s="80"/>
      <c r="AKX12" s="80"/>
      <c r="AKY12" s="80"/>
      <c r="AKZ12" s="80"/>
      <c r="ALA12" s="80"/>
      <c r="ALB12" s="80"/>
      <c r="ALC12" s="80"/>
      <c r="ALD12" s="80"/>
      <c r="ALE12" s="80"/>
      <c r="ALF12" s="80"/>
      <c r="ALG12" s="80"/>
      <c r="ALH12" s="80"/>
      <c r="ALI12" s="80"/>
      <c r="ALJ12" s="80"/>
      <c r="ALK12" s="80"/>
      <c r="ALL12" s="80"/>
      <c r="ALM12" s="80"/>
      <c r="ALN12" s="80"/>
      <c r="ALO12" s="80"/>
      <c r="ALP12" s="80"/>
    </row>
    <row r="13" spans="1:1004" s="207" customFormat="1" ht="66.75" thickBot="1" x14ac:dyDescent="0.3">
      <c r="A13" s="538"/>
      <c r="B13" s="539"/>
      <c r="C13" s="540"/>
      <c r="D13" s="541"/>
      <c r="E13" s="542"/>
      <c r="F13" s="93" t="s">
        <v>47</v>
      </c>
      <c r="G13" s="94" t="s">
        <v>48</v>
      </c>
      <c r="H13" s="94" t="s">
        <v>49</v>
      </c>
      <c r="I13" s="94" t="s">
        <v>50</v>
      </c>
      <c r="J13" s="94" t="s">
        <v>51</v>
      </c>
      <c r="K13" s="95" t="s">
        <v>52</v>
      </c>
      <c r="L13" s="93" t="s">
        <v>47</v>
      </c>
      <c r="M13" s="94" t="s">
        <v>49</v>
      </c>
      <c r="N13" s="94" t="s">
        <v>50</v>
      </c>
      <c r="O13" s="94" t="s">
        <v>51</v>
      </c>
      <c r="P13" s="95" t="s">
        <v>52</v>
      </c>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c r="NJ13" s="80"/>
      <c r="NK13" s="80"/>
      <c r="NL13" s="80"/>
      <c r="NM13" s="80"/>
      <c r="NN13" s="80"/>
      <c r="NO13" s="80"/>
      <c r="NP13" s="80"/>
      <c r="NQ13" s="80"/>
      <c r="NR13" s="80"/>
      <c r="NS13" s="80"/>
      <c r="NT13" s="80"/>
      <c r="NU13" s="80"/>
      <c r="NV13" s="80"/>
      <c r="NW13" s="80"/>
      <c r="NX13" s="80"/>
      <c r="NY13" s="80"/>
      <c r="NZ13" s="80"/>
      <c r="OA13" s="80"/>
      <c r="OB13" s="80"/>
      <c r="OC13" s="80"/>
      <c r="OD13" s="80"/>
      <c r="OE13" s="80"/>
      <c r="OF13" s="80"/>
      <c r="OG13" s="80"/>
      <c r="OH13" s="80"/>
      <c r="OI13" s="80"/>
      <c r="OJ13" s="80"/>
      <c r="OK13" s="80"/>
      <c r="OL13" s="80"/>
      <c r="OM13" s="80"/>
      <c r="ON13" s="80"/>
      <c r="OO13" s="80"/>
      <c r="OP13" s="80"/>
      <c r="OQ13" s="80"/>
      <c r="OR13" s="80"/>
      <c r="OS13" s="80"/>
      <c r="OT13" s="80"/>
      <c r="OU13" s="80"/>
      <c r="OV13" s="80"/>
      <c r="OW13" s="80"/>
      <c r="OX13" s="80"/>
      <c r="OY13" s="80"/>
      <c r="OZ13" s="80"/>
      <c r="PA13" s="80"/>
      <c r="PB13" s="80"/>
      <c r="PC13" s="80"/>
      <c r="PD13" s="80"/>
      <c r="PE13" s="80"/>
      <c r="PF13" s="80"/>
      <c r="PG13" s="80"/>
      <c r="PH13" s="80"/>
      <c r="PI13" s="80"/>
      <c r="PJ13" s="80"/>
      <c r="PK13" s="80"/>
      <c r="PL13" s="80"/>
      <c r="PM13" s="80"/>
      <c r="PN13" s="80"/>
      <c r="PO13" s="80"/>
      <c r="PP13" s="80"/>
      <c r="PQ13" s="80"/>
      <c r="PR13" s="80"/>
      <c r="PS13" s="80"/>
      <c r="PT13" s="80"/>
      <c r="PU13" s="80"/>
      <c r="PV13" s="80"/>
      <c r="PW13" s="80"/>
      <c r="PX13" s="80"/>
      <c r="PY13" s="80"/>
      <c r="PZ13" s="80"/>
      <c r="QA13" s="80"/>
      <c r="QB13" s="80"/>
      <c r="QC13" s="80"/>
      <c r="QD13" s="80"/>
      <c r="QE13" s="80"/>
      <c r="QF13" s="80"/>
      <c r="QG13" s="80"/>
      <c r="QH13" s="80"/>
      <c r="QI13" s="80"/>
      <c r="QJ13" s="80"/>
      <c r="QK13" s="80"/>
      <c r="QL13" s="80"/>
      <c r="QM13" s="80"/>
      <c r="QN13" s="80"/>
      <c r="QO13" s="80"/>
      <c r="QP13" s="80"/>
      <c r="QQ13" s="80"/>
      <c r="QR13" s="80"/>
      <c r="QS13" s="80"/>
      <c r="QT13" s="80"/>
      <c r="QU13" s="80"/>
      <c r="QV13" s="80"/>
      <c r="QW13" s="80"/>
      <c r="QX13" s="80"/>
      <c r="QY13" s="80"/>
      <c r="QZ13" s="80"/>
      <c r="RA13" s="80"/>
      <c r="RB13" s="80"/>
      <c r="RC13" s="80"/>
      <c r="RD13" s="80"/>
      <c r="RE13" s="80"/>
      <c r="RF13" s="80"/>
      <c r="RG13" s="80"/>
      <c r="RH13" s="80"/>
      <c r="RI13" s="80"/>
      <c r="RJ13" s="80"/>
      <c r="RK13" s="80"/>
      <c r="RL13" s="80"/>
      <c r="RM13" s="80"/>
      <c r="RN13" s="80"/>
      <c r="RO13" s="80"/>
      <c r="RP13" s="80"/>
      <c r="RQ13" s="80"/>
      <c r="RR13" s="80"/>
      <c r="RS13" s="80"/>
      <c r="RT13" s="80"/>
      <c r="RU13" s="80"/>
      <c r="RV13" s="80"/>
      <c r="RW13" s="80"/>
      <c r="RX13" s="80"/>
      <c r="RY13" s="80"/>
      <c r="RZ13" s="80"/>
      <c r="SA13" s="80"/>
      <c r="SB13" s="80"/>
      <c r="SC13" s="80"/>
      <c r="SD13" s="80"/>
      <c r="SE13" s="80"/>
      <c r="SF13" s="80"/>
      <c r="SG13" s="80"/>
      <c r="SH13" s="80"/>
      <c r="SI13" s="80"/>
      <c r="SJ13" s="80"/>
      <c r="SK13" s="80"/>
      <c r="SL13" s="80"/>
      <c r="SM13" s="80"/>
      <c r="SN13" s="80"/>
      <c r="SO13" s="80"/>
      <c r="SP13" s="80"/>
      <c r="SQ13" s="80"/>
      <c r="SR13" s="80"/>
      <c r="SS13" s="80"/>
      <c r="ST13" s="80"/>
      <c r="SU13" s="80"/>
      <c r="SV13" s="80"/>
      <c r="SW13" s="80"/>
      <c r="SX13" s="80"/>
      <c r="SY13" s="80"/>
      <c r="SZ13" s="80"/>
      <c r="TA13" s="80"/>
      <c r="TB13" s="80"/>
      <c r="TC13" s="80"/>
      <c r="TD13" s="80"/>
      <c r="TE13" s="80"/>
      <c r="TF13" s="80"/>
      <c r="TG13" s="80"/>
      <c r="TH13" s="80"/>
      <c r="TI13" s="80"/>
      <c r="TJ13" s="80"/>
      <c r="TK13" s="80"/>
      <c r="TL13" s="80"/>
      <c r="TM13" s="80"/>
      <c r="TN13" s="80"/>
      <c r="TO13" s="80"/>
      <c r="TP13" s="80"/>
      <c r="TQ13" s="80"/>
      <c r="TR13" s="80"/>
      <c r="TS13" s="80"/>
      <c r="TT13" s="80"/>
      <c r="TU13" s="80"/>
      <c r="TV13" s="80"/>
      <c r="TW13" s="80"/>
      <c r="TX13" s="80"/>
      <c r="TY13" s="80"/>
      <c r="TZ13" s="80"/>
      <c r="UA13" s="80"/>
      <c r="UB13" s="80"/>
      <c r="UC13" s="80"/>
      <c r="UD13" s="80"/>
      <c r="UE13" s="80"/>
      <c r="UF13" s="80"/>
      <c r="UG13" s="80"/>
      <c r="UH13" s="80"/>
      <c r="UI13" s="80"/>
      <c r="UJ13" s="80"/>
      <c r="UK13" s="80"/>
      <c r="UL13" s="80"/>
      <c r="UM13" s="80"/>
      <c r="UN13" s="80"/>
      <c r="UO13" s="80"/>
      <c r="UP13" s="80"/>
      <c r="UQ13" s="80"/>
      <c r="UR13" s="80"/>
      <c r="US13" s="80"/>
      <c r="UT13" s="80"/>
      <c r="UU13" s="80"/>
      <c r="UV13" s="80"/>
      <c r="UW13" s="80"/>
      <c r="UX13" s="80"/>
      <c r="UY13" s="80"/>
      <c r="UZ13" s="80"/>
      <c r="VA13" s="80"/>
      <c r="VB13" s="80"/>
      <c r="VC13" s="80"/>
      <c r="VD13" s="80"/>
      <c r="VE13" s="80"/>
      <c r="VF13" s="80"/>
      <c r="VG13" s="80"/>
      <c r="VH13" s="80"/>
      <c r="VI13" s="80"/>
      <c r="VJ13" s="80"/>
      <c r="VK13" s="80"/>
      <c r="VL13" s="80"/>
      <c r="VM13" s="80"/>
      <c r="VN13" s="80"/>
      <c r="VO13" s="80"/>
      <c r="VP13" s="80"/>
      <c r="VQ13" s="80"/>
      <c r="VR13" s="80"/>
      <c r="VS13" s="80"/>
      <c r="VT13" s="80"/>
      <c r="VU13" s="80"/>
      <c r="VV13" s="80"/>
      <c r="VW13" s="80"/>
      <c r="VX13" s="80"/>
      <c r="VY13" s="80"/>
      <c r="VZ13" s="80"/>
      <c r="WA13" s="80"/>
      <c r="WB13" s="80"/>
      <c r="WC13" s="80"/>
      <c r="WD13" s="80"/>
      <c r="WE13" s="80"/>
      <c r="WF13" s="80"/>
      <c r="WG13" s="80"/>
      <c r="WH13" s="80"/>
      <c r="WI13" s="80"/>
      <c r="WJ13" s="80"/>
      <c r="WK13" s="80"/>
      <c r="WL13" s="80"/>
      <c r="WM13" s="80"/>
      <c r="WN13" s="80"/>
      <c r="WO13" s="80"/>
      <c r="WP13" s="80"/>
      <c r="WQ13" s="80"/>
      <c r="WR13" s="80"/>
      <c r="WS13" s="80"/>
      <c r="WT13" s="80"/>
      <c r="WU13" s="80"/>
      <c r="WV13" s="80"/>
      <c r="WW13" s="80"/>
      <c r="WX13" s="80"/>
      <c r="WY13" s="80"/>
      <c r="WZ13" s="80"/>
      <c r="XA13" s="80"/>
      <c r="XB13" s="80"/>
      <c r="XC13" s="80"/>
      <c r="XD13" s="80"/>
      <c r="XE13" s="80"/>
      <c r="XF13" s="80"/>
      <c r="XG13" s="80"/>
      <c r="XH13" s="80"/>
      <c r="XI13" s="80"/>
      <c r="XJ13" s="80"/>
      <c r="XK13" s="80"/>
      <c r="XL13" s="80"/>
      <c r="XM13" s="80"/>
      <c r="XN13" s="80"/>
      <c r="XO13" s="80"/>
      <c r="XP13" s="80"/>
      <c r="XQ13" s="80"/>
      <c r="XR13" s="80"/>
      <c r="XS13" s="80"/>
      <c r="XT13" s="80"/>
      <c r="XU13" s="80"/>
      <c r="XV13" s="80"/>
      <c r="XW13" s="80"/>
      <c r="XX13" s="80"/>
      <c r="XY13" s="80"/>
      <c r="XZ13" s="80"/>
      <c r="YA13" s="80"/>
      <c r="YB13" s="80"/>
      <c r="YC13" s="80"/>
      <c r="YD13" s="80"/>
      <c r="YE13" s="80"/>
      <c r="YF13" s="80"/>
      <c r="YG13" s="80"/>
      <c r="YH13" s="80"/>
      <c r="YI13" s="80"/>
      <c r="YJ13" s="80"/>
      <c r="YK13" s="80"/>
      <c r="YL13" s="80"/>
      <c r="YM13" s="80"/>
      <c r="YN13" s="80"/>
      <c r="YO13" s="80"/>
      <c r="YP13" s="80"/>
      <c r="YQ13" s="80"/>
      <c r="YR13" s="80"/>
      <c r="YS13" s="80"/>
      <c r="YT13" s="80"/>
      <c r="YU13" s="80"/>
      <c r="YV13" s="80"/>
      <c r="YW13" s="80"/>
      <c r="YX13" s="80"/>
      <c r="YY13" s="80"/>
      <c r="YZ13" s="80"/>
      <c r="ZA13" s="80"/>
      <c r="ZB13" s="80"/>
      <c r="ZC13" s="80"/>
      <c r="ZD13" s="80"/>
      <c r="ZE13" s="80"/>
      <c r="ZF13" s="80"/>
      <c r="ZG13" s="80"/>
      <c r="ZH13" s="80"/>
      <c r="ZI13" s="80"/>
      <c r="ZJ13" s="80"/>
      <c r="ZK13" s="80"/>
      <c r="ZL13" s="80"/>
      <c r="ZM13" s="80"/>
      <c r="ZN13" s="80"/>
      <c r="ZO13" s="80"/>
      <c r="ZP13" s="80"/>
      <c r="ZQ13" s="80"/>
      <c r="ZR13" s="80"/>
      <c r="ZS13" s="80"/>
      <c r="ZT13" s="80"/>
      <c r="ZU13" s="80"/>
      <c r="ZV13" s="80"/>
      <c r="ZW13" s="80"/>
      <c r="ZX13" s="80"/>
      <c r="ZY13" s="80"/>
      <c r="ZZ13" s="80"/>
      <c r="AAA13" s="80"/>
      <c r="AAB13" s="80"/>
      <c r="AAC13" s="80"/>
      <c r="AAD13" s="80"/>
      <c r="AAE13" s="80"/>
      <c r="AAF13" s="80"/>
      <c r="AAG13" s="80"/>
      <c r="AAH13" s="80"/>
      <c r="AAI13" s="80"/>
      <c r="AAJ13" s="80"/>
      <c r="AAK13" s="80"/>
      <c r="AAL13" s="80"/>
      <c r="AAM13" s="80"/>
      <c r="AAN13" s="80"/>
      <c r="AAO13" s="80"/>
      <c r="AAP13" s="80"/>
      <c r="AAQ13" s="80"/>
      <c r="AAR13" s="80"/>
      <c r="AAS13" s="80"/>
      <c r="AAT13" s="80"/>
      <c r="AAU13" s="80"/>
      <c r="AAV13" s="80"/>
      <c r="AAW13" s="80"/>
      <c r="AAX13" s="80"/>
      <c r="AAY13" s="80"/>
      <c r="AAZ13" s="80"/>
      <c r="ABA13" s="80"/>
      <c r="ABB13" s="80"/>
      <c r="ABC13" s="80"/>
      <c r="ABD13" s="80"/>
      <c r="ABE13" s="80"/>
      <c r="ABF13" s="80"/>
      <c r="ABG13" s="80"/>
      <c r="ABH13" s="80"/>
      <c r="ABI13" s="80"/>
      <c r="ABJ13" s="80"/>
      <c r="ABK13" s="80"/>
      <c r="ABL13" s="80"/>
      <c r="ABM13" s="80"/>
      <c r="ABN13" s="80"/>
      <c r="ABO13" s="80"/>
      <c r="ABP13" s="80"/>
      <c r="ABQ13" s="80"/>
      <c r="ABR13" s="80"/>
      <c r="ABS13" s="80"/>
      <c r="ABT13" s="80"/>
      <c r="ABU13" s="80"/>
      <c r="ABV13" s="80"/>
      <c r="ABW13" s="80"/>
      <c r="ABX13" s="80"/>
      <c r="ABY13" s="80"/>
      <c r="ABZ13" s="80"/>
      <c r="ACA13" s="80"/>
      <c r="ACB13" s="80"/>
      <c r="ACC13" s="80"/>
      <c r="ACD13" s="80"/>
      <c r="ACE13" s="80"/>
      <c r="ACF13" s="80"/>
      <c r="ACG13" s="80"/>
      <c r="ACH13" s="80"/>
      <c r="ACI13" s="80"/>
      <c r="ACJ13" s="80"/>
      <c r="ACK13" s="80"/>
      <c r="ACL13" s="80"/>
      <c r="ACM13" s="80"/>
      <c r="ACN13" s="80"/>
      <c r="ACO13" s="80"/>
      <c r="ACP13" s="80"/>
      <c r="ACQ13" s="80"/>
      <c r="ACR13" s="80"/>
      <c r="ACS13" s="80"/>
      <c r="ACT13" s="80"/>
      <c r="ACU13" s="80"/>
      <c r="ACV13" s="80"/>
      <c r="ACW13" s="80"/>
      <c r="ACX13" s="80"/>
      <c r="ACY13" s="80"/>
      <c r="ACZ13" s="80"/>
      <c r="ADA13" s="80"/>
      <c r="ADB13" s="80"/>
      <c r="ADC13" s="80"/>
      <c r="ADD13" s="80"/>
      <c r="ADE13" s="80"/>
      <c r="ADF13" s="80"/>
      <c r="ADG13" s="80"/>
      <c r="ADH13" s="80"/>
      <c r="ADI13" s="80"/>
      <c r="ADJ13" s="80"/>
      <c r="ADK13" s="80"/>
      <c r="ADL13" s="80"/>
      <c r="ADM13" s="80"/>
      <c r="ADN13" s="80"/>
      <c r="ADO13" s="80"/>
      <c r="ADP13" s="80"/>
      <c r="ADQ13" s="80"/>
      <c r="ADR13" s="80"/>
      <c r="ADS13" s="80"/>
      <c r="ADT13" s="80"/>
      <c r="ADU13" s="80"/>
      <c r="ADV13" s="80"/>
      <c r="ADW13" s="80"/>
      <c r="ADX13" s="80"/>
      <c r="ADY13" s="80"/>
      <c r="ADZ13" s="80"/>
      <c r="AEA13" s="80"/>
      <c r="AEB13" s="80"/>
      <c r="AEC13" s="80"/>
      <c r="AED13" s="80"/>
      <c r="AEE13" s="80"/>
      <c r="AEF13" s="80"/>
      <c r="AEG13" s="80"/>
      <c r="AEH13" s="80"/>
      <c r="AEI13" s="80"/>
      <c r="AEJ13" s="80"/>
      <c r="AEK13" s="80"/>
      <c r="AEL13" s="80"/>
      <c r="AEM13" s="80"/>
      <c r="AEN13" s="80"/>
      <c r="AEO13" s="80"/>
      <c r="AEP13" s="80"/>
      <c r="AEQ13" s="80"/>
      <c r="AER13" s="80"/>
      <c r="AES13" s="80"/>
      <c r="AET13" s="80"/>
      <c r="AEU13" s="80"/>
      <c r="AEV13" s="80"/>
      <c r="AEW13" s="80"/>
      <c r="AEX13" s="80"/>
      <c r="AEY13" s="80"/>
      <c r="AEZ13" s="80"/>
      <c r="AFA13" s="80"/>
      <c r="AFB13" s="80"/>
      <c r="AFC13" s="80"/>
      <c r="AFD13" s="80"/>
      <c r="AFE13" s="80"/>
      <c r="AFF13" s="80"/>
      <c r="AFG13" s="80"/>
      <c r="AFH13" s="80"/>
      <c r="AFI13" s="80"/>
      <c r="AFJ13" s="80"/>
      <c r="AFK13" s="80"/>
      <c r="AFL13" s="80"/>
      <c r="AFM13" s="80"/>
      <c r="AFN13" s="80"/>
      <c r="AFO13" s="80"/>
      <c r="AFP13" s="80"/>
      <c r="AFQ13" s="80"/>
      <c r="AFR13" s="80"/>
      <c r="AFS13" s="80"/>
      <c r="AFT13" s="80"/>
      <c r="AFU13" s="80"/>
      <c r="AFV13" s="80"/>
      <c r="AFW13" s="80"/>
      <c r="AFX13" s="80"/>
      <c r="AFY13" s="80"/>
      <c r="AFZ13" s="80"/>
      <c r="AGA13" s="80"/>
      <c r="AGB13" s="80"/>
      <c r="AGC13" s="80"/>
      <c r="AGD13" s="80"/>
      <c r="AGE13" s="80"/>
      <c r="AGF13" s="80"/>
      <c r="AGG13" s="80"/>
      <c r="AGH13" s="80"/>
      <c r="AGI13" s="80"/>
      <c r="AGJ13" s="80"/>
      <c r="AGK13" s="80"/>
      <c r="AGL13" s="80"/>
      <c r="AGM13" s="80"/>
      <c r="AGN13" s="80"/>
      <c r="AGO13" s="80"/>
      <c r="AGP13" s="80"/>
      <c r="AGQ13" s="80"/>
      <c r="AGR13" s="80"/>
      <c r="AGS13" s="80"/>
      <c r="AGT13" s="80"/>
      <c r="AGU13" s="80"/>
      <c r="AGV13" s="80"/>
      <c r="AGW13" s="80"/>
      <c r="AGX13" s="80"/>
      <c r="AGY13" s="80"/>
      <c r="AGZ13" s="80"/>
      <c r="AHA13" s="80"/>
      <c r="AHB13" s="80"/>
      <c r="AHC13" s="80"/>
      <c r="AHD13" s="80"/>
      <c r="AHE13" s="80"/>
      <c r="AHF13" s="80"/>
      <c r="AHG13" s="80"/>
      <c r="AHH13" s="80"/>
      <c r="AHI13" s="80"/>
      <c r="AHJ13" s="80"/>
      <c r="AHK13" s="80"/>
      <c r="AHL13" s="80"/>
      <c r="AHM13" s="80"/>
      <c r="AHN13" s="80"/>
      <c r="AHO13" s="80"/>
      <c r="AHP13" s="80"/>
      <c r="AHQ13" s="80"/>
      <c r="AHR13" s="80"/>
      <c r="AHS13" s="80"/>
      <c r="AHT13" s="80"/>
      <c r="AHU13" s="80"/>
      <c r="AHV13" s="80"/>
      <c r="AHW13" s="80"/>
      <c r="AHX13" s="80"/>
      <c r="AHY13" s="80"/>
      <c r="AHZ13" s="80"/>
      <c r="AIA13" s="80"/>
      <c r="AIB13" s="80"/>
      <c r="AIC13" s="80"/>
      <c r="AID13" s="80"/>
      <c r="AIE13" s="80"/>
      <c r="AIF13" s="80"/>
      <c r="AIG13" s="80"/>
      <c r="AIH13" s="80"/>
      <c r="AII13" s="80"/>
      <c r="AIJ13" s="80"/>
      <c r="AIK13" s="80"/>
      <c r="AIL13" s="80"/>
      <c r="AIM13" s="80"/>
      <c r="AIN13" s="80"/>
      <c r="AIO13" s="80"/>
      <c r="AIP13" s="80"/>
      <c r="AIQ13" s="80"/>
      <c r="AIR13" s="80"/>
      <c r="AIS13" s="80"/>
      <c r="AIT13" s="80"/>
      <c r="AIU13" s="80"/>
      <c r="AIV13" s="80"/>
      <c r="AIW13" s="80"/>
      <c r="AIX13" s="80"/>
      <c r="AIY13" s="80"/>
      <c r="AIZ13" s="80"/>
      <c r="AJA13" s="80"/>
      <c r="AJB13" s="80"/>
      <c r="AJC13" s="80"/>
      <c r="AJD13" s="80"/>
      <c r="AJE13" s="80"/>
      <c r="AJF13" s="80"/>
      <c r="AJG13" s="80"/>
      <c r="AJH13" s="80"/>
      <c r="AJI13" s="80"/>
      <c r="AJJ13" s="80"/>
      <c r="AJK13" s="80"/>
      <c r="AJL13" s="80"/>
      <c r="AJM13" s="80"/>
      <c r="AJN13" s="80"/>
      <c r="AJO13" s="80"/>
      <c r="AJP13" s="80"/>
      <c r="AJQ13" s="80"/>
      <c r="AJR13" s="80"/>
      <c r="AJS13" s="80"/>
      <c r="AJT13" s="80"/>
      <c r="AJU13" s="80"/>
      <c r="AJV13" s="80"/>
      <c r="AJW13" s="80"/>
      <c r="AJX13" s="80"/>
      <c r="AJY13" s="80"/>
      <c r="AJZ13" s="80"/>
      <c r="AKA13" s="80"/>
      <c r="AKB13" s="80"/>
      <c r="AKC13" s="80"/>
      <c r="AKD13" s="80"/>
      <c r="AKE13" s="80"/>
      <c r="AKF13" s="80"/>
      <c r="AKG13" s="80"/>
      <c r="AKH13" s="80"/>
      <c r="AKI13" s="80"/>
      <c r="AKJ13" s="80"/>
      <c r="AKK13" s="80"/>
      <c r="AKL13" s="80"/>
      <c r="AKM13" s="80"/>
      <c r="AKN13" s="80"/>
      <c r="AKO13" s="80"/>
      <c r="AKP13" s="80"/>
      <c r="AKQ13" s="80"/>
      <c r="AKR13" s="80"/>
      <c r="AKS13" s="80"/>
      <c r="AKT13" s="80"/>
      <c r="AKU13" s="80"/>
      <c r="AKV13" s="80"/>
      <c r="AKW13" s="80"/>
      <c r="AKX13" s="80"/>
      <c r="AKY13" s="80"/>
      <c r="AKZ13" s="80"/>
      <c r="ALA13" s="80"/>
      <c r="ALB13" s="80"/>
      <c r="ALC13" s="80"/>
      <c r="ALD13" s="80"/>
      <c r="ALE13" s="80"/>
      <c r="ALF13" s="80"/>
      <c r="ALG13" s="80"/>
      <c r="ALH13" s="80"/>
      <c r="ALI13" s="80"/>
      <c r="ALJ13" s="80"/>
      <c r="ALK13" s="80"/>
      <c r="ALL13" s="80"/>
      <c r="ALM13" s="80"/>
      <c r="ALN13" s="80"/>
      <c r="ALO13" s="80"/>
      <c r="ALP13" s="80"/>
    </row>
    <row r="14" spans="1:1004" s="207" customFormat="1" ht="15" x14ac:dyDescent="0.25">
      <c r="A14" s="407">
        <f>IF(COUNTBLANK(B14)=1," ",COUNTA($B$13:B14))</f>
        <v>1</v>
      </c>
      <c r="B14" s="408" t="s">
        <v>79</v>
      </c>
      <c r="C14" s="409" t="s">
        <v>197</v>
      </c>
      <c r="D14" s="410" t="s">
        <v>80</v>
      </c>
      <c r="E14" s="411">
        <v>122</v>
      </c>
      <c r="F14" s="105"/>
      <c r="G14" s="106"/>
      <c r="H14" s="107">
        <f>F14*G14</f>
        <v>0</v>
      </c>
      <c r="I14" s="108"/>
      <c r="J14" s="108"/>
      <c r="K14" s="109">
        <f>ROUND(I14+H14+J14,2)</f>
        <v>0</v>
      </c>
      <c r="L14" s="109">
        <f>ROUND(E14*F14,2)</f>
        <v>0</v>
      </c>
      <c r="M14" s="109">
        <f>ROUND(E14*H14,2)</f>
        <v>0</v>
      </c>
      <c r="N14" s="109">
        <f>ROUND(E14*I14,2)</f>
        <v>0</v>
      </c>
      <c r="O14" s="109">
        <f>ROUND(E14*J14,2)</f>
        <v>0</v>
      </c>
      <c r="P14" s="109">
        <f>SUM(M14:O14)</f>
        <v>0</v>
      </c>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c r="NK14" s="80"/>
      <c r="NL14" s="80"/>
      <c r="NM14" s="80"/>
      <c r="NN14" s="80"/>
      <c r="NO14" s="80"/>
      <c r="NP14" s="80"/>
      <c r="NQ14" s="80"/>
      <c r="NR14" s="80"/>
      <c r="NS14" s="80"/>
      <c r="NT14" s="80"/>
      <c r="NU14" s="80"/>
      <c r="NV14" s="80"/>
      <c r="NW14" s="80"/>
      <c r="NX14" s="80"/>
      <c r="NY14" s="80"/>
      <c r="NZ14" s="80"/>
      <c r="OA14" s="80"/>
      <c r="OB14" s="80"/>
      <c r="OC14" s="80"/>
      <c r="OD14" s="80"/>
      <c r="OE14" s="80"/>
      <c r="OF14" s="80"/>
      <c r="OG14" s="80"/>
      <c r="OH14" s="80"/>
      <c r="OI14" s="80"/>
      <c r="OJ14" s="80"/>
      <c r="OK14" s="80"/>
      <c r="OL14" s="80"/>
      <c r="OM14" s="80"/>
      <c r="ON14" s="80"/>
      <c r="OO14" s="80"/>
      <c r="OP14" s="80"/>
      <c r="OQ14" s="80"/>
      <c r="OR14" s="80"/>
      <c r="OS14" s="80"/>
      <c r="OT14" s="80"/>
      <c r="OU14" s="80"/>
      <c r="OV14" s="80"/>
      <c r="OW14" s="80"/>
      <c r="OX14" s="80"/>
      <c r="OY14" s="80"/>
      <c r="OZ14" s="80"/>
      <c r="PA14" s="80"/>
      <c r="PB14" s="80"/>
      <c r="PC14" s="80"/>
      <c r="PD14" s="80"/>
      <c r="PE14" s="80"/>
      <c r="PF14" s="80"/>
      <c r="PG14" s="80"/>
      <c r="PH14" s="80"/>
      <c r="PI14" s="80"/>
      <c r="PJ14" s="80"/>
      <c r="PK14" s="80"/>
      <c r="PL14" s="80"/>
      <c r="PM14" s="80"/>
      <c r="PN14" s="80"/>
      <c r="PO14" s="80"/>
      <c r="PP14" s="80"/>
      <c r="PQ14" s="80"/>
      <c r="PR14" s="80"/>
      <c r="PS14" s="80"/>
      <c r="PT14" s="80"/>
      <c r="PU14" s="80"/>
      <c r="PV14" s="80"/>
      <c r="PW14" s="80"/>
      <c r="PX14" s="80"/>
      <c r="PY14" s="80"/>
      <c r="PZ14" s="80"/>
      <c r="QA14" s="80"/>
      <c r="QB14" s="80"/>
      <c r="QC14" s="80"/>
      <c r="QD14" s="80"/>
      <c r="QE14" s="80"/>
      <c r="QF14" s="80"/>
      <c r="QG14" s="80"/>
      <c r="QH14" s="80"/>
      <c r="QI14" s="80"/>
      <c r="QJ14" s="80"/>
      <c r="QK14" s="80"/>
      <c r="QL14" s="80"/>
      <c r="QM14" s="80"/>
      <c r="QN14" s="80"/>
      <c r="QO14" s="80"/>
      <c r="QP14" s="80"/>
      <c r="QQ14" s="80"/>
      <c r="QR14" s="80"/>
      <c r="QS14" s="80"/>
      <c r="QT14" s="80"/>
      <c r="QU14" s="80"/>
      <c r="QV14" s="80"/>
      <c r="QW14" s="80"/>
      <c r="QX14" s="80"/>
      <c r="QY14" s="80"/>
      <c r="QZ14" s="80"/>
      <c r="RA14" s="80"/>
      <c r="RB14" s="80"/>
      <c r="RC14" s="80"/>
      <c r="RD14" s="80"/>
      <c r="RE14" s="80"/>
      <c r="RF14" s="80"/>
      <c r="RG14" s="80"/>
      <c r="RH14" s="80"/>
      <c r="RI14" s="80"/>
      <c r="RJ14" s="80"/>
      <c r="RK14" s="80"/>
      <c r="RL14" s="80"/>
      <c r="RM14" s="80"/>
      <c r="RN14" s="80"/>
      <c r="RO14" s="80"/>
      <c r="RP14" s="80"/>
      <c r="RQ14" s="80"/>
      <c r="RR14" s="80"/>
      <c r="RS14" s="80"/>
      <c r="RT14" s="80"/>
      <c r="RU14" s="80"/>
      <c r="RV14" s="80"/>
      <c r="RW14" s="80"/>
      <c r="RX14" s="80"/>
      <c r="RY14" s="80"/>
      <c r="RZ14" s="80"/>
      <c r="SA14" s="80"/>
      <c r="SB14" s="80"/>
      <c r="SC14" s="80"/>
      <c r="SD14" s="80"/>
      <c r="SE14" s="80"/>
      <c r="SF14" s="80"/>
      <c r="SG14" s="80"/>
      <c r="SH14" s="80"/>
      <c r="SI14" s="80"/>
      <c r="SJ14" s="80"/>
      <c r="SK14" s="80"/>
      <c r="SL14" s="80"/>
      <c r="SM14" s="80"/>
      <c r="SN14" s="80"/>
      <c r="SO14" s="80"/>
      <c r="SP14" s="80"/>
      <c r="SQ14" s="80"/>
      <c r="SR14" s="80"/>
      <c r="SS14" s="80"/>
      <c r="ST14" s="80"/>
      <c r="SU14" s="80"/>
      <c r="SV14" s="80"/>
      <c r="SW14" s="80"/>
      <c r="SX14" s="80"/>
      <c r="SY14" s="80"/>
      <c r="SZ14" s="80"/>
      <c r="TA14" s="80"/>
      <c r="TB14" s="80"/>
      <c r="TC14" s="80"/>
      <c r="TD14" s="80"/>
      <c r="TE14" s="80"/>
      <c r="TF14" s="80"/>
      <c r="TG14" s="80"/>
      <c r="TH14" s="80"/>
      <c r="TI14" s="80"/>
      <c r="TJ14" s="80"/>
      <c r="TK14" s="80"/>
      <c r="TL14" s="80"/>
      <c r="TM14" s="80"/>
      <c r="TN14" s="80"/>
      <c r="TO14" s="80"/>
      <c r="TP14" s="80"/>
      <c r="TQ14" s="80"/>
      <c r="TR14" s="80"/>
      <c r="TS14" s="80"/>
      <c r="TT14" s="80"/>
      <c r="TU14" s="80"/>
      <c r="TV14" s="80"/>
      <c r="TW14" s="80"/>
      <c r="TX14" s="80"/>
      <c r="TY14" s="80"/>
      <c r="TZ14" s="80"/>
      <c r="UA14" s="80"/>
      <c r="UB14" s="80"/>
      <c r="UC14" s="80"/>
      <c r="UD14" s="80"/>
      <c r="UE14" s="80"/>
      <c r="UF14" s="80"/>
      <c r="UG14" s="80"/>
      <c r="UH14" s="80"/>
      <c r="UI14" s="80"/>
      <c r="UJ14" s="80"/>
      <c r="UK14" s="80"/>
      <c r="UL14" s="80"/>
      <c r="UM14" s="80"/>
      <c r="UN14" s="80"/>
      <c r="UO14" s="80"/>
      <c r="UP14" s="80"/>
      <c r="UQ14" s="80"/>
      <c r="UR14" s="80"/>
      <c r="US14" s="80"/>
      <c r="UT14" s="80"/>
      <c r="UU14" s="80"/>
      <c r="UV14" s="80"/>
      <c r="UW14" s="80"/>
      <c r="UX14" s="80"/>
      <c r="UY14" s="80"/>
      <c r="UZ14" s="80"/>
      <c r="VA14" s="80"/>
      <c r="VB14" s="80"/>
      <c r="VC14" s="80"/>
      <c r="VD14" s="80"/>
      <c r="VE14" s="80"/>
      <c r="VF14" s="80"/>
      <c r="VG14" s="80"/>
      <c r="VH14" s="80"/>
      <c r="VI14" s="80"/>
      <c r="VJ14" s="80"/>
      <c r="VK14" s="80"/>
      <c r="VL14" s="80"/>
      <c r="VM14" s="80"/>
      <c r="VN14" s="80"/>
      <c r="VO14" s="80"/>
      <c r="VP14" s="80"/>
      <c r="VQ14" s="80"/>
      <c r="VR14" s="80"/>
      <c r="VS14" s="80"/>
      <c r="VT14" s="80"/>
      <c r="VU14" s="80"/>
      <c r="VV14" s="80"/>
      <c r="VW14" s="80"/>
      <c r="VX14" s="80"/>
      <c r="VY14" s="80"/>
      <c r="VZ14" s="80"/>
      <c r="WA14" s="80"/>
      <c r="WB14" s="80"/>
      <c r="WC14" s="80"/>
      <c r="WD14" s="80"/>
      <c r="WE14" s="80"/>
      <c r="WF14" s="80"/>
      <c r="WG14" s="80"/>
      <c r="WH14" s="80"/>
      <c r="WI14" s="80"/>
      <c r="WJ14" s="80"/>
      <c r="WK14" s="80"/>
      <c r="WL14" s="80"/>
      <c r="WM14" s="80"/>
      <c r="WN14" s="80"/>
      <c r="WO14" s="80"/>
      <c r="WP14" s="80"/>
      <c r="WQ14" s="80"/>
      <c r="WR14" s="80"/>
      <c r="WS14" s="80"/>
      <c r="WT14" s="80"/>
      <c r="WU14" s="80"/>
      <c r="WV14" s="80"/>
      <c r="WW14" s="80"/>
      <c r="WX14" s="80"/>
      <c r="WY14" s="80"/>
      <c r="WZ14" s="80"/>
      <c r="XA14" s="80"/>
      <c r="XB14" s="80"/>
      <c r="XC14" s="80"/>
      <c r="XD14" s="80"/>
      <c r="XE14" s="80"/>
      <c r="XF14" s="80"/>
      <c r="XG14" s="80"/>
      <c r="XH14" s="80"/>
      <c r="XI14" s="80"/>
      <c r="XJ14" s="80"/>
      <c r="XK14" s="80"/>
      <c r="XL14" s="80"/>
      <c r="XM14" s="80"/>
      <c r="XN14" s="80"/>
      <c r="XO14" s="80"/>
      <c r="XP14" s="80"/>
      <c r="XQ14" s="80"/>
      <c r="XR14" s="80"/>
      <c r="XS14" s="80"/>
      <c r="XT14" s="80"/>
      <c r="XU14" s="80"/>
      <c r="XV14" s="80"/>
      <c r="XW14" s="80"/>
      <c r="XX14" s="80"/>
      <c r="XY14" s="80"/>
      <c r="XZ14" s="80"/>
      <c r="YA14" s="80"/>
      <c r="YB14" s="80"/>
      <c r="YC14" s="80"/>
      <c r="YD14" s="80"/>
      <c r="YE14" s="80"/>
      <c r="YF14" s="80"/>
      <c r="YG14" s="80"/>
      <c r="YH14" s="80"/>
      <c r="YI14" s="80"/>
      <c r="YJ14" s="80"/>
      <c r="YK14" s="80"/>
      <c r="YL14" s="80"/>
      <c r="YM14" s="80"/>
      <c r="YN14" s="80"/>
      <c r="YO14" s="80"/>
      <c r="YP14" s="80"/>
      <c r="YQ14" s="80"/>
      <c r="YR14" s="80"/>
      <c r="YS14" s="80"/>
      <c r="YT14" s="80"/>
      <c r="YU14" s="80"/>
      <c r="YV14" s="80"/>
      <c r="YW14" s="80"/>
      <c r="YX14" s="80"/>
      <c r="YY14" s="80"/>
      <c r="YZ14" s="80"/>
      <c r="ZA14" s="80"/>
      <c r="ZB14" s="80"/>
      <c r="ZC14" s="80"/>
      <c r="ZD14" s="80"/>
      <c r="ZE14" s="80"/>
      <c r="ZF14" s="80"/>
      <c r="ZG14" s="80"/>
      <c r="ZH14" s="80"/>
      <c r="ZI14" s="80"/>
      <c r="ZJ14" s="80"/>
      <c r="ZK14" s="80"/>
      <c r="ZL14" s="80"/>
      <c r="ZM14" s="80"/>
      <c r="ZN14" s="80"/>
      <c r="ZO14" s="80"/>
      <c r="ZP14" s="80"/>
      <c r="ZQ14" s="80"/>
      <c r="ZR14" s="80"/>
      <c r="ZS14" s="80"/>
      <c r="ZT14" s="80"/>
      <c r="ZU14" s="80"/>
      <c r="ZV14" s="80"/>
      <c r="ZW14" s="80"/>
      <c r="ZX14" s="80"/>
      <c r="ZY14" s="80"/>
      <c r="ZZ14" s="80"/>
      <c r="AAA14" s="80"/>
      <c r="AAB14" s="80"/>
      <c r="AAC14" s="80"/>
      <c r="AAD14" s="80"/>
      <c r="AAE14" s="80"/>
      <c r="AAF14" s="80"/>
      <c r="AAG14" s="80"/>
      <c r="AAH14" s="80"/>
      <c r="AAI14" s="80"/>
      <c r="AAJ14" s="80"/>
      <c r="AAK14" s="80"/>
      <c r="AAL14" s="80"/>
      <c r="AAM14" s="80"/>
      <c r="AAN14" s="80"/>
      <c r="AAO14" s="80"/>
      <c r="AAP14" s="80"/>
      <c r="AAQ14" s="80"/>
      <c r="AAR14" s="80"/>
      <c r="AAS14" s="80"/>
      <c r="AAT14" s="80"/>
      <c r="AAU14" s="80"/>
      <c r="AAV14" s="80"/>
      <c r="AAW14" s="80"/>
      <c r="AAX14" s="80"/>
      <c r="AAY14" s="80"/>
      <c r="AAZ14" s="80"/>
      <c r="ABA14" s="80"/>
      <c r="ABB14" s="80"/>
      <c r="ABC14" s="80"/>
      <c r="ABD14" s="80"/>
      <c r="ABE14" s="80"/>
      <c r="ABF14" s="80"/>
      <c r="ABG14" s="80"/>
      <c r="ABH14" s="80"/>
      <c r="ABI14" s="80"/>
      <c r="ABJ14" s="80"/>
      <c r="ABK14" s="80"/>
      <c r="ABL14" s="80"/>
      <c r="ABM14" s="80"/>
      <c r="ABN14" s="80"/>
      <c r="ABO14" s="80"/>
      <c r="ABP14" s="80"/>
      <c r="ABQ14" s="80"/>
      <c r="ABR14" s="80"/>
      <c r="ABS14" s="80"/>
      <c r="ABT14" s="80"/>
      <c r="ABU14" s="80"/>
      <c r="ABV14" s="80"/>
      <c r="ABW14" s="80"/>
      <c r="ABX14" s="80"/>
      <c r="ABY14" s="80"/>
      <c r="ABZ14" s="80"/>
      <c r="ACA14" s="80"/>
      <c r="ACB14" s="80"/>
      <c r="ACC14" s="80"/>
      <c r="ACD14" s="80"/>
      <c r="ACE14" s="80"/>
      <c r="ACF14" s="80"/>
      <c r="ACG14" s="80"/>
      <c r="ACH14" s="80"/>
      <c r="ACI14" s="80"/>
      <c r="ACJ14" s="80"/>
      <c r="ACK14" s="80"/>
      <c r="ACL14" s="80"/>
      <c r="ACM14" s="80"/>
      <c r="ACN14" s="80"/>
      <c r="ACO14" s="80"/>
      <c r="ACP14" s="80"/>
      <c r="ACQ14" s="80"/>
      <c r="ACR14" s="80"/>
      <c r="ACS14" s="80"/>
      <c r="ACT14" s="80"/>
      <c r="ACU14" s="80"/>
      <c r="ACV14" s="80"/>
      <c r="ACW14" s="80"/>
      <c r="ACX14" s="80"/>
      <c r="ACY14" s="80"/>
      <c r="ACZ14" s="80"/>
      <c r="ADA14" s="80"/>
      <c r="ADB14" s="80"/>
      <c r="ADC14" s="80"/>
      <c r="ADD14" s="80"/>
      <c r="ADE14" s="80"/>
      <c r="ADF14" s="80"/>
      <c r="ADG14" s="80"/>
      <c r="ADH14" s="80"/>
      <c r="ADI14" s="80"/>
      <c r="ADJ14" s="80"/>
      <c r="ADK14" s="80"/>
      <c r="ADL14" s="80"/>
      <c r="ADM14" s="80"/>
      <c r="ADN14" s="80"/>
      <c r="ADO14" s="80"/>
      <c r="ADP14" s="80"/>
      <c r="ADQ14" s="80"/>
      <c r="ADR14" s="80"/>
      <c r="ADS14" s="80"/>
      <c r="ADT14" s="80"/>
      <c r="ADU14" s="80"/>
      <c r="ADV14" s="80"/>
      <c r="ADW14" s="80"/>
      <c r="ADX14" s="80"/>
      <c r="ADY14" s="80"/>
      <c r="ADZ14" s="80"/>
      <c r="AEA14" s="80"/>
      <c r="AEB14" s="80"/>
      <c r="AEC14" s="80"/>
      <c r="AED14" s="80"/>
      <c r="AEE14" s="80"/>
      <c r="AEF14" s="80"/>
      <c r="AEG14" s="80"/>
      <c r="AEH14" s="80"/>
      <c r="AEI14" s="80"/>
      <c r="AEJ14" s="80"/>
      <c r="AEK14" s="80"/>
      <c r="AEL14" s="80"/>
      <c r="AEM14" s="80"/>
      <c r="AEN14" s="80"/>
      <c r="AEO14" s="80"/>
      <c r="AEP14" s="80"/>
      <c r="AEQ14" s="80"/>
      <c r="AER14" s="80"/>
      <c r="AES14" s="80"/>
      <c r="AET14" s="80"/>
      <c r="AEU14" s="80"/>
      <c r="AEV14" s="80"/>
      <c r="AEW14" s="80"/>
      <c r="AEX14" s="80"/>
      <c r="AEY14" s="80"/>
      <c r="AEZ14" s="80"/>
      <c r="AFA14" s="80"/>
      <c r="AFB14" s="80"/>
      <c r="AFC14" s="80"/>
      <c r="AFD14" s="80"/>
      <c r="AFE14" s="80"/>
      <c r="AFF14" s="80"/>
      <c r="AFG14" s="80"/>
      <c r="AFH14" s="80"/>
      <c r="AFI14" s="80"/>
      <c r="AFJ14" s="80"/>
      <c r="AFK14" s="80"/>
      <c r="AFL14" s="80"/>
      <c r="AFM14" s="80"/>
      <c r="AFN14" s="80"/>
      <c r="AFO14" s="80"/>
      <c r="AFP14" s="80"/>
      <c r="AFQ14" s="80"/>
      <c r="AFR14" s="80"/>
      <c r="AFS14" s="80"/>
      <c r="AFT14" s="80"/>
      <c r="AFU14" s="80"/>
      <c r="AFV14" s="80"/>
      <c r="AFW14" s="80"/>
      <c r="AFX14" s="80"/>
      <c r="AFY14" s="80"/>
      <c r="AFZ14" s="80"/>
      <c r="AGA14" s="80"/>
      <c r="AGB14" s="80"/>
      <c r="AGC14" s="80"/>
      <c r="AGD14" s="80"/>
      <c r="AGE14" s="80"/>
      <c r="AGF14" s="80"/>
      <c r="AGG14" s="80"/>
      <c r="AGH14" s="80"/>
      <c r="AGI14" s="80"/>
      <c r="AGJ14" s="80"/>
      <c r="AGK14" s="80"/>
      <c r="AGL14" s="80"/>
      <c r="AGM14" s="80"/>
      <c r="AGN14" s="80"/>
      <c r="AGO14" s="80"/>
      <c r="AGP14" s="80"/>
      <c r="AGQ14" s="80"/>
      <c r="AGR14" s="80"/>
      <c r="AGS14" s="80"/>
      <c r="AGT14" s="80"/>
      <c r="AGU14" s="80"/>
      <c r="AGV14" s="80"/>
      <c r="AGW14" s="80"/>
      <c r="AGX14" s="80"/>
      <c r="AGY14" s="80"/>
      <c r="AGZ14" s="80"/>
      <c r="AHA14" s="80"/>
      <c r="AHB14" s="80"/>
      <c r="AHC14" s="80"/>
      <c r="AHD14" s="80"/>
      <c r="AHE14" s="80"/>
      <c r="AHF14" s="80"/>
      <c r="AHG14" s="80"/>
      <c r="AHH14" s="80"/>
      <c r="AHI14" s="80"/>
      <c r="AHJ14" s="80"/>
      <c r="AHK14" s="80"/>
      <c r="AHL14" s="80"/>
      <c r="AHM14" s="80"/>
      <c r="AHN14" s="80"/>
      <c r="AHO14" s="80"/>
      <c r="AHP14" s="80"/>
      <c r="AHQ14" s="80"/>
      <c r="AHR14" s="80"/>
      <c r="AHS14" s="80"/>
      <c r="AHT14" s="80"/>
      <c r="AHU14" s="80"/>
      <c r="AHV14" s="80"/>
      <c r="AHW14" s="80"/>
      <c r="AHX14" s="80"/>
      <c r="AHY14" s="80"/>
      <c r="AHZ14" s="80"/>
      <c r="AIA14" s="80"/>
      <c r="AIB14" s="80"/>
      <c r="AIC14" s="80"/>
      <c r="AID14" s="80"/>
      <c r="AIE14" s="80"/>
      <c r="AIF14" s="80"/>
      <c r="AIG14" s="80"/>
      <c r="AIH14" s="80"/>
      <c r="AII14" s="80"/>
      <c r="AIJ14" s="80"/>
      <c r="AIK14" s="80"/>
      <c r="AIL14" s="80"/>
      <c r="AIM14" s="80"/>
      <c r="AIN14" s="80"/>
      <c r="AIO14" s="80"/>
      <c r="AIP14" s="80"/>
      <c r="AIQ14" s="80"/>
      <c r="AIR14" s="80"/>
      <c r="AIS14" s="80"/>
      <c r="AIT14" s="80"/>
      <c r="AIU14" s="80"/>
      <c r="AIV14" s="80"/>
      <c r="AIW14" s="80"/>
      <c r="AIX14" s="80"/>
      <c r="AIY14" s="80"/>
      <c r="AIZ14" s="80"/>
      <c r="AJA14" s="80"/>
      <c r="AJB14" s="80"/>
      <c r="AJC14" s="80"/>
      <c r="AJD14" s="80"/>
      <c r="AJE14" s="80"/>
      <c r="AJF14" s="80"/>
      <c r="AJG14" s="80"/>
      <c r="AJH14" s="80"/>
      <c r="AJI14" s="80"/>
      <c r="AJJ14" s="80"/>
      <c r="AJK14" s="80"/>
      <c r="AJL14" s="80"/>
      <c r="AJM14" s="80"/>
      <c r="AJN14" s="80"/>
      <c r="AJO14" s="80"/>
      <c r="AJP14" s="80"/>
      <c r="AJQ14" s="80"/>
      <c r="AJR14" s="80"/>
      <c r="AJS14" s="80"/>
      <c r="AJT14" s="80"/>
      <c r="AJU14" s="80"/>
      <c r="AJV14" s="80"/>
      <c r="AJW14" s="80"/>
      <c r="AJX14" s="80"/>
      <c r="AJY14" s="80"/>
      <c r="AJZ14" s="80"/>
      <c r="AKA14" s="80"/>
      <c r="AKB14" s="80"/>
      <c r="AKC14" s="80"/>
      <c r="AKD14" s="80"/>
      <c r="AKE14" s="80"/>
      <c r="AKF14" s="80"/>
      <c r="AKG14" s="80"/>
      <c r="AKH14" s="80"/>
      <c r="AKI14" s="80"/>
      <c r="AKJ14" s="80"/>
      <c r="AKK14" s="80"/>
      <c r="AKL14" s="80"/>
      <c r="AKM14" s="80"/>
      <c r="AKN14" s="80"/>
      <c r="AKO14" s="80"/>
      <c r="AKP14" s="80"/>
      <c r="AKQ14" s="80"/>
      <c r="AKR14" s="80"/>
      <c r="AKS14" s="80"/>
      <c r="AKT14" s="80"/>
      <c r="AKU14" s="80"/>
      <c r="AKV14" s="80"/>
      <c r="AKW14" s="80"/>
      <c r="AKX14" s="80"/>
      <c r="AKY14" s="80"/>
      <c r="AKZ14" s="80"/>
      <c r="ALA14" s="80"/>
      <c r="ALB14" s="80"/>
      <c r="ALC14" s="80"/>
      <c r="ALD14" s="80"/>
      <c r="ALE14" s="80"/>
      <c r="ALF14" s="80"/>
      <c r="ALG14" s="80"/>
      <c r="ALH14" s="80"/>
      <c r="ALI14" s="80"/>
      <c r="ALJ14" s="80"/>
      <c r="ALK14" s="80"/>
      <c r="ALL14" s="80"/>
      <c r="ALM14" s="80"/>
      <c r="ALN14" s="80"/>
      <c r="ALO14" s="80"/>
      <c r="ALP14" s="80"/>
    </row>
    <row r="15" spans="1:1004" s="207" customFormat="1" ht="15" x14ac:dyDescent="0.25">
      <c r="A15" s="407" t="str">
        <f>IF(COUNTBLANK(B15)=1," ",COUNTA($B$13:B15))</f>
        <v xml:space="preserve"> </v>
      </c>
      <c r="B15" s="412"/>
      <c r="C15" s="413" t="s">
        <v>198</v>
      </c>
      <c r="D15" s="407" t="s">
        <v>57</v>
      </c>
      <c r="E15" s="414">
        <f>ROUNDUP(E14/3.5,0)</f>
        <v>35</v>
      </c>
      <c r="F15" s="105"/>
      <c r="G15" s="106"/>
      <c r="H15" s="107">
        <f>F15*G15</f>
        <v>0</v>
      </c>
      <c r="I15" s="108"/>
      <c r="J15" s="108"/>
      <c r="K15" s="109">
        <f>ROUND(I15+H15+J15,2)</f>
        <v>0</v>
      </c>
      <c r="L15" s="109">
        <f>ROUND(E15*F15,2)</f>
        <v>0</v>
      </c>
      <c r="M15" s="109">
        <f>ROUND(E15*H15,2)</f>
        <v>0</v>
      </c>
      <c r="N15" s="109">
        <f>ROUND(E15*I15,2)</f>
        <v>0</v>
      </c>
      <c r="O15" s="109">
        <f>ROUND(E15*J15,2)</f>
        <v>0</v>
      </c>
      <c r="P15" s="109">
        <f>SUM(M15:O15)</f>
        <v>0</v>
      </c>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c r="IW15" s="80"/>
      <c r="IX15" s="80"/>
      <c r="IY15" s="80"/>
      <c r="IZ15" s="80"/>
      <c r="JA15" s="80"/>
      <c r="JB15" s="80"/>
      <c r="JC15" s="80"/>
      <c r="JD15" s="80"/>
      <c r="JE15" s="80"/>
      <c r="JF15" s="80"/>
      <c r="JG15" s="80"/>
      <c r="JH15" s="80"/>
      <c r="JI15" s="80"/>
      <c r="JJ15" s="80"/>
      <c r="JK15" s="80"/>
      <c r="JL15" s="80"/>
      <c r="JM15" s="80"/>
      <c r="JN15" s="80"/>
      <c r="JO15" s="80"/>
      <c r="JP15" s="80"/>
      <c r="JQ15" s="80"/>
      <c r="JR15" s="80"/>
      <c r="JS15" s="80"/>
      <c r="JT15" s="80"/>
      <c r="JU15" s="80"/>
      <c r="JV15" s="80"/>
      <c r="JW15" s="80"/>
      <c r="JX15" s="80"/>
      <c r="JY15" s="80"/>
      <c r="JZ15" s="80"/>
      <c r="KA15" s="80"/>
      <c r="KB15" s="80"/>
      <c r="KC15" s="80"/>
      <c r="KD15" s="80"/>
      <c r="KE15" s="80"/>
      <c r="KF15" s="80"/>
      <c r="KG15" s="80"/>
      <c r="KH15" s="80"/>
      <c r="KI15" s="80"/>
      <c r="KJ15" s="80"/>
      <c r="KK15" s="80"/>
      <c r="KL15" s="80"/>
      <c r="KM15" s="80"/>
      <c r="KN15" s="80"/>
      <c r="KO15" s="80"/>
      <c r="KP15" s="80"/>
      <c r="KQ15" s="80"/>
      <c r="KR15" s="80"/>
      <c r="KS15" s="80"/>
      <c r="KT15" s="80"/>
      <c r="KU15" s="80"/>
      <c r="KV15" s="80"/>
      <c r="KW15" s="80"/>
      <c r="KX15" s="80"/>
      <c r="KY15" s="80"/>
      <c r="KZ15" s="80"/>
      <c r="LA15" s="80"/>
      <c r="LB15" s="80"/>
      <c r="LC15" s="80"/>
      <c r="LD15" s="80"/>
      <c r="LE15" s="80"/>
      <c r="LF15" s="80"/>
      <c r="LG15" s="80"/>
      <c r="LH15" s="80"/>
      <c r="LI15" s="80"/>
      <c r="LJ15" s="80"/>
      <c r="LK15" s="80"/>
      <c r="LL15" s="80"/>
      <c r="LM15" s="80"/>
      <c r="LN15" s="80"/>
      <c r="LO15" s="80"/>
      <c r="LP15" s="80"/>
      <c r="LQ15" s="80"/>
      <c r="LR15" s="80"/>
      <c r="LS15" s="80"/>
      <c r="LT15" s="80"/>
      <c r="LU15" s="80"/>
      <c r="LV15" s="80"/>
      <c r="LW15" s="80"/>
      <c r="LX15" s="80"/>
      <c r="LY15" s="80"/>
      <c r="LZ15" s="80"/>
      <c r="MA15" s="80"/>
      <c r="MB15" s="80"/>
      <c r="MC15" s="80"/>
      <c r="MD15" s="80"/>
      <c r="ME15" s="80"/>
      <c r="MF15" s="80"/>
      <c r="MG15" s="80"/>
      <c r="MH15" s="80"/>
      <c r="MI15" s="80"/>
      <c r="MJ15" s="80"/>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c r="NK15" s="80"/>
      <c r="NL15" s="80"/>
      <c r="NM15" s="80"/>
      <c r="NN15" s="80"/>
      <c r="NO15" s="80"/>
      <c r="NP15" s="80"/>
      <c r="NQ15" s="80"/>
      <c r="NR15" s="80"/>
      <c r="NS15" s="80"/>
      <c r="NT15" s="80"/>
      <c r="NU15" s="80"/>
      <c r="NV15" s="80"/>
      <c r="NW15" s="80"/>
      <c r="NX15" s="80"/>
      <c r="NY15" s="80"/>
      <c r="NZ15" s="80"/>
      <c r="OA15" s="80"/>
      <c r="OB15" s="80"/>
      <c r="OC15" s="80"/>
      <c r="OD15" s="80"/>
      <c r="OE15" s="80"/>
      <c r="OF15" s="80"/>
      <c r="OG15" s="80"/>
      <c r="OH15" s="80"/>
      <c r="OI15" s="80"/>
      <c r="OJ15" s="80"/>
      <c r="OK15" s="80"/>
      <c r="OL15" s="80"/>
      <c r="OM15" s="80"/>
      <c r="ON15" s="80"/>
      <c r="OO15" s="80"/>
      <c r="OP15" s="80"/>
      <c r="OQ15" s="80"/>
      <c r="OR15" s="80"/>
      <c r="OS15" s="80"/>
      <c r="OT15" s="80"/>
      <c r="OU15" s="80"/>
      <c r="OV15" s="80"/>
      <c r="OW15" s="80"/>
      <c r="OX15" s="80"/>
      <c r="OY15" s="80"/>
      <c r="OZ15" s="80"/>
      <c r="PA15" s="80"/>
      <c r="PB15" s="80"/>
      <c r="PC15" s="80"/>
      <c r="PD15" s="80"/>
      <c r="PE15" s="80"/>
      <c r="PF15" s="80"/>
      <c r="PG15" s="80"/>
      <c r="PH15" s="80"/>
      <c r="PI15" s="80"/>
      <c r="PJ15" s="80"/>
      <c r="PK15" s="80"/>
      <c r="PL15" s="80"/>
      <c r="PM15" s="80"/>
      <c r="PN15" s="80"/>
      <c r="PO15" s="80"/>
      <c r="PP15" s="80"/>
      <c r="PQ15" s="80"/>
      <c r="PR15" s="80"/>
      <c r="PS15" s="80"/>
      <c r="PT15" s="80"/>
      <c r="PU15" s="80"/>
      <c r="PV15" s="80"/>
      <c r="PW15" s="80"/>
      <c r="PX15" s="80"/>
      <c r="PY15" s="80"/>
      <c r="PZ15" s="80"/>
      <c r="QA15" s="80"/>
      <c r="QB15" s="80"/>
      <c r="QC15" s="80"/>
      <c r="QD15" s="80"/>
      <c r="QE15" s="80"/>
      <c r="QF15" s="80"/>
      <c r="QG15" s="80"/>
      <c r="QH15" s="80"/>
      <c r="QI15" s="80"/>
      <c r="QJ15" s="80"/>
      <c r="QK15" s="80"/>
      <c r="QL15" s="80"/>
      <c r="QM15" s="80"/>
      <c r="QN15" s="80"/>
      <c r="QO15" s="80"/>
      <c r="QP15" s="80"/>
      <c r="QQ15" s="80"/>
      <c r="QR15" s="80"/>
      <c r="QS15" s="80"/>
      <c r="QT15" s="80"/>
      <c r="QU15" s="80"/>
      <c r="QV15" s="80"/>
      <c r="QW15" s="80"/>
      <c r="QX15" s="80"/>
      <c r="QY15" s="80"/>
      <c r="QZ15" s="80"/>
      <c r="RA15" s="80"/>
      <c r="RB15" s="80"/>
      <c r="RC15" s="80"/>
      <c r="RD15" s="80"/>
      <c r="RE15" s="80"/>
      <c r="RF15" s="80"/>
      <c r="RG15" s="80"/>
      <c r="RH15" s="80"/>
      <c r="RI15" s="80"/>
      <c r="RJ15" s="80"/>
      <c r="RK15" s="80"/>
      <c r="RL15" s="80"/>
      <c r="RM15" s="80"/>
      <c r="RN15" s="80"/>
      <c r="RO15" s="80"/>
      <c r="RP15" s="80"/>
      <c r="RQ15" s="80"/>
      <c r="RR15" s="80"/>
      <c r="RS15" s="80"/>
      <c r="RT15" s="80"/>
      <c r="RU15" s="80"/>
      <c r="RV15" s="80"/>
      <c r="RW15" s="80"/>
      <c r="RX15" s="80"/>
      <c r="RY15" s="80"/>
      <c r="RZ15" s="80"/>
      <c r="SA15" s="80"/>
      <c r="SB15" s="80"/>
      <c r="SC15" s="80"/>
      <c r="SD15" s="80"/>
      <c r="SE15" s="80"/>
      <c r="SF15" s="80"/>
      <c r="SG15" s="80"/>
      <c r="SH15" s="80"/>
      <c r="SI15" s="80"/>
      <c r="SJ15" s="80"/>
      <c r="SK15" s="80"/>
      <c r="SL15" s="80"/>
      <c r="SM15" s="80"/>
      <c r="SN15" s="80"/>
      <c r="SO15" s="80"/>
      <c r="SP15" s="80"/>
      <c r="SQ15" s="80"/>
      <c r="SR15" s="80"/>
      <c r="SS15" s="80"/>
      <c r="ST15" s="80"/>
      <c r="SU15" s="80"/>
      <c r="SV15" s="80"/>
      <c r="SW15" s="80"/>
      <c r="SX15" s="80"/>
      <c r="SY15" s="80"/>
      <c r="SZ15" s="80"/>
      <c r="TA15" s="80"/>
      <c r="TB15" s="80"/>
      <c r="TC15" s="80"/>
      <c r="TD15" s="80"/>
      <c r="TE15" s="80"/>
      <c r="TF15" s="80"/>
      <c r="TG15" s="80"/>
      <c r="TH15" s="80"/>
      <c r="TI15" s="80"/>
      <c r="TJ15" s="80"/>
      <c r="TK15" s="80"/>
      <c r="TL15" s="80"/>
      <c r="TM15" s="80"/>
      <c r="TN15" s="80"/>
      <c r="TO15" s="80"/>
      <c r="TP15" s="80"/>
      <c r="TQ15" s="80"/>
      <c r="TR15" s="80"/>
      <c r="TS15" s="80"/>
      <c r="TT15" s="80"/>
      <c r="TU15" s="80"/>
      <c r="TV15" s="80"/>
      <c r="TW15" s="80"/>
      <c r="TX15" s="80"/>
      <c r="TY15" s="80"/>
      <c r="TZ15" s="80"/>
      <c r="UA15" s="80"/>
      <c r="UB15" s="80"/>
      <c r="UC15" s="80"/>
      <c r="UD15" s="80"/>
      <c r="UE15" s="80"/>
      <c r="UF15" s="80"/>
      <c r="UG15" s="80"/>
      <c r="UH15" s="80"/>
      <c r="UI15" s="80"/>
      <c r="UJ15" s="80"/>
      <c r="UK15" s="80"/>
      <c r="UL15" s="80"/>
      <c r="UM15" s="80"/>
      <c r="UN15" s="80"/>
      <c r="UO15" s="80"/>
      <c r="UP15" s="80"/>
      <c r="UQ15" s="80"/>
      <c r="UR15" s="80"/>
      <c r="US15" s="80"/>
      <c r="UT15" s="80"/>
      <c r="UU15" s="80"/>
      <c r="UV15" s="80"/>
      <c r="UW15" s="80"/>
      <c r="UX15" s="80"/>
      <c r="UY15" s="80"/>
      <c r="UZ15" s="80"/>
      <c r="VA15" s="80"/>
      <c r="VB15" s="80"/>
      <c r="VC15" s="80"/>
      <c r="VD15" s="80"/>
      <c r="VE15" s="80"/>
      <c r="VF15" s="80"/>
      <c r="VG15" s="80"/>
      <c r="VH15" s="80"/>
      <c r="VI15" s="80"/>
      <c r="VJ15" s="80"/>
      <c r="VK15" s="80"/>
      <c r="VL15" s="80"/>
      <c r="VM15" s="80"/>
      <c r="VN15" s="80"/>
      <c r="VO15" s="80"/>
      <c r="VP15" s="80"/>
      <c r="VQ15" s="80"/>
      <c r="VR15" s="80"/>
      <c r="VS15" s="80"/>
      <c r="VT15" s="80"/>
      <c r="VU15" s="80"/>
      <c r="VV15" s="80"/>
      <c r="VW15" s="80"/>
      <c r="VX15" s="80"/>
      <c r="VY15" s="80"/>
      <c r="VZ15" s="80"/>
      <c r="WA15" s="80"/>
      <c r="WB15" s="80"/>
      <c r="WC15" s="80"/>
      <c r="WD15" s="80"/>
      <c r="WE15" s="80"/>
      <c r="WF15" s="80"/>
      <c r="WG15" s="80"/>
      <c r="WH15" s="80"/>
      <c r="WI15" s="80"/>
      <c r="WJ15" s="80"/>
      <c r="WK15" s="80"/>
      <c r="WL15" s="80"/>
      <c r="WM15" s="80"/>
      <c r="WN15" s="80"/>
      <c r="WO15" s="80"/>
      <c r="WP15" s="80"/>
      <c r="WQ15" s="80"/>
      <c r="WR15" s="80"/>
      <c r="WS15" s="80"/>
      <c r="WT15" s="80"/>
      <c r="WU15" s="80"/>
      <c r="WV15" s="80"/>
      <c r="WW15" s="80"/>
      <c r="WX15" s="80"/>
      <c r="WY15" s="80"/>
      <c r="WZ15" s="80"/>
      <c r="XA15" s="80"/>
      <c r="XB15" s="80"/>
      <c r="XC15" s="80"/>
      <c r="XD15" s="80"/>
      <c r="XE15" s="80"/>
      <c r="XF15" s="80"/>
      <c r="XG15" s="80"/>
      <c r="XH15" s="80"/>
      <c r="XI15" s="80"/>
      <c r="XJ15" s="80"/>
      <c r="XK15" s="80"/>
      <c r="XL15" s="80"/>
      <c r="XM15" s="80"/>
      <c r="XN15" s="80"/>
      <c r="XO15" s="80"/>
      <c r="XP15" s="80"/>
      <c r="XQ15" s="80"/>
      <c r="XR15" s="80"/>
      <c r="XS15" s="80"/>
      <c r="XT15" s="80"/>
      <c r="XU15" s="80"/>
      <c r="XV15" s="80"/>
      <c r="XW15" s="80"/>
      <c r="XX15" s="80"/>
      <c r="XY15" s="80"/>
      <c r="XZ15" s="80"/>
      <c r="YA15" s="80"/>
      <c r="YB15" s="80"/>
      <c r="YC15" s="80"/>
      <c r="YD15" s="80"/>
      <c r="YE15" s="80"/>
      <c r="YF15" s="80"/>
      <c r="YG15" s="80"/>
      <c r="YH15" s="80"/>
      <c r="YI15" s="80"/>
      <c r="YJ15" s="80"/>
      <c r="YK15" s="80"/>
      <c r="YL15" s="80"/>
      <c r="YM15" s="80"/>
      <c r="YN15" s="80"/>
      <c r="YO15" s="80"/>
      <c r="YP15" s="80"/>
      <c r="YQ15" s="80"/>
      <c r="YR15" s="80"/>
      <c r="YS15" s="80"/>
      <c r="YT15" s="80"/>
      <c r="YU15" s="80"/>
      <c r="YV15" s="80"/>
      <c r="YW15" s="80"/>
      <c r="YX15" s="80"/>
      <c r="YY15" s="80"/>
      <c r="YZ15" s="80"/>
      <c r="ZA15" s="80"/>
      <c r="ZB15" s="80"/>
      <c r="ZC15" s="80"/>
      <c r="ZD15" s="80"/>
      <c r="ZE15" s="80"/>
      <c r="ZF15" s="80"/>
      <c r="ZG15" s="80"/>
      <c r="ZH15" s="80"/>
      <c r="ZI15" s="80"/>
      <c r="ZJ15" s="80"/>
      <c r="ZK15" s="80"/>
      <c r="ZL15" s="80"/>
      <c r="ZM15" s="80"/>
      <c r="ZN15" s="80"/>
      <c r="ZO15" s="80"/>
      <c r="ZP15" s="80"/>
      <c r="ZQ15" s="80"/>
      <c r="ZR15" s="80"/>
      <c r="ZS15" s="80"/>
      <c r="ZT15" s="80"/>
      <c r="ZU15" s="80"/>
      <c r="ZV15" s="80"/>
      <c r="ZW15" s="80"/>
      <c r="ZX15" s="80"/>
      <c r="ZY15" s="80"/>
      <c r="ZZ15" s="80"/>
      <c r="AAA15" s="80"/>
      <c r="AAB15" s="80"/>
      <c r="AAC15" s="80"/>
      <c r="AAD15" s="80"/>
      <c r="AAE15" s="80"/>
      <c r="AAF15" s="80"/>
      <c r="AAG15" s="80"/>
      <c r="AAH15" s="80"/>
      <c r="AAI15" s="80"/>
      <c r="AAJ15" s="80"/>
      <c r="AAK15" s="80"/>
      <c r="AAL15" s="80"/>
      <c r="AAM15" s="80"/>
      <c r="AAN15" s="80"/>
      <c r="AAO15" s="80"/>
      <c r="AAP15" s="80"/>
      <c r="AAQ15" s="80"/>
      <c r="AAR15" s="80"/>
      <c r="AAS15" s="80"/>
      <c r="AAT15" s="80"/>
      <c r="AAU15" s="80"/>
      <c r="AAV15" s="80"/>
      <c r="AAW15" s="80"/>
      <c r="AAX15" s="80"/>
      <c r="AAY15" s="80"/>
      <c r="AAZ15" s="80"/>
      <c r="ABA15" s="80"/>
      <c r="ABB15" s="80"/>
      <c r="ABC15" s="80"/>
      <c r="ABD15" s="80"/>
      <c r="ABE15" s="80"/>
      <c r="ABF15" s="80"/>
      <c r="ABG15" s="80"/>
      <c r="ABH15" s="80"/>
      <c r="ABI15" s="80"/>
      <c r="ABJ15" s="80"/>
      <c r="ABK15" s="80"/>
      <c r="ABL15" s="80"/>
      <c r="ABM15" s="80"/>
      <c r="ABN15" s="80"/>
      <c r="ABO15" s="80"/>
      <c r="ABP15" s="80"/>
      <c r="ABQ15" s="80"/>
      <c r="ABR15" s="80"/>
      <c r="ABS15" s="80"/>
      <c r="ABT15" s="80"/>
      <c r="ABU15" s="80"/>
      <c r="ABV15" s="80"/>
      <c r="ABW15" s="80"/>
      <c r="ABX15" s="80"/>
      <c r="ABY15" s="80"/>
      <c r="ABZ15" s="80"/>
      <c r="ACA15" s="80"/>
      <c r="ACB15" s="80"/>
      <c r="ACC15" s="80"/>
      <c r="ACD15" s="80"/>
      <c r="ACE15" s="80"/>
      <c r="ACF15" s="80"/>
      <c r="ACG15" s="80"/>
      <c r="ACH15" s="80"/>
      <c r="ACI15" s="80"/>
      <c r="ACJ15" s="80"/>
      <c r="ACK15" s="80"/>
      <c r="ACL15" s="80"/>
      <c r="ACM15" s="80"/>
      <c r="ACN15" s="80"/>
      <c r="ACO15" s="80"/>
      <c r="ACP15" s="80"/>
      <c r="ACQ15" s="80"/>
      <c r="ACR15" s="80"/>
      <c r="ACS15" s="80"/>
      <c r="ACT15" s="80"/>
      <c r="ACU15" s="80"/>
      <c r="ACV15" s="80"/>
      <c r="ACW15" s="80"/>
      <c r="ACX15" s="80"/>
      <c r="ACY15" s="80"/>
      <c r="ACZ15" s="80"/>
      <c r="ADA15" s="80"/>
      <c r="ADB15" s="80"/>
      <c r="ADC15" s="80"/>
      <c r="ADD15" s="80"/>
      <c r="ADE15" s="80"/>
      <c r="ADF15" s="80"/>
      <c r="ADG15" s="80"/>
      <c r="ADH15" s="80"/>
      <c r="ADI15" s="80"/>
      <c r="ADJ15" s="80"/>
      <c r="ADK15" s="80"/>
      <c r="ADL15" s="80"/>
      <c r="ADM15" s="80"/>
      <c r="ADN15" s="80"/>
      <c r="ADO15" s="80"/>
      <c r="ADP15" s="80"/>
      <c r="ADQ15" s="80"/>
      <c r="ADR15" s="80"/>
      <c r="ADS15" s="80"/>
      <c r="ADT15" s="80"/>
      <c r="ADU15" s="80"/>
      <c r="ADV15" s="80"/>
      <c r="ADW15" s="80"/>
      <c r="ADX15" s="80"/>
      <c r="ADY15" s="80"/>
      <c r="ADZ15" s="80"/>
      <c r="AEA15" s="80"/>
      <c r="AEB15" s="80"/>
      <c r="AEC15" s="80"/>
      <c r="AED15" s="80"/>
      <c r="AEE15" s="80"/>
      <c r="AEF15" s="80"/>
      <c r="AEG15" s="80"/>
      <c r="AEH15" s="80"/>
      <c r="AEI15" s="80"/>
      <c r="AEJ15" s="80"/>
      <c r="AEK15" s="80"/>
      <c r="AEL15" s="80"/>
      <c r="AEM15" s="80"/>
      <c r="AEN15" s="80"/>
      <c r="AEO15" s="80"/>
      <c r="AEP15" s="80"/>
      <c r="AEQ15" s="80"/>
      <c r="AER15" s="80"/>
      <c r="AES15" s="80"/>
      <c r="AET15" s="80"/>
      <c r="AEU15" s="80"/>
      <c r="AEV15" s="80"/>
      <c r="AEW15" s="80"/>
      <c r="AEX15" s="80"/>
      <c r="AEY15" s="80"/>
      <c r="AEZ15" s="80"/>
      <c r="AFA15" s="80"/>
      <c r="AFB15" s="80"/>
      <c r="AFC15" s="80"/>
      <c r="AFD15" s="80"/>
      <c r="AFE15" s="80"/>
      <c r="AFF15" s="80"/>
      <c r="AFG15" s="80"/>
      <c r="AFH15" s="80"/>
      <c r="AFI15" s="80"/>
      <c r="AFJ15" s="80"/>
      <c r="AFK15" s="80"/>
      <c r="AFL15" s="80"/>
      <c r="AFM15" s="80"/>
      <c r="AFN15" s="80"/>
      <c r="AFO15" s="80"/>
      <c r="AFP15" s="80"/>
      <c r="AFQ15" s="80"/>
      <c r="AFR15" s="80"/>
      <c r="AFS15" s="80"/>
      <c r="AFT15" s="80"/>
      <c r="AFU15" s="80"/>
      <c r="AFV15" s="80"/>
      <c r="AFW15" s="80"/>
      <c r="AFX15" s="80"/>
      <c r="AFY15" s="80"/>
      <c r="AFZ15" s="80"/>
      <c r="AGA15" s="80"/>
      <c r="AGB15" s="80"/>
      <c r="AGC15" s="80"/>
      <c r="AGD15" s="80"/>
      <c r="AGE15" s="80"/>
      <c r="AGF15" s="80"/>
      <c r="AGG15" s="80"/>
      <c r="AGH15" s="80"/>
      <c r="AGI15" s="80"/>
      <c r="AGJ15" s="80"/>
      <c r="AGK15" s="80"/>
      <c r="AGL15" s="80"/>
      <c r="AGM15" s="80"/>
      <c r="AGN15" s="80"/>
      <c r="AGO15" s="80"/>
      <c r="AGP15" s="80"/>
      <c r="AGQ15" s="80"/>
      <c r="AGR15" s="80"/>
      <c r="AGS15" s="80"/>
      <c r="AGT15" s="80"/>
      <c r="AGU15" s="80"/>
      <c r="AGV15" s="80"/>
      <c r="AGW15" s="80"/>
      <c r="AGX15" s="80"/>
      <c r="AGY15" s="80"/>
      <c r="AGZ15" s="80"/>
      <c r="AHA15" s="80"/>
      <c r="AHB15" s="80"/>
      <c r="AHC15" s="80"/>
      <c r="AHD15" s="80"/>
      <c r="AHE15" s="80"/>
      <c r="AHF15" s="80"/>
      <c r="AHG15" s="80"/>
      <c r="AHH15" s="80"/>
      <c r="AHI15" s="80"/>
      <c r="AHJ15" s="80"/>
      <c r="AHK15" s="80"/>
      <c r="AHL15" s="80"/>
      <c r="AHM15" s="80"/>
      <c r="AHN15" s="80"/>
      <c r="AHO15" s="80"/>
      <c r="AHP15" s="80"/>
      <c r="AHQ15" s="80"/>
      <c r="AHR15" s="80"/>
      <c r="AHS15" s="80"/>
      <c r="AHT15" s="80"/>
      <c r="AHU15" s="80"/>
      <c r="AHV15" s="80"/>
      <c r="AHW15" s="80"/>
      <c r="AHX15" s="80"/>
      <c r="AHY15" s="80"/>
      <c r="AHZ15" s="80"/>
      <c r="AIA15" s="80"/>
      <c r="AIB15" s="80"/>
      <c r="AIC15" s="80"/>
      <c r="AID15" s="80"/>
      <c r="AIE15" s="80"/>
      <c r="AIF15" s="80"/>
      <c r="AIG15" s="80"/>
      <c r="AIH15" s="80"/>
      <c r="AII15" s="80"/>
      <c r="AIJ15" s="80"/>
      <c r="AIK15" s="80"/>
      <c r="AIL15" s="80"/>
      <c r="AIM15" s="80"/>
      <c r="AIN15" s="80"/>
      <c r="AIO15" s="80"/>
      <c r="AIP15" s="80"/>
      <c r="AIQ15" s="80"/>
      <c r="AIR15" s="80"/>
      <c r="AIS15" s="80"/>
      <c r="AIT15" s="80"/>
      <c r="AIU15" s="80"/>
      <c r="AIV15" s="80"/>
      <c r="AIW15" s="80"/>
      <c r="AIX15" s="80"/>
      <c r="AIY15" s="80"/>
      <c r="AIZ15" s="80"/>
      <c r="AJA15" s="80"/>
      <c r="AJB15" s="80"/>
      <c r="AJC15" s="80"/>
      <c r="AJD15" s="80"/>
      <c r="AJE15" s="80"/>
      <c r="AJF15" s="80"/>
      <c r="AJG15" s="80"/>
      <c r="AJH15" s="80"/>
      <c r="AJI15" s="80"/>
      <c r="AJJ15" s="80"/>
      <c r="AJK15" s="80"/>
      <c r="AJL15" s="80"/>
      <c r="AJM15" s="80"/>
      <c r="AJN15" s="80"/>
      <c r="AJO15" s="80"/>
      <c r="AJP15" s="80"/>
      <c r="AJQ15" s="80"/>
      <c r="AJR15" s="80"/>
      <c r="AJS15" s="80"/>
      <c r="AJT15" s="80"/>
      <c r="AJU15" s="80"/>
      <c r="AJV15" s="80"/>
      <c r="AJW15" s="80"/>
      <c r="AJX15" s="80"/>
      <c r="AJY15" s="80"/>
      <c r="AJZ15" s="80"/>
      <c r="AKA15" s="80"/>
      <c r="AKB15" s="80"/>
      <c r="AKC15" s="80"/>
      <c r="AKD15" s="80"/>
      <c r="AKE15" s="80"/>
      <c r="AKF15" s="80"/>
      <c r="AKG15" s="80"/>
      <c r="AKH15" s="80"/>
      <c r="AKI15" s="80"/>
      <c r="AKJ15" s="80"/>
      <c r="AKK15" s="80"/>
      <c r="AKL15" s="80"/>
      <c r="AKM15" s="80"/>
      <c r="AKN15" s="80"/>
      <c r="AKO15" s="80"/>
      <c r="AKP15" s="80"/>
      <c r="AKQ15" s="80"/>
      <c r="AKR15" s="80"/>
      <c r="AKS15" s="80"/>
      <c r="AKT15" s="80"/>
      <c r="AKU15" s="80"/>
      <c r="AKV15" s="80"/>
      <c r="AKW15" s="80"/>
      <c r="AKX15" s="80"/>
      <c r="AKY15" s="80"/>
      <c r="AKZ15" s="80"/>
      <c r="ALA15" s="80"/>
      <c r="ALB15" s="80"/>
      <c r="ALC15" s="80"/>
      <c r="ALD15" s="80"/>
      <c r="ALE15" s="80"/>
      <c r="ALF15" s="80"/>
      <c r="ALG15" s="80"/>
      <c r="ALH15" s="80"/>
      <c r="ALI15" s="80"/>
      <c r="ALJ15" s="80"/>
      <c r="ALK15" s="80"/>
      <c r="ALL15" s="80"/>
      <c r="ALM15" s="80"/>
      <c r="ALN15" s="80"/>
      <c r="ALO15" s="80"/>
      <c r="ALP15" s="80"/>
    </row>
    <row r="16" spans="1:1004" s="207" customFormat="1" ht="15" x14ac:dyDescent="0.25">
      <c r="A16" s="407" t="str">
        <f>IF(COUNTBLANK(B16)=1," ",COUNTA($B$13:B16))</f>
        <v xml:space="preserve"> </v>
      </c>
      <c r="B16" s="412"/>
      <c r="C16" s="413" t="s">
        <v>199</v>
      </c>
      <c r="D16" s="407" t="s">
        <v>57</v>
      </c>
      <c r="E16" s="414">
        <f>E15+1</f>
        <v>36</v>
      </c>
      <c r="F16" s="105"/>
      <c r="G16" s="106"/>
      <c r="H16" s="107">
        <f t="shared" ref="H16:H20" si="0">F16*G16</f>
        <v>0</v>
      </c>
      <c r="I16" s="108"/>
      <c r="J16" s="108"/>
      <c r="K16" s="109">
        <f t="shared" ref="K16:K20" si="1">ROUND(I16+H16+J16,2)</f>
        <v>0</v>
      </c>
      <c r="L16" s="109">
        <f t="shared" ref="L16:L20" si="2">ROUND(E16*F16,2)</f>
        <v>0</v>
      </c>
      <c r="M16" s="109">
        <f t="shared" ref="M16:M20" si="3">ROUND(E16*H16,2)</f>
        <v>0</v>
      </c>
      <c r="N16" s="109">
        <f t="shared" ref="N16:N20" si="4">ROUND(E16*I16,2)</f>
        <v>0</v>
      </c>
      <c r="O16" s="109">
        <f t="shared" ref="O16:O20" si="5">ROUND(E16*J16,2)</f>
        <v>0</v>
      </c>
      <c r="P16" s="109">
        <f t="shared" ref="P16:P20" si="6">SUM(M16:O16)</f>
        <v>0</v>
      </c>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80"/>
      <c r="KD16" s="80"/>
      <c r="KE16" s="80"/>
      <c r="KF16" s="80"/>
      <c r="KG16" s="80"/>
      <c r="KH16" s="80"/>
      <c r="KI16" s="80"/>
      <c r="KJ16" s="80"/>
      <c r="KK16" s="80"/>
      <c r="KL16" s="80"/>
      <c r="KM16" s="80"/>
      <c r="KN16" s="80"/>
      <c r="KO16" s="80"/>
      <c r="KP16" s="80"/>
      <c r="KQ16" s="80"/>
      <c r="KR16" s="80"/>
      <c r="KS16" s="80"/>
      <c r="KT16" s="80"/>
      <c r="KU16" s="80"/>
      <c r="KV16" s="80"/>
      <c r="KW16" s="80"/>
      <c r="KX16" s="80"/>
      <c r="KY16" s="80"/>
      <c r="KZ16" s="80"/>
      <c r="LA16" s="80"/>
      <c r="LB16" s="80"/>
      <c r="LC16" s="80"/>
      <c r="LD16" s="80"/>
      <c r="LE16" s="80"/>
      <c r="LF16" s="80"/>
      <c r="LG16" s="80"/>
      <c r="LH16" s="80"/>
      <c r="LI16" s="80"/>
      <c r="LJ16" s="80"/>
      <c r="LK16" s="80"/>
      <c r="LL16" s="80"/>
      <c r="LM16" s="80"/>
      <c r="LN16" s="80"/>
      <c r="LO16" s="80"/>
      <c r="LP16" s="80"/>
      <c r="LQ16" s="80"/>
      <c r="LR16" s="80"/>
      <c r="LS16" s="80"/>
      <c r="LT16" s="80"/>
      <c r="LU16" s="80"/>
      <c r="LV16" s="80"/>
      <c r="LW16" s="80"/>
      <c r="LX16" s="80"/>
      <c r="LY16" s="80"/>
      <c r="LZ16" s="80"/>
      <c r="MA16" s="80"/>
      <c r="MB16" s="80"/>
      <c r="MC16" s="80"/>
      <c r="MD16" s="80"/>
      <c r="ME16" s="80"/>
      <c r="MF16" s="80"/>
      <c r="MG16" s="80"/>
      <c r="MH16" s="80"/>
      <c r="MI16" s="80"/>
      <c r="MJ16" s="80"/>
      <c r="MK16" s="80"/>
      <c r="ML16" s="80"/>
      <c r="MM16" s="80"/>
      <c r="MN16" s="80"/>
      <c r="MO16" s="80"/>
      <c r="MP16" s="80"/>
      <c r="MQ16" s="80"/>
      <c r="MR16" s="80"/>
      <c r="MS16" s="80"/>
      <c r="MT16" s="80"/>
      <c r="MU16" s="80"/>
      <c r="MV16" s="80"/>
      <c r="MW16" s="80"/>
      <c r="MX16" s="80"/>
      <c r="MY16" s="80"/>
      <c r="MZ16" s="80"/>
      <c r="NA16" s="80"/>
      <c r="NB16" s="80"/>
      <c r="NC16" s="80"/>
      <c r="ND16" s="80"/>
      <c r="NE16" s="80"/>
      <c r="NF16" s="80"/>
      <c r="NG16" s="80"/>
      <c r="NH16" s="80"/>
      <c r="NI16" s="80"/>
      <c r="NJ16" s="80"/>
      <c r="NK16" s="80"/>
      <c r="NL16" s="80"/>
      <c r="NM16" s="80"/>
      <c r="NN16" s="80"/>
      <c r="NO16" s="80"/>
      <c r="NP16" s="80"/>
      <c r="NQ16" s="80"/>
      <c r="NR16" s="80"/>
      <c r="NS16" s="80"/>
      <c r="NT16" s="80"/>
      <c r="NU16" s="80"/>
      <c r="NV16" s="80"/>
      <c r="NW16" s="80"/>
      <c r="NX16" s="80"/>
      <c r="NY16" s="80"/>
      <c r="NZ16" s="80"/>
      <c r="OA16" s="80"/>
      <c r="OB16" s="80"/>
      <c r="OC16" s="80"/>
      <c r="OD16" s="80"/>
      <c r="OE16" s="80"/>
      <c r="OF16" s="80"/>
      <c r="OG16" s="80"/>
      <c r="OH16" s="80"/>
      <c r="OI16" s="80"/>
      <c r="OJ16" s="80"/>
      <c r="OK16" s="80"/>
      <c r="OL16" s="80"/>
      <c r="OM16" s="80"/>
      <c r="ON16" s="80"/>
      <c r="OO16" s="80"/>
      <c r="OP16" s="80"/>
      <c r="OQ16" s="80"/>
      <c r="OR16" s="80"/>
      <c r="OS16" s="80"/>
      <c r="OT16" s="80"/>
      <c r="OU16" s="80"/>
      <c r="OV16" s="80"/>
      <c r="OW16" s="80"/>
      <c r="OX16" s="80"/>
      <c r="OY16" s="80"/>
      <c r="OZ16" s="80"/>
      <c r="PA16" s="80"/>
      <c r="PB16" s="80"/>
      <c r="PC16" s="80"/>
      <c r="PD16" s="80"/>
      <c r="PE16" s="80"/>
      <c r="PF16" s="80"/>
      <c r="PG16" s="80"/>
      <c r="PH16" s="80"/>
      <c r="PI16" s="80"/>
      <c r="PJ16" s="80"/>
      <c r="PK16" s="80"/>
      <c r="PL16" s="80"/>
      <c r="PM16" s="80"/>
      <c r="PN16" s="80"/>
      <c r="PO16" s="80"/>
      <c r="PP16" s="80"/>
      <c r="PQ16" s="80"/>
      <c r="PR16" s="80"/>
      <c r="PS16" s="80"/>
      <c r="PT16" s="80"/>
      <c r="PU16" s="80"/>
      <c r="PV16" s="80"/>
      <c r="PW16" s="80"/>
      <c r="PX16" s="80"/>
      <c r="PY16" s="80"/>
      <c r="PZ16" s="80"/>
      <c r="QA16" s="80"/>
      <c r="QB16" s="80"/>
      <c r="QC16" s="80"/>
      <c r="QD16" s="80"/>
      <c r="QE16" s="80"/>
      <c r="QF16" s="80"/>
      <c r="QG16" s="80"/>
      <c r="QH16" s="80"/>
      <c r="QI16" s="80"/>
      <c r="QJ16" s="80"/>
      <c r="QK16" s="80"/>
      <c r="QL16" s="80"/>
      <c r="QM16" s="80"/>
      <c r="QN16" s="80"/>
      <c r="QO16" s="80"/>
      <c r="QP16" s="80"/>
      <c r="QQ16" s="80"/>
      <c r="QR16" s="80"/>
      <c r="QS16" s="80"/>
      <c r="QT16" s="80"/>
      <c r="QU16" s="80"/>
      <c r="QV16" s="80"/>
      <c r="QW16" s="80"/>
      <c r="QX16" s="80"/>
      <c r="QY16" s="80"/>
      <c r="QZ16" s="80"/>
      <c r="RA16" s="80"/>
      <c r="RB16" s="80"/>
      <c r="RC16" s="80"/>
      <c r="RD16" s="80"/>
      <c r="RE16" s="80"/>
      <c r="RF16" s="80"/>
      <c r="RG16" s="80"/>
      <c r="RH16" s="80"/>
      <c r="RI16" s="80"/>
      <c r="RJ16" s="80"/>
      <c r="RK16" s="80"/>
      <c r="RL16" s="80"/>
      <c r="RM16" s="80"/>
      <c r="RN16" s="80"/>
      <c r="RO16" s="80"/>
      <c r="RP16" s="80"/>
      <c r="RQ16" s="80"/>
      <c r="RR16" s="80"/>
      <c r="RS16" s="80"/>
      <c r="RT16" s="80"/>
      <c r="RU16" s="80"/>
      <c r="RV16" s="80"/>
      <c r="RW16" s="80"/>
      <c r="RX16" s="80"/>
      <c r="RY16" s="80"/>
      <c r="RZ16" s="80"/>
      <c r="SA16" s="80"/>
      <c r="SB16" s="80"/>
      <c r="SC16" s="80"/>
      <c r="SD16" s="80"/>
      <c r="SE16" s="80"/>
      <c r="SF16" s="80"/>
      <c r="SG16" s="80"/>
      <c r="SH16" s="80"/>
      <c r="SI16" s="80"/>
      <c r="SJ16" s="80"/>
      <c r="SK16" s="80"/>
      <c r="SL16" s="80"/>
      <c r="SM16" s="80"/>
      <c r="SN16" s="80"/>
      <c r="SO16" s="80"/>
      <c r="SP16" s="80"/>
      <c r="SQ16" s="80"/>
      <c r="SR16" s="80"/>
      <c r="SS16" s="80"/>
      <c r="ST16" s="80"/>
      <c r="SU16" s="80"/>
      <c r="SV16" s="80"/>
      <c r="SW16" s="80"/>
      <c r="SX16" s="80"/>
      <c r="SY16" s="80"/>
      <c r="SZ16" s="80"/>
      <c r="TA16" s="80"/>
      <c r="TB16" s="80"/>
      <c r="TC16" s="80"/>
      <c r="TD16" s="80"/>
      <c r="TE16" s="80"/>
      <c r="TF16" s="80"/>
      <c r="TG16" s="80"/>
      <c r="TH16" s="80"/>
      <c r="TI16" s="80"/>
      <c r="TJ16" s="80"/>
      <c r="TK16" s="80"/>
      <c r="TL16" s="80"/>
      <c r="TM16" s="80"/>
      <c r="TN16" s="80"/>
      <c r="TO16" s="80"/>
      <c r="TP16" s="80"/>
      <c r="TQ16" s="80"/>
      <c r="TR16" s="80"/>
      <c r="TS16" s="80"/>
      <c r="TT16" s="80"/>
      <c r="TU16" s="80"/>
      <c r="TV16" s="80"/>
      <c r="TW16" s="80"/>
      <c r="TX16" s="80"/>
      <c r="TY16" s="80"/>
      <c r="TZ16" s="80"/>
      <c r="UA16" s="80"/>
      <c r="UB16" s="80"/>
      <c r="UC16" s="80"/>
      <c r="UD16" s="80"/>
      <c r="UE16" s="80"/>
      <c r="UF16" s="80"/>
      <c r="UG16" s="80"/>
      <c r="UH16" s="80"/>
      <c r="UI16" s="80"/>
      <c r="UJ16" s="80"/>
      <c r="UK16" s="80"/>
      <c r="UL16" s="80"/>
      <c r="UM16" s="80"/>
      <c r="UN16" s="80"/>
      <c r="UO16" s="80"/>
      <c r="UP16" s="80"/>
      <c r="UQ16" s="80"/>
      <c r="UR16" s="80"/>
      <c r="US16" s="80"/>
      <c r="UT16" s="80"/>
      <c r="UU16" s="80"/>
      <c r="UV16" s="80"/>
      <c r="UW16" s="80"/>
      <c r="UX16" s="80"/>
      <c r="UY16" s="80"/>
      <c r="UZ16" s="80"/>
      <c r="VA16" s="80"/>
      <c r="VB16" s="80"/>
      <c r="VC16" s="80"/>
      <c r="VD16" s="80"/>
      <c r="VE16" s="80"/>
      <c r="VF16" s="80"/>
      <c r="VG16" s="80"/>
      <c r="VH16" s="80"/>
      <c r="VI16" s="80"/>
      <c r="VJ16" s="80"/>
      <c r="VK16" s="80"/>
      <c r="VL16" s="80"/>
      <c r="VM16" s="80"/>
      <c r="VN16" s="80"/>
      <c r="VO16" s="80"/>
      <c r="VP16" s="80"/>
      <c r="VQ16" s="80"/>
      <c r="VR16" s="80"/>
      <c r="VS16" s="80"/>
      <c r="VT16" s="80"/>
      <c r="VU16" s="80"/>
      <c r="VV16" s="80"/>
      <c r="VW16" s="80"/>
      <c r="VX16" s="80"/>
      <c r="VY16" s="80"/>
      <c r="VZ16" s="80"/>
      <c r="WA16" s="80"/>
      <c r="WB16" s="80"/>
      <c r="WC16" s="80"/>
      <c r="WD16" s="80"/>
      <c r="WE16" s="80"/>
      <c r="WF16" s="80"/>
      <c r="WG16" s="80"/>
      <c r="WH16" s="80"/>
      <c r="WI16" s="80"/>
      <c r="WJ16" s="80"/>
      <c r="WK16" s="80"/>
      <c r="WL16" s="80"/>
      <c r="WM16" s="80"/>
      <c r="WN16" s="80"/>
      <c r="WO16" s="80"/>
      <c r="WP16" s="80"/>
      <c r="WQ16" s="80"/>
      <c r="WR16" s="80"/>
      <c r="WS16" s="80"/>
      <c r="WT16" s="80"/>
      <c r="WU16" s="80"/>
      <c r="WV16" s="80"/>
      <c r="WW16" s="80"/>
      <c r="WX16" s="80"/>
      <c r="WY16" s="80"/>
      <c r="WZ16" s="80"/>
      <c r="XA16" s="80"/>
      <c r="XB16" s="80"/>
      <c r="XC16" s="80"/>
      <c r="XD16" s="80"/>
      <c r="XE16" s="80"/>
      <c r="XF16" s="80"/>
      <c r="XG16" s="80"/>
      <c r="XH16" s="80"/>
      <c r="XI16" s="80"/>
      <c r="XJ16" s="80"/>
      <c r="XK16" s="80"/>
      <c r="XL16" s="80"/>
      <c r="XM16" s="80"/>
      <c r="XN16" s="80"/>
      <c r="XO16" s="80"/>
      <c r="XP16" s="80"/>
      <c r="XQ16" s="80"/>
      <c r="XR16" s="80"/>
      <c r="XS16" s="80"/>
      <c r="XT16" s="80"/>
      <c r="XU16" s="80"/>
      <c r="XV16" s="80"/>
      <c r="XW16" s="80"/>
      <c r="XX16" s="80"/>
      <c r="XY16" s="80"/>
      <c r="XZ16" s="80"/>
      <c r="YA16" s="80"/>
      <c r="YB16" s="80"/>
      <c r="YC16" s="80"/>
      <c r="YD16" s="80"/>
      <c r="YE16" s="80"/>
      <c r="YF16" s="80"/>
      <c r="YG16" s="80"/>
      <c r="YH16" s="80"/>
      <c r="YI16" s="80"/>
      <c r="YJ16" s="80"/>
      <c r="YK16" s="80"/>
      <c r="YL16" s="80"/>
      <c r="YM16" s="80"/>
      <c r="YN16" s="80"/>
      <c r="YO16" s="80"/>
      <c r="YP16" s="80"/>
      <c r="YQ16" s="80"/>
      <c r="YR16" s="80"/>
      <c r="YS16" s="80"/>
      <c r="YT16" s="80"/>
      <c r="YU16" s="80"/>
      <c r="YV16" s="80"/>
      <c r="YW16" s="80"/>
      <c r="YX16" s="80"/>
      <c r="YY16" s="80"/>
      <c r="YZ16" s="80"/>
      <c r="ZA16" s="80"/>
      <c r="ZB16" s="80"/>
      <c r="ZC16" s="80"/>
      <c r="ZD16" s="80"/>
      <c r="ZE16" s="80"/>
      <c r="ZF16" s="80"/>
      <c r="ZG16" s="80"/>
      <c r="ZH16" s="80"/>
      <c r="ZI16" s="80"/>
      <c r="ZJ16" s="80"/>
      <c r="ZK16" s="80"/>
      <c r="ZL16" s="80"/>
      <c r="ZM16" s="80"/>
      <c r="ZN16" s="80"/>
      <c r="ZO16" s="80"/>
      <c r="ZP16" s="80"/>
      <c r="ZQ16" s="80"/>
      <c r="ZR16" s="80"/>
      <c r="ZS16" s="80"/>
      <c r="ZT16" s="80"/>
      <c r="ZU16" s="80"/>
      <c r="ZV16" s="80"/>
      <c r="ZW16" s="80"/>
      <c r="ZX16" s="80"/>
      <c r="ZY16" s="80"/>
      <c r="ZZ16" s="80"/>
      <c r="AAA16" s="80"/>
      <c r="AAB16" s="80"/>
      <c r="AAC16" s="80"/>
      <c r="AAD16" s="80"/>
      <c r="AAE16" s="80"/>
      <c r="AAF16" s="80"/>
      <c r="AAG16" s="80"/>
      <c r="AAH16" s="80"/>
      <c r="AAI16" s="80"/>
      <c r="AAJ16" s="80"/>
      <c r="AAK16" s="80"/>
      <c r="AAL16" s="80"/>
      <c r="AAM16" s="80"/>
      <c r="AAN16" s="80"/>
      <c r="AAO16" s="80"/>
      <c r="AAP16" s="80"/>
      <c r="AAQ16" s="80"/>
      <c r="AAR16" s="80"/>
      <c r="AAS16" s="80"/>
      <c r="AAT16" s="80"/>
      <c r="AAU16" s="80"/>
      <c r="AAV16" s="80"/>
      <c r="AAW16" s="80"/>
      <c r="AAX16" s="80"/>
      <c r="AAY16" s="80"/>
      <c r="AAZ16" s="80"/>
      <c r="ABA16" s="80"/>
      <c r="ABB16" s="80"/>
      <c r="ABC16" s="80"/>
      <c r="ABD16" s="80"/>
      <c r="ABE16" s="80"/>
      <c r="ABF16" s="80"/>
      <c r="ABG16" s="80"/>
      <c r="ABH16" s="80"/>
      <c r="ABI16" s="80"/>
      <c r="ABJ16" s="80"/>
      <c r="ABK16" s="80"/>
      <c r="ABL16" s="80"/>
      <c r="ABM16" s="80"/>
      <c r="ABN16" s="80"/>
      <c r="ABO16" s="80"/>
      <c r="ABP16" s="80"/>
      <c r="ABQ16" s="80"/>
      <c r="ABR16" s="80"/>
      <c r="ABS16" s="80"/>
      <c r="ABT16" s="80"/>
      <c r="ABU16" s="80"/>
      <c r="ABV16" s="80"/>
      <c r="ABW16" s="80"/>
      <c r="ABX16" s="80"/>
      <c r="ABY16" s="80"/>
      <c r="ABZ16" s="80"/>
      <c r="ACA16" s="80"/>
      <c r="ACB16" s="80"/>
      <c r="ACC16" s="80"/>
      <c r="ACD16" s="80"/>
      <c r="ACE16" s="80"/>
      <c r="ACF16" s="80"/>
      <c r="ACG16" s="80"/>
      <c r="ACH16" s="80"/>
      <c r="ACI16" s="80"/>
      <c r="ACJ16" s="80"/>
      <c r="ACK16" s="80"/>
      <c r="ACL16" s="80"/>
      <c r="ACM16" s="80"/>
      <c r="ACN16" s="80"/>
      <c r="ACO16" s="80"/>
      <c r="ACP16" s="80"/>
      <c r="ACQ16" s="80"/>
      <c r="ACR16" s="80"/>
      <c r="ACS16" s="80"/>
      <c r="ACT16" s="80"/>
      <c r="ACU16" s="80"/>
      <c r="ACV16" s="80"/>
      <c r="ACW16" s="80"/>
      <c r="ACX16" s="80"/>
      <c r="ACY16" s="80"/>
      <c r="ACZ16" s="80"/>
      <c r="ADA16" s="80"/>
      <c r="ADB16" s="80"/>
      <c r="ADC16" s="80"/>
      <c r="ADD16" s="80"/>
      <c r="ADE16" s="80"/>
      <c r="ADF16" s="80"/>
      <c r="ADG16" s="80"/>
      <c r="ADH16" s="80"/>
      <c r="ADI16" s="80"/>
      <c r="ADJ16" s="80"/>
      <c r="ADK16" s="80"/>
      <c r="ADL16" s="80"/>
      <c r="ADM16" s="80"/>
      <c r="ADN16" s="80"/>
      <c r="ADO16" s="80"/>
      <c r="ADP16" s="80"/>
      <c r="ADQ16" s="80"/>
      <c r="ADR16" s="80"/>
      <c r="ADS16" s="80"/>
      <c r="ADT16" s="80"/>
      <c r="ADU16" s="80"/>
      <c r="ADV16" s="80"/>
      <c r="ADW16" s="80"/>
      <c r="ADX16" s="80"/>
      <c r="ADY16" s="80"/>
      <c r="ADZ16" s="80"/>
      <c r="AEA16" s="80"/>
      <c r="AEB16" s="80"/>
      <c r="AEC16" s="80"/>
      <c r="AED16" s="80"/>
      <c r="AEE16" s="80"/>
      <c r="AEF16" s="80"/>
      <c r="AEG16" s="80"/>
      <c r="AEH16" s="80"/>
      <c r="AEI16" s="80"/>
      <c r="AEJ16" s="80"/>
      <c r="AEK16" s="80"/>
      <c r="AEL16" s="80"/>
      <c r="AEM16" s="80"/>
      <c r="AEN16" s="80"/>
      <c r="AEO16" s="80"/>
      <c r="AEP16" s="80"/>
      <c r="AEQ16" s="80"/>
      <c r="AER16" s="80"/>
      <c r="AES16" s="80"/>
      <c r="AET16" s="80"/>
      <c r="AEU16" s="80"/>
      <c r="AEV16" s="80"/>
      <c r="AEW16" s="80"/>
      <c r="AEX16" s="80"/>
      <c r="AEY16" s="80"/>
      <c r="AEZ16" s="80"/>
      <c r="AFA16" s="80"/>
      <c r="AFB16" s="80"/>
      <c r="AFC16" s="80"/>
      <c r="AFD16" s="80"/>
      <c r="AFE16" s="80"/>
      <c r="AFF16" s="80"/>
      <c r="AFG16" s="80"/>
      <c r="AFH16" s="80"/>
      <c r="AFI16" s="80"/>
      <c r="AFJ16" s="80"/>
      <c r="AFK16" s="80"/>
      <c r="AFL16" s="80"/>
      <c r="AFM16" s="80"/>
      <c r="AFN16" s="80"/>
      <c r="AFO16" s="80"/>
      <c r="AFP16" s="80"/>
      <c r="AFQ16" s="80"/>
      <c r="AFR16" s="80"/>
      <c r="AFS16" s="80"/>
      <c r="AFT16" s="80"/>
      <c r="AFU16" s="80"/>
      <c r="AFV16" s="80"/>
      <c r="AFW16" s="80"/>
      <c r="AFX16" s="80"/>
      <c r="AFY16" s="80"/>
      <c r="AFZ16" s="80"/>
      <c r="AGA16" s="80"/>
      <c r="AGB16" s="80"/>
      <c r="AGC16" s="80"/>
      <c r="AGD16" s="80"/>
      <c r="AGE16" s="80"/>
      <c r="AGF16" s="80"/>
      <c r="AGG16" s="80"/>
      <c r="AGH16" s="80"/>
      <c r="AGI16" s="80"/>
      <c r="AGJ16" s="80"/>
      <c r="AGK16" s="80"/>
      <c r="AGL16" s="80"/>
      <c r="AGM16" s="80"/>
      <c r="AGN16" s="80"/>
      <c r="AGO16" s="80"/>
      <c r="AGP16" s="80"/>
      <c r="AGQ16" s="80"/>
      <c r="AGR16" s="80"/>
      <c r="AGS16" s="80"/>
      <c r="AGT16" s="80"/>
      <c r="AGU16" s="80"/>
      <c r="AGV16" s="80"/>
      <c r="AGW16" s="80"/>
      <c r="AGX16" s="80"/>
      <c r="AGY16" s="80"/>
      <c r="AGZ16" s="80"/>
      <c r="AHA16" s="80"/>
      <c r="AHB16" s="80"/>
      <c r="AHC16" s="80"/>
      <c r="AHD16" s="80"/>
      <c r="AHE16" s="80"/>
      <c r="AHF16" s="80"/>
      <c r="AHG16" s="80"/>
      <c r="AHH16" s="80"/>
      <c r="AHI16" s="80"/>
      <c r="AHJ16" s="80"/>
      <c r="AHK16" s="80"/>
      <c r="AHL16" s="80"/>
      <c r="AHM16" s="80"/>
      <c r="AHN16" s="80"/>
      <c r="AHO16" s="80"/>
      <c r="AHP16" s="80"/>
      <c r="AHQ16" s="80"/>
      <c r="AHR16" s="80"/>
      <c r="AHS16" s="80"/>
      <c r="AHT16" s="80"/>
      <c r="AHU16" s="80"/>
      <c r="AHV16" s="80"/>
      <c r="AHW16" s="80"/>
      <c r="AHX16" s="80"/>
      <c r="AHY16" s="80"/>
      <c r="AHZ16" s="80"/>
      <c r="AIA16" s="80"/>
      <c r="AIB16" s="80"/>
      <c r="AIC16" s="80"/>
      <c r="AID16" s="80"/>
      <c r="AIE16" s="80"/>
      <c r="AIF16" s="80"/>
      <c r="AIG16" s="80"/>
      <c r="AIH16" s="80"/>
      <c r="AII16" s="80"/>
      <c r="AIJ16" s="80"/>
      <c r="AIK16" s="80"/>
      <c r="AIL16" s="80"/>
      <c r="AIM16" s="80"/>
      <c r="AIN16" s="80"/>
      <c r="AIO16" s="80"/>
      <c r="AIP16" s="80"/>
      <c r="AIQ16" s="80"/>
      <c r="AIR16" s="80"/>
      <c r="AIS16" s="80"/>
      <c r="AIT16" s="80"/>
      <c r="AIU16" s="80"/>
      <c r="AIV16" s="80"/>
      <c r="AIW16" s="80"/>
      <c r="AIX16" s="80"/>
      <c r="AIY16" s="80"/>
      <c r="AIZ16" s="80"/>
      <c r="AJA16" s="80"/>
      <c r="AJB16" s="80"/>
      <c r="AJC16" s="80"/>
      <c r="AJD16" s="80"/>
      <c r="AJE16" s="80"/>
      <c r="AJF16" s="80"/>
      <c r="AJG16" s="80"/>
      <c r="AJH16" s="80"/>
      <c r="AJI16" s="80"/>
      <c r="AJJ16" s="80"/>
      <c r="AJK16" s="80"/>
      <c r="AJL16" s="80"/>
      <c r="AJM16" s="80"/>
      <c r="AJN16" s="80"/>
      <c r="AJO16" s="80"/>
      <c r="AJP16" s="80"/>
      <c r="AJQ16" s="80"/>
      <c r="AJR16" s="80"/>
      <c r="AJS16" s="80"/>
      <c r="AJT16" s="80"/>
      <c r="AJU16" s="80"/>
      <c r="AJV16" s="80"/>
      <c r="AJW16" s="80"/>
      <c r="AJX16" s="80"/>
      <c r="AJY16" s="80"/>
      <c r="AJZ16" s="80"/>
      <c r="AKA16" s="80"/>
      <c r="AKB16" s="80"/>
      <c r="AKC16" s="80"/>
      <c r="AKD16" s="80"/>
      <c r="AKE16" s="80"/>
      <c r="AKF16" s="80"/>
      <c r="AKG16" s="80"/>
      <c r="AKH16" s="80"/>
      <c r="AKI16" s="80"/>
      <c r="AKJ16" s="80"/>
      <c r="AKK16" s="80"/>
      <c r="AKL16" s="80"/>
      <c r="AKM16" s="80"/>
      <c r="AKN16" s="80"/>
      <c r="AKO16" s="80"/>
      <c r="AKP16" s="80"/>
      <c r="AKQ16" s="80"/>
      <c r="AKR16" s="80"/>
      <c r="AKS16" s="80"/>
      <c r="AKT16" s="80"/>
      <c r="AKU16" s="80"/>
      <c r="AKV16" s="80"/>
      <c r="AKW16" s="80"/>
      <c r="AKX16" s="80"/>
      <c r="AKY16" s="80"/>
      <c r="AKZ16" s="80"/>
      <c r="ALA16" s="80"/>
      <c r="ALB16" s="80"/>
      <c r="ALC16" s="80"/>
      <c r="ALD16" s="80"/>
      <c r="ALE16" s="80"/>
      <c r="ALF16" s="80"/>
      <c r="ALG16" s="80"/>
      <c r="ALH16" s="80"/>
      <c r="ALI16" s="80"/>
      <c r="ALJ16" s="80"/>
      <c r="ALK16" s="80"/>
      <c r="ALL16" s="80"/>
      <c r="ALM16" s="80"/>
      <c r="ALN16" s="80"/>
      <c r="ALO16" s="80"/>
      <c r="ALP16" s="80"/>
    </row>
    <row r="17" spans="1:1004" s="207" customFormat="1" ht="15" x14ac:dyDescent="0.25">
      <c r="A17" s="407">
        <f>IF(COUNTBLANK(B17)=1," ",COUNTA($B$13:B17))</f>
        <v>2</v>
      </c>
      <c r="B17" s="412" t="s">
        <v>79</v>
      </c>
      <c r="C17" s="413" t="s">
        <v>200</v>
      </c>
      <c r="D17" s="407" t="s">
        <v>56</v>
      </c>
      <c r="E17" s="45">
        <f>105*10</f>
        <v>1050</v>
      </c>
      <c r="F17" s="105"/>
      <c r="G17" s="106"/>
      <c r="H17" s="107">
        <f t="shared" si="0"/>
        <v>0</v>
      </c>
      <c r="I17" s="108"/>
      <c r="J17" s="108"/>
      <c r="K17" s="109">
        <f t="shared" si="1"/>
        <v>0</v>
      </c>
      <c r="L17" s="109">
        <f t="shared" si="2"/>
        <v>0</v>
      </c>
      <c r="M17" s="109">
        <f t="shared" si="3"/>
        <v>0</v>
      </c>
      <c r="N17" s="109">
        <f t="shared" si="4"/>
        <v>0</v>
      </c>
      <c r="O17" s="109">
        <f t="shared" si="5"/>
        <v>0</v>
      </c>
      <c r="P17" s="109">
        <f t="shared" si="6"/>
        <v>0</v>
      </c>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80"/>
      <c r="NF17" s="80"/>
      <c r="NG17" s="80"/>
      <c r="NH17" s="80"/>
      <c r="NI17" s="80"/>
      <c r="NJ17" s="80"/>
      <c r="NK17" s="80"/>
      <c r="NL17" s="80"/>
      <c r="NM17" s="80"/>
      <c r="NN17" s="80"/>
      <c r="NO17" s="80"/>
      <c r="NP17" s="80"/>
      <c r="NQ17" s="80"/>
      <c r="NR17" s="80"/>
      <c r="NS17" s="80"/>
      <c r="NT17" s="80"/>
      <c r="NU17" s="80"/>
      <c r="NV17" s="80"/>
      <c r="NW17" s="80"/>
      <c r="NX17" s="80"/>
      <c r="NY17" s="80"/>
      <c r="NZ17" s="80"/>
      <c r="OA17" s="80"/>
      <c r="OB17" s="80"/>
      <c r="OC17" s="80"/>
      <c r="OD17" s="80"/>
      <c r="OE17" s="80"/>
      <c r="OF17" s="80"/>
      <c r="OG17" s="80"/>
      <c r="OH17" s="80"/>
      <c r="OI17" s="80"/>
      <c r="OJ17" s="80"/>
      <c r="OK17" s="80"/>
      <c r="OL17" s="80"/>
      <c r="OM17" s="80"/>
      <c r="ON17" s="80"/>
      <c r="OO17" s="80"/>
      <c r="OP17" s="80"/>
      <c r="OQ17" s="80"/>
      <c r="OR17" s="80"/>
      <c r="OS17" s="80"/>
      <c r="OT17" s="80"/>
      <c r="OU17" s="80"/>
      <c r="OV17" s="80"/>
      <c r="OW17" s="80"/>
      <c r="OX17" s="80"/>
      <c r="OY17" s="80"/>
      <c r="OZ17" s="80"/>
      <c r="PA17" s="80"/>
      <c r="PB17" s="80"/>
      <c r="PC17" s="80"/>
      <c r="PD17" s="80"/>
      <c r="PE17" s="80"/>
      <c r="PF17" s="80"/>
      <c r="PG17" s="80"/>
      <c r="PH17" s="80"/>
      <c r="PI17" s="80"/>
      <c r="PJ17" s="80"/>
      <c r="PK17" s="80"/>
      <c r="PL17" s="80"/>
      <c r="PM17" s="80"/>
      <c r="PN17" s="80"/>
      <c r="PO17" s="80"/>
      <c r="PP17" s="80"/>
      <c r="PQ17" s="80"/>
      <c r="PR17" s="80"/>
      <c r="PS17" s="80"/>
      <c r="PT17" s="80"/>
      <c r="PU17" s="80"/>
      <c r="PV17" s="80"/>
      <c r="PW17" s="80"/>
      <c r="PX17" s="80"/>
      <c r="PY17" s="80"/>
      <c r="PZ17" s="80"/>
      <c r="QA17" s="80"/>
      <c r="QB17" s="80"/>
      <c r="QC17" s="80"/>
      <c r="QD17" s="80"/>
      <c r="QE17" s="80"/>
      <c r="QF17" s="80"/>
      <c r="QG17" s="80"/>
      <c r="QH17" s="80"/>
      <c r="QI17" s="80"/>
      <c r="QJ17" s="80"/>
      <c r="QK17" s="80"/>
      <c r="QL17" s="80"/>
      <c r="QM17" s="80"/>
      <c r="QN17" s="80"/>
      <c r="QO17" s="80"/>
      <c r="QP17" s="80"/>
      <c r="QQ17" s="80"/>
      <c r="QR17" s="80"/>
      <c r="QS17" s="80"/>
      <c r="QT17" s="80"/>
      <c r="QU17" s="80"/>
      <c r="QV17" s="80"/>
      <c r="QW17" s="80"/>
      <c r="QX17" s="80"/>
      <c r="QY17" s="80"/>
      <c r="QZ17" s="80"/>
      <c r="RA17" s="80"/>
      <c r="RB17" s="80"/>
      <c r="RC17" s="80"/>
      <c r="RD17" s="80"/>
      <c r="RE17" s="80"/>
      <c r="RF17" s="80"/>
      <c r="RG17" s="80"/>
      <c r="RH17" s="80"/>
      <c r="RI17" s="80"/>
      <c r="RJ17" s="80"/>
      <c r="RK17" s="80"/>
      <c r="RL17" s="80"/>
      <c r="RM17" s="80"/>
      <c r="RN17" s="80"/>
      <c r="RO17" s="80"/>
      <c r="RP17" s="80"/>
      <c r="RQ17" s="80"/>
      <c r="RR17" s="80"/>
      <c r="RS17" s="80"/>
      <c r="RT17" s="80"/>
      <c r="RU17" s="80"/>
      <c r="RV17" s="80"/>
      <c r="RW17" s="80"/>
      <c r="RX17" s="80"/>
      <c r="RY17" s="80"/>
      <c r="RZ17" s="80"/>
      <c r="SA17" s="80"/>
      <c r="SB17" s="80"/>
      <c r="SC17" s="80"/>
      <c r="SD17" s="80"/>
      <c r="SE17" s="80"/>
      <c r="SF17" s="80"/>
      <c r="SG17" s="80"/>
      <c r="SH17" s="80"/>
      <c r="SI17" s="80"/>
      <c r="SJ17" s="80"/>
      <c r="SK17" s="80"/>
      <c r="SL17" s="80"/>
      <c r="SM17" s="80"/>
      <c r="SN17" s="80"/>
      <c r="SO17" s="80"/>
      <c r="SP17" s="80"/>
      <c r="SQ17" s="80"/>
      <c r="SR17" s="80"/>
      <c r="SS17" s="80"/>
      <c r="ST17" s="80"/>
      <c r="SU17" s="80"/>
      <c r="SV17" s="80"/>
      <c r="SW17" s="80"/>
      <c r="SX17" s="80"/>
      <c r="SY17" s="80"/>
      <c r="SZ17" s="80"/>
      <c r="TA17" s="80"/>
      <c r="TB17" s="80"/>
      <c r="TC17" s="80"/>
      <c r="TD17" s="80"/>
      <c r="TE17" s="80"/>
      <c r="TF17" s="80"/>
      <c r="TG17" s="80"/>
      <c r="TH17" s="80"/>
      <c r="TI17" s="80"/>
      <c r="TJ17" s="80"/>
      <c r="TK17" s="80"/>
      <c r="TL17" s="80"/>
      <c r="TM17" s="80"/>
      <c r="TN17" s="80"/>
      <c r="TO17" s="80"/>
      <c r="TP17" s="80"/>
      <c r="TQ17" s="80"/>
      <c r="TR17" s="80"/>
      <c r="TS17" s="80"/>
      <c r="TT17" s="80"/>
      <c r="TU17" s="80"/>
      <c r="TV17" s="80"/>
      <c r="TW17" s="80"/>
      <c r="TX17" s="80"/>
      <c r="TY17" s="80"/>
      <c r="TZ17" s="80"/>
      <c r="UA17" s="80"/>
      <c r="UB17" s="80"/>
      <c r="UC17" s="80"/>
      <c r="UD17" s="80"/>
      <c r="UE17" s="80"/>
      <c r="UF17" s="80"/>
      <c r="UG17" s="80"/>
      <c r="UH17" s="80"/>
      <c r="UI17" s="80"/>
      <c r="UJ17" s="80"/>
      <c r="UK17" s="80"/>
      <c r="UL17" s="80"/>
      <c r="UM17" s="80"/>
      <c r="UN17" s="80"/>
      <c r="UO17" s="80"/>
      <c r="UP17" s="80"/>
      <c r="UQ17" s="80"/>
      <c r="UR17" s="80"/>
      <c r="US17" s="80"/>
      <c r="UT17" s="80"/>
      <c r="UU17" s="80"/>
      <c r="UV17" s="80"/>
      <c r="UW17" s="80"/>
      <c r="UX17" s="80"/>
      <c r="UY17" s="80"/>
      <c r="UZ17" s="80"/>
      <c r="VA17" s="80"/>
      <c r="VB17" s="80"/>
      <c r="VC17" s="80"/>
      <c r="VD17" s="80"/>
      <c r="VE17" s="80"/>
      <c r="VF17" s="80"/>
      <c r="VG17" s="80"/>
      <c r="VH17" s="80"/>
      <c r="VI17" s="80"/>
      <c r="VJ17" s="80"/>
      <c r="VK17" s="80"/>
      <c r="VL17" s="80"/>
      <c r="VM17" s="80"/>
      <c r="VN17" s="80"/>
      <c r="VO17" s="80"/>
      <c r="VP17" s="80"/>
      <c r="VQ17" s="80"/>
      <c r="VR17" s="80"/>
      <c r="VS17" s="80"/>
      <c r="VT17" s="80"/>
      <c r="VU17" s="80"/>
      <c r="VV17" s="80"/>
      <c r="VW17" s="80"/>
      <c r="VX17" s="80"/>
      <c r="VY17" s="80"/>
      <c r="VZ17" s="80"/>
      <c r="WA17" s="80"/>
      <c r="WB17" s="80"/>
      <c r="WC17" s="80"/>
      <c r="WD17" s="80"/>
      <c r="WE17" s="80"/>
      <c r="WF17" s="80"/>
      <c r="WG17" s="80"/>
      <c r="WH17" s="80"/>
      <c r="WI17" s="80"/>
      <c r="WJ17" s="80"/>
      <c r="WK17" s="80"/>
      <c r="WL17" s="80"/>
      <c r="WM17" s="80"/>
      <c r="WN17" s="80"/>
      <c r="WO17" s="80"/>
      <c r="WP17" s="80"/>
      <c r="WQ17" s="80"/>
      <c r="WR17" s="80"/>
      <c r="WS17" s="80"/>
      <c r="WT17" s="80"/>
      <c r="WU17" s="80"/>
      <c r="WV17" s="80"/>
      <c r="WW17" s="80"/>
      <c r="WX17" s="80"/>
      <c r="WY17" s="80"/>
      <c r="WZ17" s="80"/>
      <c r="XA17" s="80"/>
      <c r="XB17" s="80"/>
      <c r="XC17" s="80"/>
      <c r="XD17" s="80"/>
      <c r="XE17" s="80"/>
      <c r="XF17" s="80"/>
      <c r="XG17" s="80"/>
      <c r="XH17" s="80"/>
      <c r="XI17" s="80"/>
      <c r="XJ17" s="80"/>
      <c r="XK17" s="80"/>
      <c r="XL17" s="80"/>
      <c r="XM17" s="80"/>
      <c r="XN17" s="80"/>
      <c r="XO17" s="80"/>
      <c r="XP17" s="80"/>
      <c r="XQ17" s="80"/>
      <c r="XR17" s="80"/>
      <c r="XS17" s="80"/>
      <c r="XT17" s="80"/>
      <c r="XU17" s="80"/>
      <c r="XV17" s="80"/>
      <c r="XW17" s="80"/>
      <c r="XX17" s="80"/>
      <c r="XY17" s="80"/>
      <c r="XZ17" s="80"/>
      <c r="YA17" s="80"/>
      <c r="YB17" s="80"/>
      <c r="YC17" s="80"/>
      <c r="YD17" s="80"/>
      <c r="YE17" s="80"/>
      <c r="YF17" s="80"/>
      <c r="YG17" s="80"/>
      <c r="YH17" s="80"/>
      <c r="YI17" s="80"/>
      <c r="YJ17" s="80"/>
      <c r="YK17" s="80"/>
      <c r="YL17" s="80"/>
      <c r="YM17" s="80"/>
      <c r="YN17" s="80"/>
      <c r="YO17" s="80"/>
      <c r="YP17" s="80"/>
      <c r="YQ17" s="80"/>
      <c r="YR17" s="80"/>
      <c r="YS17" s="80"/>
      <c r="YT17" s="80"/>
      <c r="YU17" s="80"/>
      <c r="YV17" s="80"/>
      <c r="YW17" s="80"/>
      <c r="YX17" s="80"/>
      <c r="YY17" s="80"/>
      <c r="YZ17" s="80"/>
      <c r="ZA17" s="80"/>
      <c r="ZB17" s="80"/>
      <c r="ZC17" s="80"/>
      <c r="ZD17" s="80"/>
      <c r="ZE17" s="80"/>
      <c r="ZF17" s="80"/>
      <c r="ZG17" s="80"/>
      <c r="ZH17" s="80"/>
      <c r="ZI17" s="80"/>
      <c r="ZJ17" s="80"/>
      <c r="ZK17" s="80"/>
      <c r="ZL17" s="80"/>
      <c r="ZM17" s="80"/>
      <c r="ZN17" s="80"/>
      <c r="ZO17" s="80"/>
      <c r="ZP17" s="80"/>
      <c r="ZQ17" s="80"/>
      <c r="ZR17" s="80"/>
      <c r="ZS17" s="80"/>
      <c r="ZT17" s="80"/>
      <c r="ZU17" s="80"/>
      <c r="ZV17" s="80"/>
      <c r="ZW17" s="80"/>
      <c r="ZX17" s="80"/>
      <c r="ZY17" s="80"/>
      <c r="ZZ17" s="80"/>
      <c r="AAA17" s="80"/>
      <c r="AAB17" s="80"/>
      <c r="AAC17" s="80"/>
      <c r="AAD17" s="80"/>
      <c r="AAE17" s="80"/>
      <c r="AAF17" s="80"/>
      <c r="AAG17" s="80"/>
      <c r="AAH17" s="80"/>
      <c r="AAI17" s="80"/>
      <c r="AAJ17" s="80"/>
      <c r="AAK17" s="80"/>
      <c r="AAL17" s="80"/>
      <c r="AAM17" s="80"/>
      <c r="AAN17" s="80"/>
      <c r="AAO17" s="80"/>
      <c r="AAP17" s="80"/>
      <c r="AAQ17" s="80"/>
      <c r="AAR17" s="80"/>
      <c r="AAS17" s="80"/>
      <c r="AAT17" s="80"/>
      <c r="AAU17" s="80"/>
      <c r="AAV17" s="80"/>
      <c r="AAW17" s="80"/>
      <c r="AAX17" s="80"/>
      <c r="AAY17" s="80"/>
      <c r="AAZ17" s="80"/>
      <c r="ABA17" s="80"/>
      <c r="ABB17" s="80"/>
      <c r="ABC17" s="80"/>
      <c r="ABD17" s="80"/>
      <c r="ABE17" s="80"/>
      <c r="ABF17" s="80"/>
      <c r="ABG17" s="80"/>
      <c r="ABH17" s="80"/>
      <c r="ABI17" s="80"/>
      <c r="ABJ17" s="80"/>
      <c r="ABK17" s="80"/>
      <c r="ABL17" s="80"/>
      <c r="ABM17" s="80"/>
      <c r="ABN17" s="80"/>
      <c r="ABO17" s="80"/>
      <c r="ABP17" s="80"/>
      <c r="ABQ17" s="80"/>
      <c r="ABR17" s="80"/>
      <c r="ABS17" s="80"/>
      <c r="ABT17" s="80"/>
      <c r="ABU17" s="80"/>
      <c r="ABV17" s="80"/>
      <c r="ABW17" s="80"/>
      <c r="ABX17" s="80"/>
      <c r="ABY17" s="80"/>
      <c r="ABZ17" s="80"/>
      <c r="ACA17" s="80"/>
      <c r="ACB17" s="80"/>
      <c r="ACC17" s="80"/>
      <c r="ACD17" s="80"/>
      <c r="ACE17" s="80"/>
      <c r="ACF17" s="80"/>
      <c r="ACG17" s="80"/>
      <c r="ACH17" s="80"/>
      <c r="ACI17" s="80"/>
      <c r="ACJ17" s="80"/>
      <c r="ACK17" s="80"/>
      <c r="ACL17" s="80"/>
      <c r="ACM17" s="80"/>
      <c r="ACN17" s="80"/>
      <c r="ACO17" s="80"/>
      <c r="ACP17" s="80"/>
      <c r="ACQ17" s="80"/>
      <c r="ACR17" s="80"/>
      <c r="ACS17" s="80"/>
      <c r="ACT17" s="80"/>
      <c r="ACU17" s="80"/>
      <c r="ACV17" s="80"/>
      <c r="ACW17" s="80"/>
      <c r="ACX17" s="80"/>
      <c r="ACY17" s="80"/>
      <c r="ACZ17" s="80"/>
      <c r="ADA17" s="80"/>
      <c r="ADB17" s="80"/>
      <c r="ADC17" s="80"/>
      <c r="ADD17" s="80"/>
      <c r="ADE17" s="80"/>
      <c r="ADF17" s="80"/>
      <c r="ADG17" s="80"/>
      <c r="ADH17" s="80"/>
      <c r="ADI17" s="80"/>
      <c r="ADJ17" s="80"/>
      <c r="ADK17" s="80"/>
      <c r="ADL17" s="80"/>
      <c r="ADM17" s="80"/>
      <c r="ADN17" s="80"/>
      <c r="ADO17" s="80"/>
      <c r="ADP17" s="80"/>
      <c r="ADQ17" s="80"/>
      <c r="ADR17" s="80"/>
      <c r="ADS17" s="80"/>
      <c r="ADT17" s="80"/>
      <c r="ADU17" s="80"/>
      <c r="ADV17" s="80"/>
      <c r="ADW17" s="80"/>
      <c r="ADX17" s="80"/>
      <c r="ADY17" s="80"/>
      <c r="ADZ17" s="80"/>
      <c r="AEA17" s="80"/>
      <c r="AEB17" s="80"/>
      <c r="AEC17" s="80"/>
      <c r="AED17" s="80"/>
      <c r="AEE17" s="80"/>
      <c r="AEF17" s="80"/>
      <c r="AEG17" s="80"/>
      <c r="AEH17" s="80"/>
      <c r="AEI17" s="80"/>
      <c r="AEJ17" s="80"/>
      <c r="AEK17" s="80"/>
      <c r="AEL17" s="80"/>
      <c r="AEM17" s="80"/>
      <c r="AEN17" s="80"/>
      <c r="AEO17" s="80"/>
      <c r="AEP17" s="80"/>
      <c r="AEQ17" s="80"/>
      <c r="AER17" s="80"/>
      <c r="AES17" s="80"/>
      <c r="AET17" s="80"/>
      <c r="AEU17" s="80"/>
      <c r="AEV17" s="80"/>
      <c r="AEW17" s="80"/>
      <c r="AEX17" s="80"/>
      <c r="AEY17" s="80"/>
      <c r="AEZ17" s="80"/>
      <c r="AFA17" s="80"/>
      <c r="AFB17" s="80"/>
      <c r="AFC17" s="80"/>
      <c r="AFD17" s="80"/>
      <c r="AFE17" s="80"/>
      <c r="AFF17" s="80"/>
      <c r="AFG17" s="80"/>
      <c r="AFH17" s="80"/>
      <c r="AFI17" s="80"/>
      <c r="AFJ17" s="80"/>
      <c r="AFK17" s="80"/>
      <c r="AFL17" s="80"/>
      <c r="AFM17" s="80"/>
      <c r="AFN17" s="80"/>
      <c r="AFO17" s="80"/>
      <c r="AFP17" s="80"/>
      <c r="AFQ17" s="80"/>
      <c r="AFR17" s="80"/>
      <c r="AFS17" s="80"/>
      <c r="AFT17" s="80"/>
      <c r="AFU17" s="80"/>
      <c r="AFV17" s="80"/>
      <c r="AFW17" s="80"/>
      <c r="AFX17" s="80"/>
      <c r="AFY17" s="80"/>
      <c r="AFZ17" s="80"/>
      <c r="AGA17" s="80"/>
      <c r="AGB17" s="80"/>
      <c r="AGC17" s="80"/>
      <c r="AGD17" s="80"/>
      <c r="AGE17" s="80"/>
      <c r="AGF17" s="80"/>
      <c r="AGG17" s="80"/>
      <c r="AGH17" s="80"/>
      <c r="AGI17" s="80"/>
      <c r="AGJ17" s="80"/>
      <c r="AGK17" s="80"/>
      <c r="AGL17" s="80"/>
      <c r="AGM17" s="80"/>
      <c r="AGN17" s="80"/>
      <c r="AGO17" s="80"/>
      <c r="AGP17" s="80"/>
      <c r="AGQ17" s="80"/>
      <c r="AGR17" s="80"/>
      <c r="AGS17" s="80"/>
      <c r="AGT17" s="80"/>
      <c r="AGU17" s="80"/>
      <c r="AGV17" s="80"/>
      <c r="AGW17" s="80"/>
      <c r="AGX17" s="80"/>
      <c r="AGY17" s="80"/>
      <c r="AGZ17" s="80"/>
      <c r="AHA17" s="80"/>
      <c r="AHB17" s="80"/>
      <c r="AHC17" s="80"/>
      <c r="AHD17" s="80"/>
      <c r="AHE17" s="80"/>
      <c r="AHF17" s="80"/>
      <c r="AHG17" s="80"/>
      <c r="AHH17" s="80"/>
      <c r="AHI17" s="80"/>
      <c r="AHJ17" s="80"/>
      <c r="AHK17" s="80"/>
      <c r="AHL17" s="80"/>
      <c r="AHM17" s="80"/>
      <c r="AHN17" s="80"/>
      <c r="AHO17" s="80"/>
      <c r="AHP17" s="80"/>
      <c r="AHQ17" s="80"/>
      <c r="AHR17" s="80"/>
      <c r="AHS17" s="80"/>
      <c r="AHT17" s="80"/>
      <c r="AHU17" s="80"/>
      <c r="AHV17" s="80"/>
      <c r="AHW17" s="80"/>
      <c r="AHX17" s="80"/>
      <c r="AHY17" s="80"/>
      <c r="AHZ17" s="80"/>
      <c r="AIA17" s="80"/>
      <c r="AIB17" s="80"/>
      <c r="AIC17" s="80"/>
      <c r="AID17" s="80"/>
      <c r="AIE17" s="80"/>
      <c r="AIF17" s="80"/>
      <c r="AIG17" s="80"/>
      <c r="AIH17" s="80"/>
      <c r="AII17" s="80"/>
      <c r="AIJ17" s="80"/>
      <c r="AIK17" s="80"/>
      <c r="AIL17" s="80"/>
      <c r="AIM17" s="80"/>
      <c r="AIN17" s="80"/>
      <c r="AIO17" s="80"/>
      <c r="AIP17" s="80"/>
      <c r="AIQ17" s="80"/>
      <c r="AIR17" s="80"/>
      <c r="AIS17" s="80"/>
      <c r="AIT17" s="80"/>
      <c r="AIU17" s="80"/>
      <c r="AIV17" s="80"/>
      <c r="AIW17" s="80"/>
      <c r="AIX17" s="80"/>
      <c r="AIY17" s="80"/>
      <c r="AIZ17" s="80"/>
      <c r="AJA17" s="80"/>
      <c r="AJB17" s="80"/>
      <c r="AJC17" s="80"/>
      <c r="AJD17" s="80"/>
      <c r="AJE17" s="80"/>
      <c r="AJF17" s="80"/>
      <c r="AJG17" s="80"/>
      <c r="AJH17" s="80"/>
      <c r="AJI17" s="80"/>
      <c r="AJJ17" s="80"/>
      <c r="AJK17" s="80"/>
      <c r="AJL17" s="80"/>
      <c r="AJM17" s="80"/>
      <c r="AJN17" s="80"/>
      <c r="AJO17" s="80"/>
      <c r="AJP17" s="80"/>
      <c r="AJQ17" s="80"/>
      <c r="AJR17" s="80"/>
      <c r="AJS17" s="80"/>
      <c r="AJT17" s="80"/>
      <c r="AJU17" s="80"/>
      <c r="AJV17" s="80"/>
      <c r="AJW17" s="80"/>
      <c r="AJX17" s="80"/>
      <c r="AJY17" s="80"/>
      <c r="AJZ17" s="80"/>
      <c r="AKA17" s="80"/>
      <c r="AKB17" s="80"/>
      <c r="AKC17" s="80"/>
      <c r="AKD17" s="80"/>
      <c r="AKE17" s="80"/>
      <c r="AKF17" s="80"/>
      <c r="AKG17" s="80"/>
      <c r="AKH17" s="80"/>
      <c r="AKI17" s="80"/>
      <c r="AKJ17" s="80"/>
      <c r="AKK17" s="80"/>
      <c r="AKL17" s="80"/>
      <c r="AKM17" s="80"/>
      <c r="AKN17" s="80"/>
      <c r="AKO17" s="80"/>
      <c r="AKP17" s="80"/>
      <c r="AKQ17" s="80"/>
      <c r="AKR17" s="80"/>
      <c r="AKS17" s="80"/>
      <c r="AKT17" s="80"/>
      <c r="AKU17" s="80"/>
      <c r="AKV17" s="80"/>
      <c r="AKW17" s="80"/>
      <c r="AKX17" s="80"/>
      <c r="AKY17" s="80"/>
      <c r="AKZ17" s="80"/>
      <c r="ALA17" s="80"/>
      <c r="ALB17" s="80"/>
      <c r="ALC17" s="80"/>
      <c r="ALD17" s="80"/>
      <c r="ALE17" s="80"/>
      <c r="ALF17" s="80"/>
      <c r="ALG17" s="80"/>
      <c r="ALH17" s="80"/>
      <c r="ALI17" s="80"/>
      <c r="ALJ17" s="80"/>
      <c r="ALK17" s="80"/>
      <c r="ALL17" s="80"/>
      <c r="ALM17" s="80"/>
      <c r="ALN17" s="80"/>
      <c r="ALO17" s="80"/>
      <c r="ALP17" s="80"/>
    </row>
    <row r="18" spans="1:1004" s="207" customFormat="1" ht="15" x14ac:dyDescent="0.25">
      <c r="A18" s="407" t="str">
        <f>IF(COUNTBLANK(B18)=1," ",COUNTA($B$13:B18))</f>
        <v xml:space="preserve"> </v>
      </c>
      <c r="B18" s="412"/>
      <c r="C18" s="413" t="s">
        <v>201</v>
      </c>
      <c r="D18" s="407" t="s">
        <v>56</v>
      </c>
      <c r="E18" s="45">
        <f>E17</f>
        <v>1050</v>
      </c>
      <c r="F18" s="105"/>
      <c r="G18" s="106"/>
      <c r="H18" s="107">
        <f t="shared" si="0"/>
        <v>0</v>
      </c>
      <c r="I18" s="108"/>
      <c r="J18" s="108"/>
      <c r="K18" s="109">
        <f t="shared" si="1"/>
        <v>0</v>
      </c>
      <c r="L18" s="109">
        <f t="shared" si="2"/>
        <v>0</v>
      </c>
      <c r="M18" s="109">
        <f t="shared" si="3"/>
        <v>0</v>
      </c>
      <c r="N18" s="109">
        <f t="shared" si="4"/>
        <v>0</v>
      </c>
      <c r="O18" s="109">
        <f t="shared" si="5"/>
        <v>0</v>
      </c>
      <c r="P18" s="109">
        <f t="shared" si="6"/>
        <v>0</v>
      </c>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c r="MS18" s="80"/>
      <c r="MT18" s="80"/>
      <c r="MU18" s="80"/>
      <c r="MV18" s="80"/>
      <c r="MW18" s="80"/>
      <c r="MX18" s="80"/>
      <c r="MY18" s="80"/>
      <c r="MZ18" s="80"/>
      <c r="NA18" s="80"/>
      <c r="NB18" s="80"/>
      <c r="NC18" s="80"/>
      <c r="ND18" s="80"/>
      <c r="NE18" s="80"/>
      <c r="NF18" s="80"/>
      <c r="NG18" s="80"/>
      <c r="NH18" s="80"/>
      <c r="NI18" s="80"/>
      <c r="NJ18" s="80"/>
      <c r="NK18" s="80"/>
      <c r="NL18" s="80"/>
      <c r="NM18" s="80"/>
      <c r="NN18" s="80"/>
      <c r="NO18" s="80"/>
      <c r="NP18" s="80"/>
      <c r="NQ18" s="80"/>
      <c r="NR18" s="80"/>
      <c r="NS18" s="80"/>
      <c r="NT18" s="80"/>
      <c r="NU18" s="80"/>
      <c r="NV18" s="80"/>
      <c r="NW18" s="80"/>
      <c r="NX18" s="80"/>
      <c r="NY18" s="80"/>
      <c r="NZ18" s="80"/>
      <c r="OA18" s="80"/>
      <c r="OB18" s="80"/>
      <c r="OC18" s="80"/>
      <c r="OD18" s="80"/>
      <c r="OE18" s="80"/>
      <c r="OF18" s="80"/>
      <c r="OG18" s="80"/>
      <c r="OH18" s="80"/>
      <c r="OI18" s="80"/>
      <c r="OJ18" s="80"/>
      <c r="OK18" s="80"/>
      <c r="OL18" s="80"/>
      <c r="OM18" s="80"/>
      <c r="ON18" s="80"/>
      <c r="OO18" s="80"/>
      <c r="OP18" s="80"/>
      <c r="OQ18" s="80"/>
      <c r="OR18" s="80"/>
      <c r="OS18" s="80"/>
      <c r="OT18" s="80"/>
      <c r="OU18" s="80"/>
      <c r="OV18" s="80"/>
      <c r="OW18" s="80"/>
      <c r="OX18" s="80"/>
      <c r="OY18" s="80"/>
      <c r="OZ18" s="80"/>
      <c r="PA18" s="80"/>
      <c r="PB18" s="80"/>
      <c r="PC18" s="80"/>
      <c r="PD18" s="80"/>
      <c r="PE18" s="80"/>
      <c r="PF18" s="80"/>
      <c r="PG18" s="80"/>
      <c r="PH18" s="80"/>
      <c r="PI18" s="80"/>
      <c r="PJ18" s="80"/>
      <c r="PK18" s="80"/>
      <c r="PL18" s="80"/>
      <c r="PM18" s="80"/>
      <c r="PN18" s="80"/>
      <c r="PO18" s="80"/>
      <c r="PP18" s="80"/>
      <c r="PQ18" s="80"/>
      <c r="PR18" s="80"/>
      <c r="PS18" s="80"/>
      <c r="PT18" s="80"/>
      <c r="PU18" s="80"/>
      <c r="PV18" s="80"/>
      <c r="PW18" s="80"/>
      <c r="PX18" s="80"/>
      <c r="PY18" s="80"/>
      <c r="PZ18" s="80"/>
      <c r="QA18" s="80"/>
      <c r="QB18" s="80"/>
      <c r="QC18" s="80"/>
      <c r="QD18" s="80"/>
      <c r="QE18" s="80"/>
      <c r="QF18" s="80"/>
      <c r="QG18" s="80"/>
      <c r="QH18" s="80"/>
      <c r="QI18" s="80"/>
      <c r="QJ18" s="80"/>
      <c r="QK18" s="80"/>
      <c r="QL18" s="80"/>
      <c r="QM18" s="80"/>
      <c r="QN18" s="80"/>
      <c r="QO18" s="80"/>
      <c r="QP18" s="80"/>
      <c r="QQ18" s="80"/>
      <c r="QR18" s="80"/>
      <c r="QS18" s="80"/>
      <c r="QT18" s="80"/>
      <c r="QU18" s="80"/>
      <c r="QV18" s="80"/>
      <c r="QW18" s="80"/>
      <c r="QX18" s="80"/>
      <c r="QY18" s="80"/>
      <c r="QZ18" s="80"/>
      <c r="RA18" s="80"/>
      <c r="RB18" s="80"/>
      <c r="RC18" s="80"/>
      <c r="RD18" s="80"/>
      <c r="RE18" s="80"/>
      <c r="RF18" s="80"/>
      <c r="RG18" s="80"/>
      <c r="RH18" s="80"/>
      <c r="RI18" s="80"/>
      <c r="RJ18" s="80"/>
      <c r="RK18" s="80"/>
      <c r="RL18" s="80"/>
      <c r="RM18" s="80"/>
      <c r="RN18" s="80"/>
      <c r="RO18" s="80"/>
      <c r="RP18" s="80"/>
      <c r="RQ18" s="80"/>
      <c r="RR18" s="80"/>
      <c r="RS18" s="80"/>
      <c r="RT18" s="80"/>
      <c r="RU18" s="80"/>
      <c r="RV18" s="80"/>
      <c r="RW18" s="80"/>
      <c r="RX18" s="80"/>
      <c r="RY18" s="80"/>
      <c r="RZ18" s="80"/>
      <c r="SA18" s="80"/>
      <c r="SB18" s="80"/>
      <c r="SC18" s="80"/>
      <c r="SD18" s="80"/>
      <c r="SE18" s="80"/>
      <c r="SF18" s="80"/>
      <c r="SG18" s="80"/>
      <c r="SH18" s="80"/>
      <c r="SI18" s="80"/>
      <c r="SJ18" s="80"/>
      <c r="SK18" s="80"/>
      <c r="SL18" s="80"/>
      <c r="SM18" s="80"/>
      <c r="SN18" s="80"/>
      <c r="SO18" s="80"/>
      <c r="SP18" s="80"/>
      <c r="SQ18" s="80"/>
      <c r="SR18" s="80"/>
      <c r="SS18" s="80"/>
      <c r="ST18" s="80"/>
      <c r="SU18" s="80"/>
      <c r="SV18" s="80"/>
      <c r="SW18" s="80"/>
      <c r="SX18" s="80"/>
      <c r="SY18" s="80"/>
      <c r="SZ18" s="80"/>
      <c r="TA18" s="80"/>
      <c r="TB18" s="80"/>
      <c r="TC18" s="80"/>
      <c r="TD18" s="80"/>
      <c r="TE18" s="80"/>
      <c r="TF18" s="80"/>
      <c r="TG18" s="80"/>
      <c r="TH18" s="80"/>
      <c r="TI18" s="80"/>
      <c r="TJ18" s="80"/>
      <c r="TK18" s="80"/>
      <c r="TL18" s="80"/>
      <c r="TM18" s="80"/>
      <c r="TN18" s="80"/>
      <c r="TO18" s="80"/>
      <c r="TP18" s="80"/>
      <c r="TQ18" s="80"/>
      <c r="TR18" s="80"/>
      <c r="TS18" s="80"/>
      <c r="TT18" s="80"/>
      <c r="TU18" s="80"/>
      <c r="TV18" s="80"/>
      <c r="TW18" s="80"/>
      <c r="TX18" s="80"/>
      <c r="TY18" s="80"/>
      <c r="TZ18" s="80"/>
      <c r="UA18" s="80"/>
      <c r="UB18" s="80"/>
      <c r="UC18" s="80"/>
      <c r="UD18" s="80"/>
      <c r="UE18" s="80"/>
      <c r="UF18" s="80"/>
      <c r="UG18" s="80"/>
      <c r="UH18" s="80"/>
      <c r="UI18" s="80"/>
      <c r="UJ18" s="80"/>
      <c r="UK18" s="80"/>
      <c r="UL18" s="80"/>
      <c r="UM18" s="80"/>
      <c r="UN18" s="80"/>
      <c r="UO18" s="80"/>
      <c r="UP18" s="80"/>
      <c r="UQ18" s="80"/>
      <c r="UR18" s="80"/>
      <c r="US18" s="80"/>
      <c r="UT18" s="80"/>
      <c r="UU18" s="80"/>
      <c r="UV18" s="80"/>
      <c r="UW18" s="80"/>
      <c r="UX18" s="80"/>
      <c r="UY18" s="80"/>
      <c r="UZ18" s="80"/>
      <c r="VA18" s="80"/>
      <c r="VB18" s="80"/>
      <c r="VC18" s="80"/>
      <c r="VD18" s="80"/>
      <c r="VE18" s="80"/>
      <c r="VF18" s="80"/>
      <c r="VG18" s="80"/>
      <c r="VH18" s="80"/>
      <c r="VI18" s="80"/>
      <c r="VJ18" s="80"/>
      <c r="VK18" s="80"/>
      <c r="VL18" s="80"/>
      <c r="VM18" s="80"/>
      <c r="VN18" s="80"/>
      <c r="VO18" s="80"/>
      <c r="VP18" s="80"/>
      <c r="VQ18" s="80"/>
      <c r="VR18" s="80"/>
      <c r="VS18" s="80"/>
      <c r="VT18" s="80"/>
      <c r="VU18" s="80"/>
      <c r="VV18" s="80"/>
      <c r="VW18" s="80"/>
      <c r="VX18" s="80"/>
      <c r="VY18" s="80"/>
      <c r="VZ18" s="80"/>
      <c r="WA18" s="80"/>
      <c r="WB18" s="80"/>
      <c r="WC18" s="80"/>
      <c r="WD18" s="80"/>
      <c r="WE18" s="80"/>
      <c r="WF18" s="80"/>
      <c r="WG18" s="80"/>
      <c r="WH18" s="80"/>
      <c r="WI18" s="80"/>
      <c r="WJ18" s="80"/>
      <c r="WK18" s="80"/>
      <c r="WL18" s="80"/>
      <c r="WM18" s="80"/>
      <c r="WN18" s="80"/>
      <c r="WO18" s="80"/>
      <c r="WP18" s="80"/>
      <c r="WQ18" s="80"/>
      <c r="WR18" s="80"/>
      <c r="WS18" s="80"/>
      <c r="WT18" s="80"/>
      <c r="WU18" s="80"/>
      <c r="WV18" s="80"/>
      <c r="WW18" s="80"/>
      <c r="WX18" s="80"/>
      <c r="WY18" s="80"/>
      <c r="WZ18" s="80"/>
      <c r="XA18" s="80"/>
      <c r="XB18" s="80"/>
      <c r="XC18" s="80"/>
      <c r="XD18" s="80"/>
      <c r="XE18" s="80"/>
      <c r="XF18" s="80"/>
      <c r="XG18" s="80"/>
      <c r="XH18" s="80"/>
      <c r="XI18" s="80"/>
      <c r="XJ18" s="80"/>
      <c r="XK18" s="80"/>
      <c r="XL18" s="80"/>
      <c r="XM18" s="80"/>
      <c r="XN18" s="80"/>
      <c r="XO18" s="80"/>
      <c r="XP18" s="80"/>
      <c r="XQ18" s="80"/>
      <c r="XR18" s="80"/>
      <c r="XS18" s="80"/>
      <c r="XT18" s="80"/>
      <c r="XU18" s="80"/>
      <c r="XV18" s="80"/>
      <c r="XW18" s="80"/>
      <c r="XX18" s="80"/>
      <c r="XY18" s="80"/>
      <c r="XZ18" s="80"/>
      <c r="YA18" s="80"/>
      <c r="YB18" s="80"/>
      <c r="YC18" s="80"/>
      <c r="YD18" s="80"/>
      <c r="YE18" s="80"/>
      <c r="YF18" s="80"/>
      <c r="YG18" s="80"/>
      <c r="YH18" s="80"/>
      <c r="YI18" s="80"/>
      <c r="YJ18" s="80"/>
      <c r="YK18" s="80"/>
      <c r="YL18" s="80"/>
      <c r="YM18" s="80"/>
      <c r="YN18" s="80"/>
      <c r="YO18" s="80"/>
      <c r="YP18" s="80"/>
      <c r="YQ18" s="80"/>
      <c r="YR18" s="80"/>
      <c r="YS18" s="80"/>
      <c r="YT18" s="80"/>
      <c r="YU18" s="80"/>
      <c r="YV18" s="80"/>
      <c r="YW18" s="80"/>
      <c r="YX18" s="80"/>
      <c r="YY18" s="80"/>
      <c r="YZ18" s="80"/>
      <c r="ZA18" s="80"/>
      <c r="ZB18" s="80"/>
      <c r="ZC18" s="80"/>
      <c r="ZD18" s="80"/>
      <c r="ZE18" s="80"/>
      <c r="ZF18" s="80"/>
      <c r="ZG18" s="80"/>
      <c r="ZH18" s="80"/>
      <c r="ZI18" s="80"/>
      <c r="ZJ18" s="80"/>
      <c r="ZK18" s="80"/>
      <c r="ZL18" s="80"/>
      <c r="ZM18" s="80"/>
      <c r="ZN18" s="80"/>
      <c r="ZO18" s="80"/>
      <c r="ZP18" s="80"/>
      <c r="ZQ18" s="80"/>
      <c r="ZR18" s="80"/>
      <c r="ZS18" s="80"/>
      <c r="ZT18" s="80"/>
      <c r="ZU18" s="80"/>
      <c r="ZV18" s="80"/>
      <c r="ZW18" s="80"/>
      <c r="ZX18" s="80"/>
      <c r="ZY18" s="80"/>
      <c r="ZZ18" s="80"/>
      <c r="AAA18" s="80"/>
      <c r="AAB18" s="80"/>
      <c r="AAC18" s="80"/>
      <c r="AAD18" s="80"/>
      <c r="AAE18" s="80"/>
      <c r="AAF18" s="80"/>
      <c r="AAG18" s="80"/>
      <c r="AAH18" s="80"/>
      <c r="AAI18" s="80"/>
      <c r="AAJ18" s="80"/>
      <c r="AAK18" s="80"/>
      <c r="AAL18" s="80"/>
      <c r="AAM18" s="80"/>
      <c r="AAN18" s="80"/>
      <c r="AAO18" s="80"/>
      <c r="AAP18" s="80"/>
      <c r="AAQ18" s="80"/>
      <c r="AAR18" s="80"/>
      <c r="AAS18" s="80"/>
      <c r="AAT18" s="80"/>
      <c r="AAU18" s="80"/>
      <c r="AAV18" s="80"/>
      <c r="AAW18" s="80"/>
      <c r="AAX18" s="80"/>
      <c r="AAY18" s="80"/>
      <c r="AAZ18" s="80"/>
      <c r="ABA18" s="80"/>
      <c r="ABB18" s="80"/>
      <c r="ABC18" s="80"/>
      <c r="ABD18" s="80"/>
      <c r="ABE18" s="80"/>
      <c r="ABF18" s="80"/>
      <c r="ABG18" s="80"/>
      <c r="ABH18" s="80"/>
      <c r="ABI18" s="80"/>
      <c r="ABJ18" s="80"/>
      <c r="ABK18" s="80"/>
      <c r="ABL18" s="80"/>
      <c r="ABM18" s="80"/>
      <c r="ABN18" s="80"/>
      <c r="ABO18" s="80"/>
      <c r="ABP18" s="80"/>
      <c r="ABQ18" s="80"/>
      <c r="ABR18" s="80"/>
      <c r="ABS18" s="80"/>
      <c r="ABT18" s="80"/>
      <c r="ABU18" s="80"/>
      <c r="ABV18" s="80"/>
      <c r="ABW18" s="80"/>
      <c r="ABX18" s="80"/>
      <c r="ABY18" s="80"/>
      <c r="ABZ18" s="80"/>
      <c r="ACA18" s="80"/>
      <c r="ACB18" s="80"/>
      <c r="ACC18" s="80"/>
      <c r="ACD18" s="80"/>
      <c r="ACE18" s="80"/>
      <c r="ACF18" s="80"/>
      <c r="ACG18" s="80"/>
      <c r="ACH18" s="80"/>
      <c r="ACI18" s="80"/>
      <c r="ACJ18" s="80"/>
      <c r="ACK18" s="80"/>
      <c r="ACL18" s="80"/>
      <c r="ACM18" s="80"/>
      <c r="ACN18" s="80"/>
      <c r="ACO18" s="80"/>
      <c r="ACP18" s="80"/>
      <c r="ACQ18" s="80"/>
      <c r="ACR18" s="80"/>
      <c r="ACS18" s="80"/>
      <c r="ACT18" s="80"/>
      <c r="ACU18" s="80"/>
      <c r="ACV18" s="80"/>
      <c r="ACW18" s="80"/>
      <c r="ACX18" s="80"/>
      <c r="ACY18" s="80"/>
      <c r="ACZ18" s="80"/>
      <c r="ADA18" s="80"/>
      <c r="ADB18" s="80"/>
      <c r="ADC18" s="80"/>
      <c r="ADD18" s="80"/>
      <c r="ADE18" s="80"/>
      <c r="ADF18" s="80"/>
      <c r="ADG18" s="80"/>
      <c r="ADH18" s="80"/>
      <c r="ADI18" s="80"/>
      <c r="ADJ18" s="80"/>
      <c r="ADK18" s="80"/>
      <c r="ADL18" s="80"/>
      <c r="ADM18" s="80"/>
      <c r="ADN18" s="80"/>
      <c r="ADO18" s="80"/>
      <c r="ADP18" s="80"/>
      <c r="ADQ18" s="80"/>
      <c r="ADR18" s="80"/>
      <c r="ADS18" s="80"/>
      <c r="ADT18" s="80"/>
      <c r="ADU18" s="80"/>
      <c r="ADV18" s="80"/>
      <c r="ADW18" s="80"/>
      <c r="ADX18" s="80"/>
      <c r="ADY18" s="80"/>
      <c r="ADZ18" s="80"/>
      <c r="AEA18" s="80"/>
      <c r="AEB18" s="80"/>
      <c r="AEC18" s="80"/>
      <c r="AED18" s="80"/>
      <c r="AEE18" s="80"/>
      <c r="AEF18" s="80"/>
      <c r="AEG18" s="80"/>
      <c r="AEH18" s="80"/>
      <c r="AEI18" s="80"/>
      <c r="AEJ18" s="80"/>
      <c r="AEK18" s="80"/>
      <c r="AEL18" s="80"/>
      <c r="AEM18" s="80"/>
      <c r="AEN18" s="80"/>
      <c r="AEO18" s="80"/>
      <c r="AEP18" s="80"/>
      <c r="AEQ18" s="80"/>
      <c r="AER18" s="80"/>
      <c r="AES18" s="80"/>
      <c r="AET18" s="80"/>
      <c r="AEU18" s="80"/>
      <c r="AEV18" s="80"/>
      <c r="AEW18" s="80"/>
      <c r="AEX18" s="80"/>
      <c r="AEY18" s="80"/>
      <c r="AEZ18" s="80"/>
      <c r="AFA18" s="80"/>
      <c r="AFB18" s="80"/>
      <c r="AFC18" s="80"/>
      <c r="AFD18" s="80"/>
      <c r="AFE18" s="80"/>
      <c r="AFF18" s="80"/>
      <c r="AFG18" s="80"/>
      <c r="AFH18" s="80"/>
      <c r="AFI18" s="80"/>
      <c r="AFJ18" s="80"/>
      <c r="AFK18" s="80"/>
      <c r="AFL18" s="80"/>
      <c r="AFM18" s="80"/>
      <c r="AFN18" s="80"/>
      <c r="AFO18" s="80"/>
      <c r="AFP18" s="80"/>
      <c r="AFQ18" s="80"/>
      <c r="AFR18" s="80"/>
      <c r="AFS18" s="80"/>
      <c r="AFT18" s="80"/>
      <c r="AFU18" s="80"/>
      <c r="AFV18" s="80"/>
      <c r="AFW18" s="80"/>
      <c r="AFX18" s="80"/>
      <c r="AFY18" s="80"/>
      <c r="AFZ18" s="80"/>
      <c r="AGA18" s="80"/>
      <c r="AGB18" s="80"/>
      <c r="AGC18" s="80"/>
      <c r="AGD18" s="80"/>
      <c r="AGE18" s="80"/>
      <c r="AGF18" s="80"/>
      <c r="AGG18" s="80"/>
      <c r="AGH18" s="80"/>
      <c r="AGI18" s="80"/>
      <c r="AGJ18" s="80"/>
      <c r="AGK18" s="80"/>
      <c r="AGL18" s="80"/>
      <c r="AGM18" s="80"/>
      <c r="AGN18" s="80"/>
      <c r="AGO18" s="80"/>
      <c r="AGP18" s="80"/>
      <c r="AGQ18" s="80"/>
      <c r="AGR18" s="80"/>
      <c r="AGS18" s="80"/>
      <c r="AGT18" s="80"/>
      <c r="AGU18" s="80"/>
      <c r="AGV18" s="80"/>
      <c r="AGW18" s="80"/>
      <c r="AGX18" s="80"/>
      <c r="AGY18" s="80"/>
      <c r="AGZ18" s="80"/>
      <c r="AHA18" s="80"/>
      <c r="AHB18" s="80"/>
      <c r="AHC18" s="80"/>
      <c r="AHD18" s="80"/>
      <c r="AHE18" s="80"/>
      <c r="AHF18" s="80"/>
      <c r="AHG18" s="80"/>
      <c r="AHH18" s="80"/>
      <c r="AHI18" s="80"/>
      <c r="AHJ18" s="80"/>
      <c r="AHK18" s="80"/>
      <c r="AHL18" s="80"/>
      <c r="AHM18" s="80"/>
      <c r="AHN18" s="80"/>
      <c r="AHO18" s="80"/>
      <c r="AHP18" s="80"/>
      <c r="AHQ18" s="80"/>
      <c r="AHR18" s="80"/>
      <c r="AHS18" s="80"/>
      <c r="AHT18" s="80"/>
      <c r="AHU18" s="80"/>
      <c r="AHV18" s="80"/>
      <c r="AHW18" s="80"/>
      <c r="AHX18" s="80"/>
      <c r="AHY18" s="80"/>
      <c r="AHZ18" s="80"/>
      <c r="AIA18" s="80"/>
      <c r="AIB18" s="80"/>
      <c r="AIC18" s="80"/>
      <c r="AID18" s="80"/>
      <c r="AIE18" s="80"/>
      <c r="AIF18" s="80"/>
      <c r="AIG18" s="80"/>
      <c r="AIH18" s="80"/>
      <c r="AII18" s="80"/>
      <c r="AIJ18" s="80"/>
      <c r="AIK18" s="80"/>
      <c r="AIL18" s="80"/>
      <c r="AIM18" s="80"/>
      <c r="AIN18" s="80"/>
      <c r="AIO18" s="80"/>
      <c r="AIP18" s="80"/>
      <c r="AIQ18" s="80"/>
      <c r="AIR18" s="80"/>
      <c r="AIS18" s="80"/>
      <c r="AIT18" s="80"/>
      <c r="AIU18" s="80"/>
      <c r="AIV18" s="80"/>
      <c r="AIW18" s="80"/>
      <c r="AIX18" s="80"/>
      <c r="AIY18" s="80"/>
      <c r="AIZ18" s="80"/>
      <c r="AJA18" s="80"/>
      <c r="AJB18" s="80"/>
      <c r="AJC18" s="80"/>
      <c r="AJD18" s="80"/>
      <c r="AJE18" s="80"/>
      <c r="AJF18" s="80"/>
      <c r="AJG18" s="80"/>
      <c r="AJH18" s="80"/>
      <c r="AJI18" s="80"/>
      <c r="AJJ18" s="80"/>
      <c r="AJK18" s="80"/>
      <c r="AJL18" s="80"/>
      <c r="AJM18" s="80"/>
      <c r="AJN18" s="80"/>
      <c r="AJO18" s="80"/>
      <c r="AJP18" s="80"/>
      <c r="AJQ18" s="80"/>
      <c r="AJR18" s="80"/>
      <c r="AJS18" s="80"/>
      <c r="AJT18" s="80"/>
      <c r="AJU18" s="80"/>
      <c r="AJV18" s="80"/>
      <c r="AJW18" s="80"/>
      <c r="AJX18" s="80"/>
      <c r="AJY18" s="80"/>
      <c r="AJZ18" s="80"/>
      <c r="AKA18" s="80"/>
      <c r="AKB18" s="80"/>
      <c r="AKC18" s="80"/>
      <c r="AKD18" s="80"/>
      <c r="AKE18" s="80"/>
      <c r="AKF18" s="80"/>
      <c r="AKG18" s="80"/>
      <c r="AKH18" s="80"/>
      <c r="AKI18" s="80"/>
      <c r="AKJ18" s="80"/>
      <c r="AKK18" s="80"/>
      <c r="AKL18" s="80"/>
      <c r="AKM18" s="80"/>
      <c r="AKN18" s="80"/>
      <c r="AKO18" s="80"/>
      <c r="AKP18" s="80"/>
      <c r="AKQ18" s="80"/>
      <c r="AKR18" s="80"/>
      <c r="AKS18" s="80"/>
      <c r="AKT18" s="80"/>
      <c r="AKU18" s="80"/>
      <c r="AKV18" s="80"/>
      <c r="AKW18" s="80"/>
      <c r="AKX18" s="80"/>
      <c r="AKY18" s="80"/>
      <c r="AKZ18" s="80"/>
      <c r="ALA18" s="80"/>
      <c r="ALB18" s="80"/>
      <c r="ALC18" s="80"/>
      <c r="ALD18" s="80"/>
      <c r="ALE18" s="80"/>
      <c r="ALF18" s="80"/>
      <c r="ALG18" s="80"/>
      <c r="ALH18" s="80"/>
      <c r="ALI18" s="80"/>
      <c r="ALJ18" s="80"/>
      <c r="ALK18" s="80"/>
      <c r="ALL18" s="80"/>
      <c r="ALM18" s="80"/>
      <c r="ALN18" s="80"/>
      <c r="ALO18" s="80"/>
      <c r="ALP18" s="80"/>
    </row>
    <row r="19" spans="1:1004" s="207" customFormat="1" ht="15" x14ac:dyDescent="0.25">
      <c r="A19" s="407">
        <f>IF(COUNTBLANK(B19)=1," ",COUNTA($B$13:B19))</f>
        <v>3</v>
      </c>
      <c r="B19" s="412" t="s">
        <v>79</v>
      </c>
      <c r="C19" s="413" t="s">
        <v>202</v>
      </c>
      <c r="D19" s="407" t="s">
        <v>91</v>
      </c>
      <c r="E19" s="45">
        <v>1</v>
      </c>
      <c r="F19" s="105"/>
      <c r="G19" s="106"/>
      <c r="H19" s="107">
        <f t="shared" si="0"/>
        <v>0</v>
      </c>
      <c r="I19" s="108"/>
      <c r="J19" s="108"/>
      <c r="K19" s="109">
        <f t="shared" si="1"/>
        <v>0</v>
      </c>
      <c r="L19" s="109">
        <f t="shared" si="2"/>
        <v>0</v>
      </c>
      <c r="M19" s="109">
        <f t="shared" si="3"/>
        <v>0</v>
      </c>
      <c r="N19" s="109">
        <f t="shared" si="4"/>
        <v>0</v>
      </c>
      <c r="O19" s="109">
        <f t="shared" si="5"/>
        <v>0</v>
      </c>
      <c r="P19" s="109">
        <f t="shared" si="6"/>
        <v>0</v>
      </c>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c r="NK19" s="80"/>
      <c r="NL19" s="80"/>
      <c r="NM19" s="80"/>
      <c r="NN19" s="80"/>
      <c r="NO19" s="80"/>
      <c r="NP19" s="80"/>
      <c r="NQ19" s="80"/>
      <c r="NR19" s="80"/>
      <c r="NS19" s="80"/>
      <c r="NT19" s="80"/>
      <c r="NU19" s="80"/>
      <c r="NV19" s="80"/>
      <c r="NW19" s="80"/>
      <c r="NX19" s="80"/>
      <c r="NY19" s="80"/>
      <c r="NZ19" s="80"/>
      <c r="OA19" s="80"/>
      <c r="OB19" s="80"/>
      <c r="OC19" s="80"/>
      <c r="OD19" s="80"/>
      <c r="OE19" s="80"/>
      <c r="OF19" s="80"/>
      <c r="OG19" s="80"/>
      <c r="OH19" s="80"/>
      <c r="OI19" s="80"/>
      <c r="OJ19" s="80"/>
      <c r="OK19" s="80"/>
      <c r="OL19" s="80"/>
      <c r="OM19" s="80"/>
      <c r="ON19" s="80"/>
      <c r="OO19" s="80"/>
      <c r="OP19" s="80"/>
      <c r="OQ19" s="80"/>
      <c r="OR19" s="80"/>
      <c r="OS19" s="80"/>
      <c r="OT19" s="80"/>
      <c r="OU19" s="80"/>
      <c r="OV19" s="80"/>
      <c r="OW19" s="80"/>
      <c r="OX19" s="80"/>
      <c r="OY19" s="80"/>
      <c r="OZ19" s="80"/>
      <c r="PA19" s="80"/>
      <c r="PB19" s="80"/>
      <c r="PC19" s="80"/>
      <c r="PD19" s="80"/>
      <c r="PE19" s="80"/>
      <c r="PF19" s="80"/>
      <c r="PG19" s="80"/>
      <c r="PH19" s="80"/>
      <c r="PI19" s="80"/>
      <c r="PJ19" s="80"/>
      <c r="PK19" s="80"/>
      <c r="PL19" s="80"/>
      <c r="PM19" s="80"/>
      <c r="PN19" s="80"/>
      <c r="PO19" s="80"/>
      <c r="PP19" s="80"/>
      <c r="PQ19" s="80"/>
      <c r="PR19" s="80"/>
      <c r="PS19" s="80"/>
      <c r="PT19" s="80"/>
      <c r="PU19" s="80"/>
      <c r="PV19" s="80"/>
      <c r="PW19" s="80"/>
      <c r="PX19" s="80"/>
      <c r="PY19" s="80"/>
      <c r="PZ19" s="80"/>
      <c r="QA19" s="80"/>
      <c r="QB19" s="80"/>
      <c r="QC19" s="80"/>
      <c r="QD19" s="80"/>
      <c r="QE19" s="80"/>
      <c r="QF19" s="80"/>
      <c r="QG19" s="80"/>
      <c r="QH19" s="80"/>
      <c r="QI19" s="80"/>
      <c r="QJ19" s="80"/>
      <c r="QK19" s="80"/>
      <c r="QL19" s="80"/>
      <c r="QM19" s="80"/>
      <c r="QN19" s="80"/>
      <c r="QO19" s="80"/>
      <c r="QP19" s="80"/>
      <c r="QQ19" s="80"/>
      <c r="QR19" s="80"/>
      <c r="QS19" s="80"/>
      <c r="QT19" s="80"/>
      <c r="QU19" s="80"/>
      <c r="QV19" s="80"/>
      <c r="QW19" s="80"/>
      <c r="QX19" s="80"/>
      <c r="QY19" s="80"/>
      <c r="QZ19" s="80"/>
      <c r="RA19" s="80"/>
      <c r="RB19" s="80"/>
      <c r="RC19" s="80"/>
      <c r="RD19" s="80"/>
      <c r="RE19" s="80"/>
      <c r="RF19" s="80"/>
      <c r="RG19" s="80"/>
      <c r="RH19" s="80"/>
      <c r="RI19" s="80"/>
      <c r="RJ19" s="80"/>
      <c r="RK19" s="80"/>
      <c r="RL19" s="80"/>
      <c r="RM19" s="80"/>
      <c r="RN19" s="80"/>
      <c r="RO19" s="80"/>
      <c r="RP19" s="80"/>
      <c r="RQ19" s="80"/>
      <c r="RR19" s="80"/>
      <c r="RS19" s="80"/>
      <c r="RT19" s="80"/>
      <c r="RU19" s="80"/>
      <c r="RV19" s="80"/>
      <c r="RW19" s="80"/>
      <c r="RX19" s="80"/>
      <c r="RY19" s="80"/>
      <c r="RZ19" s="80"/>
      <c r="SA19" s="80"/>
      <c r="SB19" s="80"/>
      <c r="SC19" s="80"/>
      <c r="SD19" s="80"/>
      <c r="SE19" s="80"/>
      <c r="SF19" s="80"/>
      <c r="SG19" s="80"/>
      <c r="SH19" s="80"/>
      <c r="SI19" s="80"/>
      <c r="SJ19" s="80"/>
      <c r="SK19" s="80"/>
      <c r="SL19" s="80"/>
      <c r="SM19" s="80"/>
      <c r="SN19" s="80"/>
      <c r="SO19" s="80"/>
      <c r="SP19" s="80"/>
      <c r="SQ19" s="80"/>
      <c r="SR19" s="80"/>
      <c r="SS19" s="80"/>
      <c r="ST19" s="80"/>
      <c r="SU19" s="80"/>
      <c r="SV19" s="80"/>
      <c r="SW19" s="80"/>
      <c r="SX19" s="80"/>
      <c r="SY19" s="80"/>
      <c r="SZ19" s="80"/>
      <c r="TA19" s="80"/>
      <c r="TB19" s="80"/>
      <c r="TC19" s="80"/>
      <c r="TD19" s="80"/>
      <c r="TE19" s="80"/>
      <c r="TF19" s="80"/>
      <c r="TG19" s="80"/>
      <c r="TH19" s="80"/>
      <c r="TI19" s="80"/>
      <c r="TJ19" s="80"/>
      <c r="TK19" s="80"/>
      <c r="TL19" s="80"/>
      <c r="TM19" s="80"/>
      <c r="TN19" s="80"/>
      <c r="TO19" s="80"/>
      <c r="TP19" s="80"/>
      <c r="TQ19" s="80"/>
      <c r="TR19" s="80"/>
      <c r="TS19" s="80"/>
      <c r="TT19" s="80"/>
      <c r="TU19" s="80"/>
      <c r="TV19" s="80"/>
      <c r="TW19" s="80"/>
      <c r="TX19" s="80"/>
      <c r="TY19" s="80"/>
      <c r="TZ19" s="80"/>
      <c r="UA19" s="80"/>
      <c r="UB19" s="80"/>
      <c r="UC19" s="80"/>
      <c r="UD19" s="80"/>
      <c r="UE19" s="80"/>
      <c r="UF19" s="80"/>
      <c r="UG19" s="80"/>
      <c r="UH19" s="80"/>
      <c r="UI19" s="80"/>
      <c r="UJ19" s="80"/>
      <c r="UK19" s="80"/>
      <c r="UL19" s="80"/>
      <c r="UM19" s="80"/>
      <c r="UN19" s="80"/>
      <c r="UO19" s="80"/>
      <c r="UP19" s="80"/>
      <c r="UQ19" s="80"/>
      <c r="UR19" s="80"/>
      <c r="US19" s="80"/>
      <c r="UT19" s="80"/>
      <c r="UU19" s="80"/>
      <c r="UV19" s="80"/>
      <c r="UW19" s="80"/>
      <c r="UX19" s="80"/>
      <c r="UY19" s="80"/>
      <c r="UZ19" s="80"/>
      <c r="VA19" s="80"/>
      <c r="VB19" s="80"/>
      <c r="VC19" s="80"/>
      <c r="VD19" s="80"/>
      <c r="VE19" s="80"/>
      <c r="VF19" s="80"/>
      <c r="VG19" s="80"/>
      <c r="VH19" s="80"/>
      <c r="VI19" s="80"/>
      <c r="VJ19" s="80"/>
      <c r="VK19" s="80"/>
      <c r="VL19" s="80"/>
      <c r="VM19" s="80"/>
      <c r="VN19" s="80"/>
      <c r="VO19" s="80"/>
      <c r="VP19" s="80"/>
      <c r="VQ19" s="80"/>
      <c r="VR19" s="80"/>
      <c r="VS19" s="80"/>
      <c r="VT19" s="80"/>
      <c r="VU19" s="80"/>
      <c r="VV19" s="80"/>
      <c r="VW19" s="80"/>
      <c r="VX19" s="80"/>
      <c r="VY19" s="80"/>
      <c r="VZ19" s="80"/>
      <c r="WA19" s="80"/>
      <c r="WB19" s="80"/>
      <c r="WC19" s="80"/>
      <c r="WD19" s="80"/>
      <c r="WE19" s="80"/>
      <c r="WF19" s="80"/>
      <c r="WG19" s="80"/>
      <c r="WH19" s="80"/>
      <c r="WI19" s="80"/>
      <c r="WJ19" s="80"/>
      <c r="WK19" s="80"/>
      <c r="WL19" s="80"/>
      <c r="WM19" s="80"/>
      <c r="WN19" s="80"/>
      <c r="WO19" s="80"/>
      <c r="WP19" s="80"/>
      <c r="WQ19" s="80"/>
      <c r="WR19" s="80"/>
      <c r="WS19" s="80"/>
      <c r="WT19" s="80"/>
      <c r="WU19" s="80"/>
      <c r="WV19" s="80"/>
      <c r="WW19" s="80"/>
      <c r="WX19" s="80"/>
      <c r="WY19" s="80"/>
      <c r="WZ19" s="80"/>
      <c r="XA19" s="80"/>
      <c r="XB19" s="80"/>
      <c r="XC19" s="80"/>
      <c r="XD19" s="80"/>
      <c r="XE19" s="80"/>
      <c r="XF19" s="80"/>
      <c r="XG19" s="80"/>
      <c r="XH19" s="80"/>
      <c r="XI19" s="80"/>
      <c r="XJ19" s="80"/>
      <c r="XK19" s="80"/>
      <c r="XL19" s="80"/>
      <c r="XM19" s="80"/>
      <c r="XN19" s="80"/>
      <c r="XO19" s="80"/>
      <c r="XP19" s="80"/>
      <c r="XQ19" s="80"/>
      <c r="XR19" s="80"/>
      <c r="XS19" s="80"/>
      <c r="XT19" s="80"/>
      <c r="XU19" s="80"/>
      <c r="XV19" s="80"/>
      <c r="XW19" s="80"/>
      <c r="XX19" s="80"/>
      <c r="XY19" s="80"/>
      <c r="XZ19" s="80"/>
      <c r="YA19" s="80"/>
      <c r="YB19" s="80"/>
      <c r="YC19" s="80"/>
      <c r="YD19" s="80"/>
      <c r="YE19" s="80"/>
      <c r="YF19" s="80"/>
      <c r="YG19" s="80"/>
      <c r="YH19" s="80"/>
      <c r="YI19" s="80"/>
      <c r="YJ19" s="80"/>
      <c r="YK19" s="80"/>
      <c r="YL19" s="80"/>
      <c r="YM19" s="80"/>
      <c r="YN19" s="80"/>
      <c r="YO19" s="80"/>
      <c r="YP19" s="80"/>
      <c r="YQ19" s="80"/>
      <c r="YR19" s="80"/>
      <c r="YS19" s="80"/>
      <c r="YT19" s="80"/>
      <c r="YU19" s="80"/>
      <c r="YV19" s="80"/>
      <c r="YW19" s="80"/>
      <c r="YX19" s="80"/>
      <c r="YY19" s="80"/>
      <c r="YZ19" s="80"/>
      <c r="ZA19" s="80"/>
      <c r="ZB19" s="80"/>
      <c r="ZC19" s="80"/>
      <c r="ZD19" s="80"/>
      <c r="ZE19" s="80"/>
      <c r="ZF19" s="80"/>
      <c r="ZG19" s="80"/>
      <c r="ZH19" s="80"/>
      <c r="ZI19" s="80"/>
      <c r="ZJ19" s="80"/>
      <c r="ZK19" s="80"/>
      <c r="ZL19" s="80"/>
      <c r="ZM19" s="80"/>
      <c r="ZN19" s="80"/>
      <c r="ZO19" s="80"/>
      <c r="ZP19" s="80"/>
      <c r="ZQ19" s="80"/>
      <c r="ZR19" s="80"/>
      <c r="ZS19" s="80"/>
      <c r="ZT19" s="80"/>
      <c r="ZU19" s="80"/>
      <c r="ZV19" s="80"/>
      <c r="ZW19" s="80"/>
      <c r="ZX19" s="80"/>
      <c r="ZY19" s="80"/>
      <c r="ZZ19" s="80"/>
      <c r="AAA19" s="80"/>
      <c r="AAB19" s="80"/>
      <c r="AAC19" s="80"/>
      <c r="AAD19" s="80"/>
      <c r="AAE19" s="80"/>
      <c r="AAF19" s="80"/>
      <c r="AAG19" s="80"/>
      <c r="AAH19" s="80"/>
      <c r="AAI19" s="80"/>
      <c r="AAJ19" s="80"/>
      <c r="AAK19" s="80"/>
      <c r="AAL19" s="80"/>
      <c r="AAM19" s="80"/>
      <c r="AAN19" s="80"/>
      <c r="AAO19" s="80"/>
      <c r="AAP19" s="80"/>
      <c r="AAQ19" s="80"/>
      <c r="AAR19" s="80"/>
      <c r="AAS19" s="80"/>
      <c r="AAT19" s="80"/>
      <c r="AAU19" s="80"/>
      <c r="AAV19" s="80"/>
      <c r="AAW19" s="80"/>
      <c r="AAX19" s="80"/>
      <c r="AAY19" s="80"/>
      <c r="AAZ19" s="80"/>
      <c r="ABA19" s="80"/>
      <c r="ABB19" s="80"/>
      <c r="ABC19" s="80"/>
      <c r="ABD19" s="80"/>
      <c r="ABE19" s="80"/>
      <c r="ABF19" s="80"/>
      <c r="ABG19" s="80"/>
      <c r="ABH19" s="80"/>
      <c r="ABI19" s="80"/>
      <c r="ABJ19" s="80"/>
      <c r="ABK19" s="80"/>
      <c r="ABL19" s="80"/>
      <c r="ABM19" s="80"/>
      <c r="ABN19" s="80"/>
      <c r="ABO19" s="80"/>
      <c r="ABP19" s="80"/>
      <c r="ABQ19" s="80"/>
      <c r="ABR19" s="80"/>
      <c r="ABS19" s="80"/>
      <c r="ABT19" s="80"/>
      <c r="ABU19" s="80"/>
      <c r="ABV19" s="80"/>
      <c r="ABW19" s="80"/>
      <c r="ABX19" s="80"/>
      <c r="ABY19" s="80"/>
      <c r="ABZ19" s="80"/>
      <c r="ACA19" s="80"/>
      <c r="ACB19" s="80"/>
      <c r="ACC19" s="80"/>
      <c r="ACD19" s="80"/>
      <c r="ACE19" s="80"/>
      <c r="ACF19" s="80"/>
      <c r="ACG19" s="80"/>
      <c r="ACH19" s="80"/>
      <c r="ACI19" s="80"/>
      <c r="ACJ19" s="80"/>
      <c r="ACK19" s="80"/>
      <c r="ACL19" s="80"/>
      <c r="ACM19" s="80"/>
      <c r="ACN19" s="80"/>
      <c r="ACO19" s="80"/>
      <c r="ACP19" s="80"/>
      <c r="ACQ19" s="80"/>
      <c r="ACR19" s="80"/>
      <c r="ACS19" s="80"/>
      <c r="ACT19" s="80"/>
      <c r="ACU19" s="80"/>
      <c r="ACV19" s="80"/>
      <c r="ACW19" s="80"/>
      <c r="ACX19" s="80"/>
      <c r="ACY19" s="80"/>
      <c r="ACZ19" s="80"/>
      <c r="ADA19" s="80"/>
      <c r="ADB19" s="80"/>
      <c r="ADC19" s="80"/>
      <c r="ADD19" s="80"/>
      <c r="ADE19" s="80"/>
      <c r="ADF19" s="80"/>
      <c r="ADG19" s="80"/>
      <c r="ADH19" s="80"/>
      <c r="ADI19" s="80"/>
      <c r="ADJ19" s="80"/>
      <c r="ADK19" s="80"/>
      <c r="ADL19" s="80"/>
      <c r="ADM19" s="80"/>
      <c r="ADN19" s="80"/>
      <c r="ADO19" s="80"/>
      <c r="ADP19" s="80"/>
      <c r="ADQ19" s="80"/>
      <c r="ADR19" s="80"/>
      <c r="ADS19" s="80"/>
      <c r="ADT19" s="80"/>
      <c r="ADU19" s="80"/>
      <c r="ADV19" s="80"/>
      <c r="ADW19" s="80"/>
      <c r="ADX19" s="80"/>
      <c r="ADY19" s="80"/>
      <c r="ADZ19" s="80"/>
      <c r="AEA19" s="80"/>
      <c r="AEB19" s="80"/>
      <c r="AEC19" s="80"/>
      <c r="AED19" s="80"/>
      <c r="AEE19" s="80"/>
      <c r="AEF19" s="80"/>
      <c r="AEG19" s="80"/>
      <c r="AEH19" s="80"/>
      <c r="AEI19" s="80"/>
      <c r="AEJ19" s="80"/>
      <c r="AEK19" s="80"/>
      <c r="AEL19" s="80"/>
      <c r="AEM19" s="80"/>
      <c r="AEN19" s="80"/>
      <c r="AEO19" s="80"/>
      <c r="AEP19" s="80"/>
      <c r="AEQ19" s="80"/>
      <c r="AER19" s="80"/>
      <c r="AES19" s="80"/>
      <c r="AET19" s="80"/>
      <c r="AEU19" s="80"/>
      <c r="AEV19" s="80"/>
      <c r="AEW19" s="80"/>
      <c r="AEX19" s="80"/>
      <c r="AEY19" s="80"/>
      <c r="AEZ19" s="80"/>
      <c r="AFA19" s="80"/>
      <c r="AFB19" s="80"/>
      <c r="AFC19" s="80"/>
      <c r="AFD19" s="80"/>
      <c r="AFE19" s="80"/>
      <c r="AFF19" s="80"/>
      <c r="AFG19" s="80"/>
      <c r="AFH19" s="80"/>
      <c r="AFI19" s="80"/>
      <c r="AFJ19" s="80"/>
      <c r="AFK19" s="80"/>
      <c r="AFL19" s="80"/>
      <c r="AFM19" s="80"/>
      <c r="AFN19" s="80"/>
      <c r="AFO19" s="80"/>
      <c r="AFP19" s="80"/>
      <c r="AFQ19" s="80"/>
      <c r="AFR19" s="80"/>
      <c r="AFS19" s="80"/>
      <c r="AFT19" s="80"/>
      <c r="AFU19" s="80"/>
      <c r="AFV19" s="80"/>
      <c r="AFW19" s="80"/>
      <c r="AFX19" s="80"/>
      <c r="AFY19" s="80"/>
      <c r="AFZ19" s="80"/>
      <c r="AGA19" s="80"/>
      <c r="AGB19" s="80"/>
      <c r="AGC19" s="80"/>
      <c r="AGD19" s="80"/>
      <c r="AGE19" s="80"/>
      <c r="AGF19" s="80"/>
      <c r="AGG19" s="80"/>
      <c r="AGH19" s="80"/>
      <c r="AGI19" s="80"/>
      <c r="AGJ19" s="80"/>
      <c r="AGK19" s="80"/>
      <c r="AGL19" s="80"/>
      <c r="AGM19" s="80"/>
      <c r="AGN19" s="80"/>
      <c r="AGO19" s="80"/>
      <c r="AGP19" s="80"/>
      <c r="AGQ19" s="80"/>
      <c r="AGR19" s="80"/>
      <c r="AGS19" s="80"/>
      <c r="AGT19" s="80"/>
      <c r="AGU19" s="80"/>
      <c r="AGV19" s="80"/>
      <c r="AGW19" s="80"/>
      <c r="AGX19" s="80"/>
      <c r="AGY19" s="80"/>
      <c r="AGZ19" s="80"/>
      <c r="AHA19" s="80"/>
      <c r="AHB19" s="80"/>
      <c r="AHC19" s="80"/>
      <c r="AHD19" s="80"/>
      <c r="AHE19" s="80"/>
      <c r="AHF19" s="80"/>
      <c r="AHG19" s="80"/>
      <c r="AHH19" s="80"/>
      <c r="AHI19" s="80"/>
      <c r="AHJ19" s="80"/>
      <c r="AHK19" s="80"/>
      <c r="AHL19" s="80"/>
      <c r="AHM19" s="80"/>
      <c r="AHN19" s="80"/>
      <c r="AHO19" s="80"/>
      <c r="AHP19" s="80"/>
      <c r="AHQ19" s="80"/>
      <c r="AHR19" s="80"/>
      <c r="AHS19" s="80"/>
      <c r="AHT19" s="80"/>
      <c r="AHU19" s="80"/>
      <c r="AHV19" s="80"/>
      <c r="AHW19" s="80"/>
      <c r="AHX19" s="80"/>
      <c r="AHY19" s="80"/>
      <c r="AHZ19" s="80"/>
      <c r="AIA19" s="80"/>
      <c r="AIB19" s="80"/>
      <c r="AIC19" s="80"/>
      <c r="AID19" s="80"/>
      <c r="AIE19" s="80"/>
      <c r="AIF19" s="80"/>
      <c r="AIG19" s="80"/>
      <c r="AIH19" s="80"/>
      <c r="AII19" s="80"/>
      <c r="AIJ19" s="80"/>
      <c r="AIK19" s="80"/>
      <c r="AIL19" s="80"/>
      <c r="AIM19" s="80"/>
      <c r="AIN19" s="80"/>
      <c r="AIO19" s="80"/>
      <c r="AIP19" s="80"/>
      <c r="AIQ19" s="80"/>
      <c r="AIR19" s="80"/>
      <c r="AIS19" s="80"/>
      <c r="AIT19" s="80"/>
      <c r="AIU19" s="80"/>
      <c r="AIV19" s="80"/>
      <c r="AIW19" s="80"/>
      <c r="AIX19" s="80"/>
      <c r="AIY19" s="80"/>
      <c r="AIZ19" s="80"/>
      <c r="AJA19" s="80"/>
      <c r="AJB19" s="80"/>
      <c r="AJC19" s="80"/>
      <c r="AJD19" s="80"/>
      <c r="AJE19" s="80"/>
      <c r="AJF19" s="80"/>
      <c r="AJG19" s="80"/>
      <c r="AJH19" s="80"/>
      <c r="AJI19" s="80"/>
      <c r="AJJ19" s="80"/>
      <c r="AJK19" s="80"/>
      <c r="AJL19" s="80"/>
      <c r="AJM19" s="80"/>
      <c r="AJN19" s="80"/>
      <c r="AJO19" s="80"/>
      <c r="AJP19" s="80"/>
      <c r="AJQ19" s="80"/>
      <c r="AJR19" s="80"/>
      <c r="AJS19" s="80"/>
      <c r="AJT19" s="80"/>
      <c r="AJU19" s="80"/>
      <c r="AJV19" s="80"/>
      <c r="AJW19" s="80"/>
      <c r="AJX19" s="80"/>
      <c r="AJY19" s="80"/>
      <c r="AJZ19" s="80"/>
      <c r="AKA19" s="80"/>
      <c r="AKB19" s="80"/>
      <c r="AKC19" s="80"/>
      <c r="AKD19" s="80"/>
      <c r="AKE19" s="80"/>
      <c r="AKF19" s="80"/>
      <c r="AKG19" s="80"/>
      <c r="AKH19" s="80"/>
      <c r="AKI19" s="80"/>
      <c r="AKJ19" s="80"/>
      <c r="AKK19" s="80"/>
      <c r="AKL19" s="80"/>
      <c r="AKM19" s="80"/>
      <c r="AKN19" s="80"/>
      <c r="AKO19" s="80"/>
      <c r="AKP19" s="80"/>
      <c r="AKQ19" s="80"/>
      <c r="AKR19" s="80"/>
      <c r="AKS19" s="80"/>
      <c r="AKT19" s="80"/>
      <c r="AKU19" s="80"/>
      <c r="AKV19" s="80"/>
      <c r="AKW19" s="80"/>
      <c r="AKX19" s="80"/>
      <c r="AKY19" s="80"/>
      <c r="AKZ19" s="80"/>
      <c r="ALA19" s="80"/>
      <c r="ALB19" s="80"/>
      <c r="ALC19" s="80"/>
      <c r="ALD19" s="80"/>
      <c r="ALE19" s="80"/>
      <c r="ALF19" s="80"/>
      <c r="ALG19" s="80"/>
      <c r="ALH19" s="80"/>
      <c r="ALI19" s="80"/>
      <c r="ALJ19" s="80"/>
      <c r="ALK19" s="80"/>
      <c r="ALL19" s="80"/>
      <c r="ALM19" s="80"/>
      <c r="ALN19" s="80"/>
      <c r="ALO19" s="80"/>
      <c r="ALP19" s="80"/>
    </row>
    <row r="20" spans="1:1004" s="207" customFormat="1" ht="15" x14ac:dyDescent="0.25">
      <c r="A20" s="407" t="str">
        <f>IF(COUNTBLANK(B20)=1," ",COUNTA($B$13:B20))</f>
        <v xml:space="preserve"> </v>
      </c>
      <c r="B20" s="412"/>
      <c r="C20" s="413" t="s">
        <v>203</v>
      </c>
      <c r="D20" s="407" t="s">
        <v>91</v>
      </c>
      <c r="E20" s="45">
        <v>1</v>
      </c>
      <c r="F20" s="105"/>
      <c r="G20" s="106"/>
      <c r="H20" s="107">
        <f t="shared" si="0"/>
        <v>0</v>
      </c>
      <c r="I20" s="108"/>
      <c r="J20" s="108"/>
      <c r="K20" s="109">
        <f t="shared" si="1"/>
        <v>0</v>
      </c>
      <c r="L20" s="109">
        <f t="shared" si="2"/>
        <v>0</v>
      </c>
      <c r="M20" s="109">
        <f t="shared" si="3"/>
        <v>0</v>
      </c>
      <c r="N20" s="109">
        <f t="shared" si="4"/>
        <v>0</v>
      </c>
      <c r="O20" s="109">
        <f t="shared" si="5"/>
        <v>0</v>
      </c>
      <c r="P20" s="109">
        <f t="shared" si="6"/>
        <v>0</v>
      </c>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LJ20" s="80"/>
      <c r="LK20" s="80"/>
      <c r="LL20" s="80"/>
      <c r="LM20" s="80"/>
      <c r="LN20" s="80"/>
      <c r="LO20" s="80"/>
      <c r="LP20" s="80"/>
      <c r="LQ20" s="80"/>
      <c r="LR20" s="80"/>
      <c r="LS20" s="80"/>
      <c r="LT20" s="80"/>
      <c r="LU20" s="80"/>
      <c r="LV20" s="80"/>
      <c r="LW20" s="80"/>
      <c r="LX20" s="80"/>
      <c r="LY20" s="80"/>
      <c r="LZ20" s="80"/>
      <c r="MA20" s="80"/>
      <c r="MB20" s="80"/>
      <c r="MC20" s="80"/>
      <c r="MD20" s="80"/>
      <c r="ME20" s="80"/>
      <c r="MF20" s="80"/>
      <c r="MG20" s="80"/>
      <c r="MH20" s="80"/>
      <c r="MI20" s="80"/>
      <c r="MJ20" s="80"/>
      <c r="MK20" s="80"/>
      <c r="ML20" s="80"/>
      <c r="MM20" s="80"/>
      <c r="MN20" s="80"/>
      <c r="MO20" s="80"/>
      <c r="MP20" s="80"/>
      <c r="MQ20" s="80"/>
      <c r="MR20" s="80"/>
      <c r="MS20" s="80"/>
      <c r="MT20" s="80"/>
      <c r="MU20" s="80"/>
      <c r="MV20" s="80"/>
      <c r="MW20" s="80"/>
      <c r="MX20" s="80"/>
      <c r="MY20" s="80"/>
      <c r="MZ20" s="80"/>
      <c r="NA20" s="80"/>
      <c r="NB20" s="80"/>
      <c r="NC20" s="80"/>
      <c r="ND20" s="80"/>
      <c r="NE20" s="80"/>
      <c r="NF20" s="80"/>
      <c r="NG20" s="80"/>
      <c r="NH20" s="80"/>
      <c r="NI20" s="80"/>
      <c r="NJ20" s="80"/>
      <c r="NK20" s="80"/>
      <c r="NL20" s="80"/>
      <c r="NM20" s="80"/>
      <c r="NN20" s="80"/>
      <c r="NO20" s="80"/>
      <c r="NP20" s="80"/>
      <c r="NQ20" s="80"/>
      <c r="NR20" s="80"/>
      <c r="NS20" s="80"/>
      <c r="NT20" s="80"/>
      <c r="NU20" s="80"/>
      <c r="NV20" s="80"/>
      <c r="NW20" s="80"/>
      <c r="NX20" s="80"/>
      <c r="NY20" s="80"/>
      <c r="NZ20" s="80"/>
      <c r="OA20" s="80"/>
      <c r="OB20" s="80"/>
      <c r="OC20" s="80"/>
      <c r="OD20" s="80"/>
      <c r="OE20" s="80"/>
      <c r="OF20" s="80"/>
      <c r="OG20" s="80"/>
      <c r="OH20" s="80"/>
      <c r="OI20" s="80"/>
      <c r="OJ20" s="80"/>
      <c r="OK20" s="80"/>
      <c r="OL20" s="80"/>
      <c r="OM20" s="80"/>
      <c r="ON20" s="80"/>
      <c r="OO20" s="80"/>
      <c r="OP20" s="80"/>
      <c r="OQ20" s="80"/>
      <c r="OR20" s="80"/>
      <c r="OS20" s="80"/>
      <c r="OT20" s="80"/>
      <c r="OU20" s="80"/>
      <c r="OV20" s="80"/>
      <c r="OW20" s="80"/>
      <c r="OX20" s="80"/>
      <c r="OY20" s="80"/>
      <c r="OZ20" s="80"/>
      <c r="PA20" s="80"/>
      <c r="PB20" s="80"/>
      <c r="PC20" s="80"/>
      <c r="PD20" s="80"/>
      <c r="PE20" s="80"/>
      <c r="PF20" s="80"/>
      <c r="PG20" s="80"/>
      <c r="PH20" s="80"/>
      <c r="PI20" s="80"/>
      <c r="PJ20" s="80"/>
      <c r="PK20" s="80"/>
      <c r="PL20" s="80"/>
      <c r="PM20" s="80"/>
      <c r="PN20" s="80"/>
      <c r="PO20" s="80"/>
      <c r="PP20" s="80"/>
      <c r="PQ20" s="80"/>
      <c r="PR20" s="80"/>
      <c r="PS20" s="80"/>
      <c r="PT20" s="80"/>
      <c r="PU20" s="80"/>
      <c r="PV20" s="80"/>
      <c r="PW20" s="80"/>
      <c r="PX20" s="80"/>
      <c r="PY20" s="80"/>
      <c r="PZ20" s="80"/>
      <c r="QA20" s="80"/>
      <c r="QB20" s="80"/>
      <c r="QC20" s="80"/>
      <c r="QD20" s="80"/>
      <c r="QE20" s="80"/>
      <c r="QF20" s="80"/>
      <c r="QG20" s="80"/>
      <c r="QH20" s="80"/>
      <c r="QI20" s="80"/>
      <c r="QJ20" s="80"/>
      <c r="QK20" s="80"/>
      <c r="QL20" s="80"/>
      <c r="QM20" s="80"/>
      <c r="QN20" s="80"/>
      <c r="QO20" s="80"/>
      <c r="QP20" s="80"/>
      <c r="QQ20" s="80"/>
      <c r="QR20" s="80"/>
      <c r="QS20" s="80"/>
      <c r="QT20" s="80"/>
      <c r="QU20" s="80"/>
      <c r="QV20" s="80"/>
      <c r="QW20" s="80"/>
      <c r="QX20" s="80"/>
      <c r="QY20" s="80"/>
      <c r="QZ20" s="80"/>
      <c r="RA20" s="80"/>
      <c r="RB20" s="80"/>
      <c r="RC20" s="80"/>
      <c r="RD20" s="80"/>
      <c r="RE20" s="80"/>
      <c r="RF20" s="80"/>
      <c r="RG20" s="80"/>
      <c r="RH20" s="80"/>
      <c r="RI20" s="80"/>
      <c r="RJ20" s="80"/>
      <c r="RK20" s="80"/>
      <c r="RL20" s="80"/>
      <c r="RM20" s="80"/>
      <c r="RN20" s="80"/>
      <c r="RO20" s="80"/>
      <c r="RP20" s="80"/>
      <c r="RQ20" s="80"/>
      <c r="RR20" s="80"/>
      <c r="RS20" s="80"/>
      <c r="RT20" s="80"/>
      <c r="RU20" s="80"/>
      <c r="RV20" s="80"/>
      <c r="RW20" s="80"/>
      <c r="RX20" s="80"/>
      <c r="RY20" s="80"/>
      <c r="RZ20" s="80"/>
      <c r="SA20" s="80"/>
      <c r="SB20" s="80"/>
      <c r="SC20" s="80"/>
      <c r="SD20" s="80"/>
      <c r="SE20" s="80"/>
      <c r="SF20" s="80"/>
      <c r="SG20" s="80"/>
      <c r="SH20" s="80"/>
      <c r="SI20" s="80"/>
      <c r="SJ20" s="80"/>
      <c r="SK20" s="80"/>
      <c r="SL20" s="80"/>
      <c r="SM20" s="80"/>
      <c r="SN20" s="80"/>
      <c r="SO20" s="80"/>
      <c r="SP20" s="80"/>
      <c r="SQ20" s="80"/>
      <c r="SR20" s="80"/>
      <c r="SS20" s="80"/>
      <c r="ST20" s="80"/>
      <c r="SU20" s="80"/>
      <c r="SV20" s="80"/>
      <c r="SW20" s="80"/>
      <c r="SX20" s="80"/>
      <c r="SY20" s="80"/>
      <c r="SZ20" s="80"/>
      <c r="TA20" s="80"/>
      <c r="TB20" s="80"/>
      <c r="TC20" s="80"/>
      <c r="TD20" s="80"/>
      <c r="TE20" s="80"/>
      <c r="TF20" s="80"/>
      <c r="TG20" s="80"/>
      <c r="TH20" s="80"/>
      <c r="TI20" s="80"/>
      <c r="TJ20" s="80"/>
      <c r="TK20" s="80"/>
      <c r="TL20" s="80"/>
      <c r="TM20" s="80"/>
      <c r="TN20" s="80"/>
      <c r="TO20" s="80"/>
      <c r="TP20" s="80"/>
      <c r="TQ20" s="80"/>
      <c r="TR20" s="80"/>
      <c r="TS20" s="80"/>
      <c r="TT20" s="80"/>
      <c r="TU20" s="80"/>
      <c r="TV20" s="80"/>
      <c r="TW20" s="80"/>
      <c r="TX20" s="80"/>
      <c r="TY20" s="80"/>
      <c r="TZ20" s="80"/>
      <c r="UA20" s="80"/>
      <c r="UB20" s="80"/>
      <c r="UC20" s="80"/>
      <c r="UD20" s="80"/>
      <c r="UE20" s="80"/>
      <c r="UF20" s="80"/>
      <c r="UG20" s="80"/>
      <c r="UH20" s="80"/>
      <c r="UI20" s="80"/>
      <c r="UJ20" s="80"/>
      <c r="UK20" s="80"/>
      <c r="UL20" s="80"/>
      <c r="UM20" s="80"/>
      <c r="UN20" s="80"/>
      <c r="UO20" s="80"/>
      <c r="UP20" s="80"/>
      <c r="UQ20" s="80"/>
      <c r="UR20" s="80"/>
      <c r="US20" s="80"/>
      <c r="UT20" s="80"/>
      <c r="UU20" s="80"/>
      <c r="UV20" s="80"/>
      <c r="UW20" s="80"/>
      <c r="UX20" s="80"/>
      <c r="UY20" s="80"/>
      <c r="UZ20" s="80"/>
      <c r="VA20" s="80"/>
      <c r="VB20" s="80"/>
      <c r="VC20" s="80"/>
      <c r="VD20" s="80"/>
      <c r="VE20" s="80"/>
      <c r="VF20" s="80"/>
      <c r="VG20" s="80"/>
      <c r="VH20" s="80"/>
      <c r="VI20" s="80"/>
      <c r="VJ20" s="80"/>
      <c r="VK20" s="80"/>
      <c r="VL20" s="80"/>
      <c r="VM20" s="80"/>
      <c r="VN20" s="80"/>
      <c r="VO20" s="80"/>
      <c r="VP20" s="80"/>
      <c r="VQ20" s="80"/>
      <c r="VR20" s="80"/>
      <c r="VS20" s="80"/>
      <c r="VT20" s="80"/>
      <c r="VU20" s="80"/>
      <c r="VV20" s="80"/>
      <c r="VW20" s="80"/>
      <c r="VX20" s="80"/>
      <c r="VY20" s="80"/>
      <c r="VZ20" s="80"/>
      <c r="WA20" s="80"/>
      <c r="WB20" s="80"/>
      <c r="WC20" s="80"/>
      <c r="WD20" s="80"/>
      <c r="WE20" s="80"/>
      <c r="WF20" s="80"/>
      <c r="WG20" s="80"/>
      <c r="WH20" s="80"/>
      <c r="WI20" s="80"/>
      <c r="WJ20" s="80"/>
      <c r="WK20" s="80"/>
      <c r="WL20" s="80"/>
      <c r="WM20" s="80"/>
      <c r="WN20" s="80"/>
      <c r="WO20" s="80"/>
      <c r="WP20" s="80"/>
      <c r="WQ20" s="80"/>
      <c r="WR20" s="80"/>
      <c r="WS20" s="80"/>
      <c r="WT20" s="80"/>
      <c r="WU20" s="80"/>
      <c r="WV20" s="80"/>
      <c r="WW20" s="80"/>
      <c r="WX20" s="80"/>
      <c r="WY20" s="80"/>
      <c r="WZ20" s="80"/>
      <c r="XA20" s="80"/>
      <c r="XB20" s="80"/>
      <c r="XC20" s="80"/>
      <c r="XD20" s="80"/>
      <c r="XE20" s="80"/>
      <c r="XF20" s="80"/>
      <c r="XG20" s="80"/>
      <c r="XH20" s="80"/>
      <c r="XI20" s="80"/>
      <c r="XJ20" s="80"/>
      <c r="XK20" s="80"/>
      <c r="XL20" s="80"/>
      <c r="XM20" s="80"/>
      <c r="XN20" s="80"/>
      <c r="XO20" s="80"/>
      <c r="XP20" s="80"/>
      <c r="XQ20" s="80"/>
      <c r="XR20" s="80"/>
      <c r="XS20" s="80"/>
      <c r="XT20" s="80"/>
      <c r="XU20" s="80"/>
      <c r="XV20" s="80"/>
      <c r="XW20" s="80"/>
      <c r="XX20" s="80"/>
      <c r="XY20" s="80"/>
      <c r="XZ20" s="80"/>
      <c r="YA20" s="80"/>
      <c r="YB20" s="80"/>
      <c r="YC20" s="80"/>
      <c r="YD20" s="80"/>
      <c r="YE20" s="80"/>
      <c r="YF20" s="80"/>
      <c r="YG20" s="80"/>
      <c r="YH20" s="80"/>
      <c r="YI20" s="80"/>
      <c r="YJ20" s="80"/>
      <c r="YK20" s="80"/>
      <c r="YL20" s="80"/>
      <c r="YM20" s="80"/>
      <c r="YN20" s="80"/>
      <c r="YO20" s="80"/>
      <c r="YP20" s="80"/>
      <c r="YQ20" s="80"/>
      <c r="YR20" s="80"/>
      <c r="YS20" s="80"/>
      <c r="YT20" s="80"/>
      <c r="YU20" s="80"/>
      <c r="YV20" s="80"/>
      <c r="YW20" s="80"/>
      <c r="YX20" s="80"/>
      <c r="YY20" s="80"/>
      <c r="YZ20" s="80"/>
      <c r="ZA20" s="80"/>
      <c r="ZB20" s="80"/>
      <c r="ZC20" s="80"/>
      <c r="ZD20" s="80"/>
      <c r="ZE20" s="80"/>
      <c r="ZF20" s="80"/>
      <c r="ZG20" s="80"/>
      <c r="ZH20" s="80"/>
      <c r="ZI20" s="80"/>
      <c r="ZJ20" s="80"/>
      <c r="ZK20" s="80"/>
      <c r="ZL20" s="80"/>
      <c r="ZM20" s="80"/>
      <c r="ZN20" s="80"/>
      <c r="ZO20" s="80"/>
      <c r="ZP20" s="80"/>
      <c r="ZQ20" s="80"/>
      <c r="ZR20" s="80"/>
      <c r="ZS20" s="80"/>
      <c r="ZT20" s="80"/>
      <c r="ZU20" s="80"/>
      <c r="ZV20" s="80"/>
      <c r="ZW20" s="80"/>
      <c r="ZX20" s="80"/>
      <c r="ZY20" s="80"/>
      <c r="ZZ20" s="80"/>
      <c r="AAA20" s="80"/>
      <c r="AAB20" s="80"/>
      <c r="AAC20" s="80"/>
      <c r="AAD20" s="80"/>
      <c r="AAE20" s="80"/>
      <c r="AAF20" s="80"/>
      <c r="AAG20" s="80"/>
      <c r="AAH20" s="80"/>
      <c r="AAI20" s="80"/>
      <c r="AAJ20" s="80"/>
      <c r="AAK20" s="80"/>
      <c r="AAL20" s="80"/>
      <c r="AAM20" s="80"/>
      <c r="AAN20" s="80"/>
      <c r="AAO20" s="80"/>
      <c r="AAP20" s="80"/>
      <c r="AAQ20" s="80"/>
      <c r="AAR20" s="80"/>
      <c r="AAS20" s="80"/>
      <c r="AAT20" s="80"/>
      <c r="AAU20" s="80"/>
      <c r="AAV20" s="80"/>
      <c r="AAW20" s="80"/>
      <c r="AAX20" s="80"/>
      <c r="AAY20" s="80"/>
      <c r="AAZ20" s="80"/>
      <c r="ABA20" s="80"/>
      <c r="ABB20" s="80"/>
      <c r="ABC20" s="80"/>
      <c r="ABD20" s="80"/>
      <c r="ABE20" s="80"/>
      <c r="ABF20" s="80"/>
      <c r="ABG20" s="80"/>
      <c r="ABH20" s="80"/>
      <c r="ABI20" s="80"/>
      <c r="ABJ20" s="80"/>
      <c r="ABK20" s="80"/>
      <c r="ABL20" s="80"/>
      <c r="ABM20" s="80"/>
      <c r="ABN20" s="80"/>
      <c r="ABO20" s="80"/>
      <c r="ABP20" s="80"/>
      <c r="ABQ20" s="80"/>
      <c r="ABR20" s="80"/>
      <c r="ABS20" s="80"/>
      <c r="ABT20" s="80"/>
      <c r="ABU20" s="80"/>
      <c r="ABV20" s="80"/>
      <c r="ABW20" s="80"/>
      <c r="ABX20" s="80"/>
      <c r="ABY20" s="80"/>
      <c r="ABZ20" s="80"/>
      <c r="ACA20" s="80"/>
      <c r="ACB20" s="80"/>
      <c r="ACC20" s="80"/>
      <c r="ACD20" s="80"/>
      <c r="ACE20" s="80"/>
      <c r="ACF20" s="80"/>
      <c r="ACG20" s="80"/>
      <c r="ACH20" s="80"/>
      <c r="ACI20" s="80"/>
      <c r="ACJ20" s="80"/>
      <c r="ACK20" s="80"/>
      <c r="ACL20" s="80"/>
      <c r="ACM20" s="80"/>
      <c r="ACN20" s="80"/>
      <c r="ACO20" s="80"/>
      <c r="ACP20" s="80"/>
      <c r="ACQ20" s="80"/>
      <c r="ACR20" s="80"/>
      <c r="ACS20" s="80"/>
      <c r="ACT20" s="80"/>
      <c r="ACU20" s="80"/>
      <c r="ACV20" s="80"/>
      <c r="ACW20" s="80"/>
      <c r="ACX20" s="80"/>
      <c r="ACY20" s="80"/>
      <c r="ACZ20" s="80"/>
      <c r="ADA20" s="80"/>
      <c r="ADB20" s="80"/>
      <c r="ADC20" s="80"/>
      <c r="ADD20" s="80"/>
      <c r="ADE20" s="80"/>
      <c r="ADF20" s="80"/>
      <c r="ADG20" s="80"/>
      <c r="ADH20" s="80"/>
      <c r="ADI20" s="80"/>
      <c r="ADJ20" s="80"/>
      <c r="ADK20" s="80"/>
      <c r="ADL20" s="80"/>
      <c r="ADM20" s="80"/>
      <c r="ADN20" s="80"/>
      <c r="ADO20" s="80"/>
      <c r="ADP20" s="80"/>
      <c r="ADQ20" s="80"/>
      <c r="ADR20" s="80"/>
      <c r="ADS20" s="80"/>
      <c r="ADT20" s="80"/>
      <c r="ADU20" s="80"/>
      <c r="ADV20" s="80"/>
      <c r="ADW20" s="80"/>
      <c r="ADX20" s="80"/>
      <c r="ADY20" s="80"/>
      <c r="ADZ20" s="80"/>
      <c r="AEA20" s="80"/>
      <c r="AEB20" s="80"/>
      <c r="AEC20" s="80"/>
      <c r="AED20" s="80"/>
      <c r="AEE20" s="80"/>
      <c r="AEF20" s="80"/>
      <c r="AEG20" s="80"/>
      <c r="AEH20" s="80"/>
      <c r="AEI20" s="80"/>
      <c r="AEJ20" s="80"/>
      <c r="AEK20" s="80"/>
      <c r="AEL20" s="80"/>
      <c r="AEM20" s="80"/>
      <c r="AEN20" s="80"/>
      <c r="AEO20" s="80"/>
      <c r="AEP20" s="80"/>
      <c r="AEQ20" s="80"/>
      <c r="AER20" s="80"/>
      <c r="AES20" s="80"/>
      <c r="AET20" s="80"/>
      <c r="AEU20" s="80"/>
      <c r="AEV20" s="80"/>
      <c r="AEW20" s="80"/>
      <c r="AEX20" s="80"/>
      <c r="AEY20" s="80"/>
      <c r="AEZ20" s="80"/>
      <c r="AFA20" s="80"/>
      <c r="AFB20" s="80"/>
      <c r="AFC20" s="80"/>
      <c r="AFD20" s="80"/>
      <c r="AFE20" s="80"/>
      <c r="AFF20" s="80"/>
      <c r="AFG20" s="80"/>
      <c r="AFH20" s="80"/>
      <c r="AFI20" s="80"/>
      <c r="AFJ20" s="80"/>
      <c r="AFK20" s="80"/>
      <c r="AFL20" s="80"/>
      <c r="AFM20" s="80"/>
      <c r="AFN20" s="80"/>
      <c r="AFO20" s="80"/>
      <c r="AFP20" s="80"/>
      <c r="AFQ20" s="80"/>
      <c r="AFR20" s="80"/>
      <c r="AFS20" s="80"/>
      <c r="AFT20" s="80"/>
      <c r="AFU20" s="80"/>
      <c r="AFV20" s="80"/>
      <c r="AFW20" s="80"/>
      <c r="AFX20" s="80"/>
      <c r="AFY20" s="80"/>
      <c r="AFZ20" s="80"/>
      <c r="AGA20" s="80"/>
      <c r="AGB20" s="80"/>
      <c r="AGC20" s="80"/>
      <c r="AGD20" s="80"/>
      <c r="AGE20" s="80"/>
      <c r="AGF20" s="80"/>
      <c r="AGG20" s="80"/>
      <c r="AGH20" s="80"/>
      <c r="AGI20" s="80"/>
      <c r="AGJ20" s="80"/>
      <c r="AGK20" s="80"/>
      <c r="AGL20" s="80"/>
      <c r="AGM20" s="80"/>
      <c r="AGN20" s="80"/>
      <c r="AGO20" s="80"/>
      <c r="AGP20" s="80"/>
      <c r="AGQ20" s="80"/>
      <c r="AGR20" s="80"/>
      <c r="AGS20" s="80"/>
      <c r="AGT20" s="80"/>
      <c r="AGU20" s="80"/>
      <c r="AGV20" s="80"/>
      <c r="AGW20" s="80"/>
      <c r="AGX20" s="80"/>
      <c r="AGY20" s="80"/>
      <c r="AGZ20" s="80"/>
      <c r="AHA20" s="80"/>
      <c r="AHB20" s="80"/>
      <c r="AHC20" s="80"/>
      <c r="AHD20" s="80"/>
      <c r="AHE20" s="80"/>
      <c r="AHF20" s="80"/>
      <c r="AHG20" s="80"/>
      <c r="AHH20" s="80"/>
      <c r="AHI20" s="80"/>
      <c r="AHJ20" s="80"/>
      <c r="AHK20" s="80"/>
      <c r="AHL20" s="80"/>
      <c r="AHM20" s="80"/>
      <c r="AHN20" s="80"/>
      <c r="AHO20" s="80"/>
      <c r="AHP20" s="80"/>
      <c r="AHQ20" s="80"/>
      <c r="AHR20" s="80"/>
      <c r="AHS20" s="80"/>
      <c r="AHT20" s="80"/>
      <c r="AHU20" s="80"/>
      <c r="AHV20" s="80"/>
      <c r="AHW20" s="80"/>
      <c r="AHX20" s="80"/>
      <c r="AHY20" s="80"/>
      <c r="AHZ20" s="80"/>
      <c r="AIA20" s="80"/>
      <c r="AIB20" s="80"/>
      <c r="AIC20" s="80"/>
      <c r="AID20" s="80"/>
      <c r="AIE20" s="80"/>
      <c r="AIF20" s="80"/>
      <c r="AIG20" s="80"/>
      <c r="AIH20" s="80"/>
      <c r="AII20" s="80"/>
      <c r="AIJ20" s="80"/>
      <c r="AIK20" s="80"/>
      <c r="AIL20" s="80"/>
      <c r="AIM20" s="80"/>
      <c r="AIN20" s="80"/>
      <c r="AIO20" s="80"/>
      <c r="AIP20" s="80"/>
      <c r="AIQ20" s="80"/>
      <c r="AIR20" s="80"/>
      <c r="AIS20" s="80"/>
      <c r="AIT20" s="80"/>
      <c r="AIU20" s="80"/>
      <c r="AIV20" s="80"/>
      <c r="AIW20" s="80"/>
      <c r="AIX20" s="80"/>
      <c r="AIY20" s="80"/>
      <c r="AIZ20" s="80"/>
      <c r="AJA20" s="80"/>
      <c r="AJB20" s="80"/>
      <c r="AJC20" s="80"/>
      <c r="AJD20" s="80"/>
      <c r="AJE20" s="80"/>
      <c r="AJF20" s="80"/>
      <c r="AJG20" s="80"/>
      <c r="AJH20" s="80"/>
      <c r="AJI20" s="80"/>
      <c r="AJJ20" s="80"/>
      <c r="AJK20" s="80"/>
      <c r="AJL20" s="80"/>
      <c r="AJM20" s="80"/>
      <c r="AJN20" s="80"/>
      <c r="AJO20" s="80"/>
      <c r="AJP20" s="80"/>
      <c r="AJQ20" s="80"/>
      <c r="AJR20" s="80"/>
      <c r="AJS20" s="80"/>
      <c r="AJT20" s="80"/>
      <c r="AJU20" s="80"/>
      <c r="AJV20" s="80"/>
      <c r="AJW20" s="80"/>
      <c r="AJX20" s="80"/>
      <c r="AJY20" s="80"/>
      <c r="AJZ20" s="80"/>
      <c r="AKA20" s="80"/>
      <c r="AKB20" s="80"/>
      <c r="AKC20" s="80"/>
      <c r="AKD20" s="80"/>
      <c r="AKE20" s="80"/>
      <c r="AKF20" s="80"/>
      <c r="AKG20" s="80"/>
      <c r="AKH20" s="80"/>
      <c r="AKI20" s="80"/>
      <c r="AKJ20" s="80"/>
      <c r="AKK20" s="80"/>
      <c r="AKL20" s="80"/>
      <c r="AKM20" s="80"/>
      <c r="AKN20" s="80"/>
      <c r="AKO20" s="80"/>
      <c r="AKP20" s="80"/>
      <c r="AKQ20" s="80"/>
      <c r="AKR20" s="80"/>
      <c r="AKS20" s="80"/>
      <c r="AKT20" s="80"/>
      <c r="AKU20" s="80"/>
      <c r="AKV20" s="80"/>
      <c r="AKW20" s="80"/>
      <c r="AKX20" s="80"/>
      <c r="AKY20" s="80"/>
      <c r="AKZ20" s="80"/>
      <c r="ALA20" s="80"/>
      <c r="ALB20" s="80"/>
      <c r="ALC20" s="80"/>
      <c r="ALD20" s="80"/>
      <c r="ALE20" s="80"/>
      <c r="ALF20" s="80"/>
      <c r="ALG20" s="80"/>
      <c r="ALH20" s="80"/>
      <c r="ALI20" s="80"/>
      <c r="ALJ20" s="80"/>
      <c r="ALK20" s="80"/>
      <c r="ALL20" s="80"/>
      <c r="ALM20" s="80"/>
      <c r="ALN20" s="80"/>
      <c r="ALO20" s="80"/>
      <c r="ALP20" s="80"/>
    </row>
    <row r="21" spans="1:1004" s="207" customFormat="1" ht="15" x14ac:dyDescent="0.25">
      <c r="A21" s="407">
        <f>IF(COUNTBLANK(B21)=1," ",COUNTA($B$13:B21))</f>
        <v>4</v>
      </c>
      <c r="B21" s="412" t="s">
        <v>79</v>
      </c>
      <c r="C21" s="413" t="s">
        <v>467</v>
      </c>
      <c r="D21" s="407" t="s">
        <v>91</v>
      </c>
      <c r="E21" s="45">
        <v>1</v>
      </c>
      <c r="F21" s="105"/>
      <c r="G21" s="106"/>
      <c r="H21" s="107">
        <f t="shared" ref="H21:H66" si="7">F21*G21</f>
        <v>0</v>
      </c>
      <c r="I21" s="108"/>
      <c r="J21" s="108"/>
      <c r="K21" s="109">
        <f t="shared" ref="K21:K66" si="8">ROUND(I21+H21+J21,2)</f>
        <v>0</v>
      </c>
      <c r="L21" s="109">
        <f t="shared" ref="L21:L66" si="9">ROUND(E21*F21,2)</f>
        <v>0</v>
      </c>
      <c r="M21" s="109">
        <f t="shared" ref="M21:M66" si="10">ROUND(E21*H21,2)</f>
        <v>0</v>
      </c>
      <c r="N21" s="109">
        <f t="shared" ref="N21:N66" si="11">ROUND(E21*I21,2)</f>
        <v>0</v>
      </c>
      <c r="O21" s="109">
        <f t="shared" ref="O21:O66" si="12">ROUND(E21*J21,2)</f>
        <v>0</v>
      </c>
      <c r="P21" s="109">
        <f t="shared" ref="P21:P66" si="13">SUM(M21:O21)</f>
        <v>0</v>
      </c>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LJ21" s="80"/>
      <c r="LK21" s="80"/>
      <c r="LL21" s="80"/>
      <c r="LM21" s="80"/>
      <c r="LN21" s="80"/>
      <c r="LO21" s="80"/>
      <c r="LP21" s="80"/>
      <c r="LQ21" s="80"/>
      <c r="LR21" s="80"/>
      <c r="LS21" s="80"/>
      <c r="LT21" s="80"/>
      <c r="LU21" s="80"/>
      <c r="LV21" s="80"/>
      <c r="LW21" s="80"/>
      <c r="LX21" s="80"/>
      <c r="LY21" s="80"/>
      <c r="LZ21" s="80"/>
      <c r="MA21" s="80"/>
      <c r="MB21" s="80"/>
      <c r="MC21" s="80"/>
      <c r="MD21" s="80"/>
      <c r="ME21" s="80"/>
      <c r="MF21" s="80"/>
      <c r="MG21" s="80"/>
      <c r="MH21" s="80"/>
      <c r="MI21" s="80"/>
      <c r="MJ21" s="80"/>
      <c r="MK21" s="80"/>
      <c r="ML21" s="80"/>
      <c r="MM21" s="80"/>
      <c r="MN21" s="80"/>
      <c r="MO21" s="80"/>
      <c r="MP21" s="80"/>
      <c r="MQ21" s="80"/>
      <c r="MR21" s="80"/>
      <c r="MS21" s="80"/>
      <c r="MT21" s="80"/>
      <c r="MU21" s="80"/>
      <c r="MV21" s="80"/>
      <c r="MW21" s="80"/>
      <c r="MX21" s="80"/>
      <c r="MY21" s="80"/>
      <c r="MZ21" s="80"/>
      <c r="NA21" s="80"/>
      <c r="NB21" s="80"/>
      <c r="NC21" s="80"/>
      <c r="ND21" s="80"/>
      <c r="NE21" s="80"/>
      <c r="NF21" s="80"/>
      <c r="NG21" s="80"/>
      <c r="NH21" s="80"/>
      <c r="NI21" s="80"/>
      <c r="NJ21" s="80"/>
      <c r="NK21" s="80"/>
      <c r="NL21" s="80"/>
      <c r="NM21" s="80"/>
      <c r="NN21" s="80"/>
      <c r="NO21" s="80"/>
      <c r="NP21" s="80"/>
      <c r="NQ21" s="80"/>
      <c r="NR21" s="80"/>
      <c r="NS21" s="80"/>
      <c r="NT21" s="80"/>
      <c r="NU21" s="80"/>
      <c r="NV21" s="80"/>
      <c r="NW21" s="80"/>
      <c r="NX21" s="80"/>
      <c r="NY21" s="80"/>
      <c r="NZ21" s="80"/>
      <c r="OA21" s="80"/>
      <c r="OB21" s="80"/>
      <c r="OC21" s="80"/>
      <c r="OD21" s="80"/>
      <c r="OE21" s="80"/>
      <c r="OF21" s="80"/>
      <c r="OG21" s="80"/>
      <c r="OH21" s="80"/>
      <c r="OI21" s="80"/>
      <c r="OJ21" s="80"/>
      <c r="OK21" s="80"/>
      <c r="OL21" s="80"/>
      <c r="OM21" s="80"/>
      <c r="ON21" s="80"/>
      <c r="OO21" s="80"/>
      <c r="OP21" s="80"/>
      <c r="OQ21" s="80"/>
      <c r="OR21" s="80"/>
      <c r="OS21" s="80"/>
      <c r="OT21" s="80"/>
      <c r="OU21" s="80"/>
      <c r="OV21" s="80"/>
      <c r="OW21" s="80"/>
      <c r="OX21" s="80"/>
      <c r="OY21" s="80"/>
      <c r="OZ21" s="80"/>
      <c r="PA21" s="80"/>
      <c r="PB21" s="80"/>
      <c r="PC21" s="80"/>
      <c r="PD21" s="80"/>
      <c r="PE21" s="80"/>
      <c r="PF21" s="80"/>
      <c r="PG21" s="80"/>
      <c r="PH21" s="80"/>
      <c r="PI21" s="80"/>
      <c r="PJ21" s="80"/>
      <c r="PK21" s="80"/>
      <c r="PL21" s="80"/>
      <c r="PM21" s="80"/>
      <c r="PN21" s="80"/>
      <c r="PO21" s="80"/>
      <c r="PP21" s="80"/>
      <c r="PQ21" s="80"/>
      <c r="PR21" s="80"/>
      <c r="PS21" s="80"/>
      <c r="PT21" s="80"/>
      <c r="PU21" s="80"/>
      <c r="PV21" s="80"/>
      <c r="PW21" s="80"/>
      <c r="PX21" s="80"/>
      <c r="PY21" s="80"/>
      <c r="PZ21" s="80"/>
      <c r="QA21" s="80"/>
      <c r="QB21" s="80"/>
      <c r="QC21" s="80"/>
      <c r="QD21" s="80"/>
      <c r="QE21" s="80"/>
      <c r="QF21" s="80"/>
      <c r="QG21" s="80"/>
      <c r="QH21" s="80"/>
      <c r="QI21" s="80"/>
      <c r="QJ21" s="80"/>
      <c r="QK21" s="80"/>
      <c r="QL21" s="80"/>
      <c r="QM21" s="80"/>
      <c r="QN21" s="80"/>
      <c r="QO21" s="80"/>
      <c r="QP21" s="80"/>
      <c r="QQ21" s="80"/>
      <c r="QR21" s="80"/>
      <c r="QS21" s="80"/>
      <c r="QT21" s="80"/>
      <c r="QU21" s="80"/>
      <c r="QV21" s="80"/>
      <c r="QW21" s="80"/>
      <c r="QX21" s="80"/>
      <c r="QY21" s="80"/>
      <c r="QZ21" s="80"/>
      <c r="RA21" s="80"/>
      <c r="RB21" s="80"/>
      <c r="RC21" s="80"/>
      <c r="RD21" s="80"/>
      <c r="RE21" s="80"/>
      <c r="RF21" s="80"/>
      <c r="RG21" s="80"/>
      <c r="RH21" s="80"/>
      <c r="RI21" s="80"/>
      <c r="RJ21" s="80"/>
      <c r="RK21" s="80"/>
      <c r="RL21" s="80"/>
      <c r="RM21" s="80"/>
      <c r="RN21" s="80"/>
      <c r="RO21" s="80"/>
      <c r="RP21" s="80"/>
      <c r="RQ21" s="80"/>
      <c r="RR21" s="80"/>
      <c r="RS21" s="80"/>
      <c r="RT21" s="80"/>
      <c r="RU21" s="80"/>
      <c r="RV21" s="80"/>
      <c r="RW21" s="80"/>
      <c r="RX21" s="80"/>
      <c r="RY21" s="80"/>
      <c r="RZ21" s="80"/>
      <c r="SA21" s="80"/>
      <c r="SB21" s="80"/>
      <c r="SC21" s="80"/>
      <c r="SD21" s="80"/>
      <c r="SE21" s="80"/>
      <c r="SF21" s="80"/>
      <c r="SG21" s="80"/>
      <c r="SH21" s="80"/>
      <c r="SI21" s="80"/>
      <c r="SJ21" s="80"/>
      <c r="SK21" s="80"/>
      <c r="SL21" s="80"/>
      <c r="SM21" s="80"/>
      <c r="SN21" s="80"/>
      <c r="SO21" s="80"/>
      <c r="SP21" s="80"/>
      <c r="SQ21" s="80"/>
      <c r="SR21" s="80"/>
      <c r="SS21" s="80"/>
      <c r="ST21" s="80"/>
      <c r="SU21" s="80"/>
      <c r="SV21" s="80"/>
      <c r="SW21" s="80"/>
      <c r="SX21" s="80"/>
      <c r="SY21" s="80"/>
      <c r="SZ21" s="80"/>
      <c r="TA21" s="80"/>
      <c r="TB21" s="80"/>
      <c r="TC21" s="80"/>
      <c r="TD21" s="80"/>
      <c r="TE21" s="80"/>
      <c r="TF21" s="80"/>
      <c r="TG21" s="80"/>
      <c r="TH21" s="80"/>
      <c r="TI21" s="80"/>
      <c r="TJ21" s="80"/>
      <c r="TK21" s="80"/>
      <c r="TL21" s="80"/>
      <c r="TM21" s="80"/>
      <c r="TN21" s="80"/>
      <c r="TO21" s="80"/>
      <c r="TP21" s="80"/>
      <c r="TQ21" s="80"/>
      <c r="TR21" s="80"/>
      <c r="TS21" s="80"/>
      <c r="TT21" s="80"/>
      <c r="TU21" s="80"/>
      <c r="TV21" s="80"/>
      <c r="TW21" s="80"/>
      <c r="TX21" s="80"/>
      <c r="TY21" s="80"/>
      <c r="TZ21" s="80"/>
      <c r="UA21" s="80"/>
      <c r="UB21" s="80"/>
      <c r="UC21" s="80"/>
      <c r="UD21" s="80"/>
      <c r="UE21" s="80"/>
      <c r="UF21" s="80"/>
      <c r="UG21" s="80"/>
      <c r="UH21" s="80"/>
      <c r="UI21" s="80"/>
      <c r="UJ21" s="80"/>
      <c r="UK21" s="80"/>
      <c r="UL21" s="80"/>
      <c r="UM21" s="80"/>
      <c r="UN21" s="80"/>
      <c r="UO21" s="80"/>
      <c r="UP21" s="80"/>
      <c r="UQ21" s="80"/>
      <c r="UR21" s="80"/>
      <c r="US21" s="80"/>
      <c r="UT21" s="80"/>
      <c r="UU21" s="80"/>
      <c r="UV21" s="80"/>
      <c r="UW21" s="80"/>
      <c r="UX21" s="80"/>
      <c r="UY21" s="80"/>
      <c r="UZ21" s="80"/>
      <c r="VA21" s="80"/>
      <c r="VB21" s="80"/>
      <c r="VC21" s="80"/>
      <c r="VD21" s="80"/>
      <c r="VE21" s="80"/>
      <c r="VF21" s="80"/>
      <c r="VG21" s="80"/>
      <c r="VH21" s="80"/>
      <c r="VI21" s="80"/>
      <c r="VJ21" s="80"/>
      <c r="VK21" s="80"/>
      <c r="VL21" s="80"/>
      <c r="VM21" s="80"/>
      <c r="VN21" s="80"/>
      <c r="VO21" s="80"/>
      <c r="VP21" s="80"/>
      <c r="VQ21" s="80"/>
      <c r="VR21" s="80"/>
      <c r="VS21" s="80"/>
      <c r="VT21" s="80"/>
      <c r="VU21" s="80"/>
      <c r="VV21" s="80"/>
      <c r="VW21" s="80"/>
      <c r="VX21" s="80"/>
      <c r="VY21" s="80"/>
      <c r="VZ21" s="80"/>
      <c r="WA21" s="80"/>
      <c r="WB21" s="80"/>
      <c r="WC21" s="80"/>
      <c r="WD21" s="80"/>
      <c r="WE21" s="80"/>
      <c r="WF21" s="80"/>
      <c r="WG21" s="80"/>
      <c r="WH21" s="80"/>
      <c r="WI21" s="80"/>
      <c r="WJ21" s="80"/>
      <c r="WK21" s="80"/>
      <c r="WL21" s="80"/>
      <c r="WM21" s="80"/>
      <c r="WN21" s="80"/>
      <c r="WO21" s="80"/>
      <c r="WP21" s="80"/>
      <c r="WQ21" s="80"/>
      <c r="WR21" s="80"/>
      <c r="WS21" s="80"/>
      <c r="WT21" s="80"/>
      <c r="WU21" s="80"/>
      <c r="WV21" s="80"/>
      <c r="WW21" s="80"/>
      <c r="WX21" s="80"/>
      <c r="WY21" s="80"/>
      <c r="WZ21" s="80"/>
      <c r="XA21" s="80"/>
      <c r="XB21" s="80"/>
      <c r="XC21" s="80"/>
      <c r="XD21" s="80"/>
      <c r="XE21" s="80"/>
      <c r="XF21" s="80"/>
      <c r="XG21" s="80"/>
      <c r="XH21" s="80"/>
      <c r="XI21" s="80"/>
      <c r="XJ21" s="80"/>
      <c r="XK21" s="80"/>
      <c r="XL21" s="80"/>
      <c r="XM21" s="80"/>
      <c r="XN21" s="80"/>
      <c r="XO21" s="80"/>
      <c r="XP21" s="80"/>
      <c r="XQ21" s="80"/>
      <c r="XR21" s="80"/>
      <c r="XS21" s="80"/>
      <c r="XT21" s="80"/>
      <c r="XU21" s="80"/>
      <c r="XV21" s="80"/>
      <c r="XW21" s="80"/>
      <c r="XX21" s="80"/>
      <c r="XY21" s="80"/>
      <c r="XZ21" s="80"/>
      <c r="YA21" s="80"/>
      <c r="YB21" s="80"/>
      <c r="YC21" s="80"/>
      <c r="YD21" s="80"/>
      <c r="YE21" s="80"/>
      <c r="YF21" s="80"/>
      <c r="YG21" s="80"/>
      <c r="YH21" s="80"/>
      <c r="YI21" s="80"/>
      <c r="YJ21" s="80"/>
      <c r="YK21" s="80"/>
      <c r="YL21" s="80"/>
      <c r="YM21" s="80"/>
      <c r="YN21" s="80"/>
      <c r="YO21" s="80"/>
      <c r="YP21" s="80"/>
      <c r="YQ21" s="80"/>
      <c r="YR21" s="80"/>
      <c r="YS21" s="80"/>
      <c r="YT21" s="80"/>
      <c r="YU21" s="80"/>
      <c r="YV21" s="80"/>
      <c r="YW21" s="80"/>
      <c r="YX21" s="80"/>
      <c r="YY21" s="80"/>
      <c r="YZ21" s="80"/>
      <c r="ZA21" s="80"/>
      <c r="ZB21" s="80"/>
      <c r="ZC21" s="80"/>
      <c r="ZD21" s="80"/>
      <c r="ZE21" s="80"/>
      <c r="ZF21" s="80"/>
      <c r="ZG21" s="80"/>
      <c r="ZH21" s="80"/>
      <c r="ZI21" s="80"/>
      <c r="ZJ21" s="80"/>
      <c r="ZK21" s="80"/>
      <c r="ZL21" s="80"/>
      <c r="ZM21" s="80"/>
      <c r="ZN21" s="80"/>
      <c r="ZO21" s="80"/>
      <c r="ZP21" s="80"/>
      <c r="ZQ21" s="80"/>
      <c r="ZR21" s="80"/>
      <c r="ZS21" s="80"/>
      <c r="ZT21" s="80"/>
      <c r="ZU21" s="80"/>
      <c r="ZV21" s="80"/>
      <c r="ZW21" s="80"/>
      <c r="ZX21" s="80"/>
      <c r="ZY21" s="80"/>
      <c r="ZZ21" s="80"/>
      <c r="AAA21" s="80"/>
      <c r="AAB21" s="80"/>
      <c r="AAC21" s="80"/>
      <c r="AAD21" s="80"/>
      <c r="AAE21" s="80"/>
      <c r="AAF21" s="80"/>
      <c r="AAG21" s="80"/>
      <c r="AAH21" s="80"/>
      <c r="AAI21" s="80"/>
      <c r="AAJ21" s="80"/>
      <c r="AAK21" s="80"/>
      <c r="AAL21" s="80"/>
      <c r="AAM21" s="80"/>
      <c r="AAN21" s="80"/>
      <c r="AAO21" s="80"/>
      <c r="AAP21" s="80"/>
      <c r="AAQ21" s="80"/>
      <c r="AAR21" s="80"/>
      <c r="AAS21" s="80"/>
      <c r="AAT21" s="80"/>
      <c r="AAU21" s="80"/>
      <c r="AAV21" s="80"/>
      <c r="AAW21" s="80"/>
      <c r="AAX21" s="80"/>
      <c r="AAY21" s="80"/>
      <c r="AAZ21" s="80"/>
      <c r="ABA21" s="80"/>
      <c r="ABB21" s="80"/>
      <c r="ABC21" s="80"/>
      <c r="ABD21" s="80"/>
      <c r="ABE21" s="80"/>
      <c r="ABF21" s="80"/>
      <c r="ABG21" s="80"/>
      <c r="ABH21" s="80"/>
      <c r="ABI21" s="80"/>
      <c r="ABJ21" s="80"/>
      <c r="ABK21" s="80"/>
      <c r="ABL21" s="80"/>
      <c r="ABM21" s="80"/>
      <c r="ABN21" s="80"/>
      <c r="ABO21" s="80"/>
      <c r="ABP21" s="80"/>
      <c r="ABQ21" s="80"/>
      <c r="ABR21" s="80"/>
      <c r="ABS21" s="80"/>
      <c r="ABT21" s="80"/>
      <c r="ABU21" s="80"/>
      <c r="ABV21" s="80"/>
      <c r="ABW21" s="80"/>
      <c r="ABX21" s="80"/>
      <c r="ABY21" s="80"/>
      <c r="ABZ21" s="80"/>
      <c r="ACA21" s="80"/>
      <c r="ACB21" s="80"/>
      <c r="ACC21" s="80"/>
      <c r="ACD21" s="80"/>
      <c r="ACE21" s="80"/>
      <c r="ACF21" s="80"/>
      <c r="ACG21" s="80"/>
      <c r="ACH21" s="80"/>
      <c r="ACI21" s="80"/>
      <c r="ACJ21" s="80"/>
      <c r="ACK21" s="80"/>
      <c r="ACL21" s="80"/>
      <c r="ACM21" s="80"/>
      <c r="ACN21" s="80"/>
      <c r="ACO21" s="80"/>
      <c r="ACP21" s="80"/>
      <c r="ACQ21" s="80"/>
      <c r="ACR21" s="80"/>
      <c r="ACS21" s="80"/>
      <c r="ACT21" s="80"/>
      <c r="ACU21" s="80"/>
      <c r="ACV21" s="80"/>
      <c r="ACW21" s="80"/>
      <c r="ACX21" s="80"/>
      <c r="ACY21" s="80"/>
      <c r="ACZ21" s="80"/>
      <c r="ADA21" s="80"/>
      <c r="ADB21" s="80"/>
      <c r="ADC21" s="80"/>
      <c r="ADD21" s="80"/>
      <c r="ADE21" s="80"/>
      <c r="ADF21" s="80"/>
      <c r="ADG21" s="80"/>
      <c r="ADH21" s="80"/>
      <c r="ADI21" s="80"/>
      <c r="ADJ21" s="80"/>
      <c r="ADK21" s="80"/>
      <c r="ADL21" s="80"/>
      <c r="ADM21" s="80"/>
      <c r="ADN21" s="80"/>
      <c r="ADO21" s="80"/>
      <c r="ADP21" s="80"/>
      <c r="ADQ21" s="80"/>
      <c r="ADR21" s="80"/>
      <c r="ADS21" s="80"/>
      <c r="ADT21" s="80"/>
      <c r="ADU21" s="80"/>
      <c r="ADV21" s="80"/>
      <c r="ADW21" s="80"/>
      <c r="ADX21" s="80"/>
      <c r="ADY21" s="80"/>
      <c r="ADZ21" s="80"/>
      <c r="AEA21" s="80"/>
      <c r="AEB21" s="80"/>
      <c r="AEC21" s="80"/>
      <c r="AED21" s="80"/>
      <c r="AEE21" s="80"/>
      <c r="AEF21" s="80"/>
      <c r="AEG21" s="80"/>
      <c r="AEH21" s="80"/>
      <c r="AEI21" s="80"/>
      <c r="AEJ21" s="80"/>
      <c r="AEK21" s="80"/>
      <c r="AEL21" s="80"/>
      <c r="AEM21" s="80"/>
      <c r="AEN21" s="80"/>
      <c r="AEO21" s="80"/>
      <c r="AEP21" s="80"/>
      <c r="AEQ21" s="80"/>
      <c r="AER21" s="80"/>
      <c r="AES21" s="80"/>
      <c r="AET21" s="80"/>
      <c r="AEU21" s="80"/>
      <c r="AEV21" s="80"/>
      <c r="AEW21" s="80"/>
      <c r="AEX21" s="80"/>
      <c r="AEY21" s="80"/>
      <c r="AEZ21" s="80"/>
      <c r="AFA21" s="80"/>
      <c r="AFB21" s="80"/>
      <c r="AFC21" s="80"/>
      <c r="AFD21" s="80"/>
      <c r="AFE21" s="80"/>
      <c r="AFF21" s="80"/>
      <c r="AFG21" s="80"/>
      <c r="AFH21" s="80"/>
      <c r="AFI21" s="80"/>
      <c r="AFJ21" s="80"/>
      <c r="AFK21" s="80"/>
      <c r="AFL21" s="80"/>
      <c r="AFM21" s="80"/>
      <c r="AFN21" s="80"/>
      <c r="AFO21" s="80"/>
      <c r="AFP21" s="80"/>
      <c r="AFQ21" s="80"/>
      <c r="AFR21" s="80"/>
      <c r="AFS21" s="80"/>
      <c r="AFT21" s="80"/>
      <c r="AFU21" s="80"/>
      <c r="AFV21" s="80"/>
      <c r="AFW21" s="80"/>
      <c r="AFX21" s="80"/>
      <c r="AFY21" s="80"/>
      <c r="AFZ21" s="80"/>
      <c r="AGA21" s="80"/>
      <c r="AGB21" s="80"/>
      <c r="AGC21" s="80"/>
      <c r="AGD21" s="80"/>
      <c r="AGE21" s="80"/>
      <c r="AGF21" s="80"/>
      <c r="AGG21" s="80"/>
      <c r="AGH21" s="80"/>
      <c r="AGI21" s="80"/>
      <c r="AGJ21" s="80"/>
      <c r="AGK21" s="80"/>
      <c r="AGL21" s="80"/>
      <c r="AGM21" s="80"/>
      <c r="AGN21" s="80"/>
      <c r="AGO21" s="80"/>
      <c r="AGP21" s="80"/>
      <c r="AGQ21" s="80"/>
      <c r="AGR21" s="80"/>
      <c r="AGS21" s="80"/>
      <c r="AGT21" s="80"/>
      <c r="AGU21" s="80"/>
      <c r="AGV21" s="80"/>
      <c r="AGW21" s="80"/>
      <c r="AGX21" s="80"/>
      <c r="AGY21" s="80"/>
      <c r="AGZ21" s="80"/>
      <c r="AHA21" s="80"/>
      <c r="AHB21" s="80"/>
      <c r="AHC21" s="80"/>
      <c r="AHD21" s="80"/>
      <c r="AHE21" s="80"/>
      <c r="AHF21" s="80"/>
      <c r="AHG21" s="80"/>
      <c r="AHH21" s="80"/>
      <c r="AHI21" s="80"/>
      <c r="AHJ21" s="80"/>
      <c r="AHK21" s="80"/>
      <c r="AHL21" s="80"/>
      <c r="AHM21" s="80"/>
      <c r="AHN21" s="80"/>
      <c r="AHO21" s="80"/>
      <c r="AHP21" s="80"/>
      <c r="AHQ21" s="80"/>
      <c r="AHR21" s="80"/>
      <c r="AHS21" s="80"/>
      <c r="AHT21" s="80"/>
      <c r="AHU21" s="80"/>
      <c r="AHV21" s="80"/>
      <c r="AHW21" s="80"/>
      <c r="AHX21" s="80"/>
      <c r="AHY21" s="80"/>
      <c r="AHZ21" s="80"/>
      <c r="AIA21" s="80"/>
      <c r="AIB21" s="80"/>
      <c r="AIC21" s="80"/>
      <c r="AID21" s="80"/>
      <c r="AIE21" s="80"/>
      <c r="AIF21" s="80"/>
      <c r="AIG21" s="80"/>
      <c r="AIH21" s="80"/>
      <c r="AII21" s="80"/>
      <c r="AIJ21" s="80"/>
      <c r="AIK21" s="80"/>
      <c r="AIL21" s="80"/>
      <c r="AIM21" s="80"/>
      <c r="AIN21" s="80"/>
      <c r="AIO21" s="80"/>
      <c r="AIP21" s="80"/>
      <c r="AIQ21" s="80"/>
      <c r="AIR21" s="80"/>
      <c r="AIS21" s="80"/>
      <c r="AIT21" s="80"/>
      <c r="AIU21" s="80"/>
      <c r="AIV21" s="80"/>
      <c r="AIW21" s="80"/>
      <c r="AIX21" s="80"/>
      <c r="AIY21" s="80"/>
      <c r="AIZ21" s="80"/>
      <c r="AJA21" s="80"/>
      <c r="AJB21" s="80"/>
      <c r="AJC21" s="80"/>
      <c r="AJD21" s="80"/>
      <c r="AJE21" s="80"/>
      <c r="AJF21" s="80"/>
      <c r="AJG21" s="80"/>
      <c r="AJH21" s="80"/>
      <c r="AJI21" s="80"/>
      <c r="AJJ21" s="80"/>
      <c r="AJK21" s="80"/>
      <c r="AJL21" s="80"/>
      <c r="AJM21" s="80"/>
      <c r="AJN21" s="80"/>
      <c r="AJO21" s="80"/>
      <c r="AJP21" s="80"/>
      <c r="AJQ21" s="80"/>
      <c r="AJR21" s="80"/>
      <c r="AJS21" s="80"/>
      <c r="AJT21" s="80"/>
      <c r="AJU21" s="80"/>
      <c r="AJV21" s="80"/>
      <c r="AJW21" s="80"/>
      <c r="AJX21" s="80"/>
      <c r="AJY21" s="80"/>
      <c r="AJZ21" s="80"/>
      <c r="AKA21" s="80"/>
      <c r="AKB21" s="80"/>
      <c r="AKC21" s="80"/>
      <c r="AKD21" s="80"/>
      <c r="AKE21" s="80"/>
      <c r="AKF21" s="80"/>
      <c r="AKG21" s="80"/>
      <c r="AKH21" s="80"/>
      <c r="AKI21" s="80"/>
      <c r="AKJ21" s="80"/>
      <c r="AKK21" s="80"/>
      <c r="AKL21" s="80"/>
      <c r="AKM21" s="80"/>
      <c r="AKN21" s="80"/>
      <c r="AKO21" s="80"/>
      <c r="AKP21" s="80"/>
      <c r="AKQ21" s="80"/>
      <c r="AKR21" s="80"/>
      <c r="AKS21" s="80"/>
      <c r="AKT21" s="80"/>
      <c r="AKU21" s="80"/>
      <c r="AKV21" s="80"/>
      <c r="AKW21" s="80"/>
      <c r="AKX21" s="80"/>
      <c r="AKY21" s="80"/>
      <c r="AKZ21" s="80"/>
      <c r="ALA21" s="80"/>
      <c r="ALB21" s="80"/>
      <c r="ALC21" s="80"/>
      <c r="ALD21" s="80"/>
      <c r="ALE21" s="80"/>
      <c r="ALF21" s="80"/>
      <c r="ALG21" s="80"/>
      <c r="ALH21" s="80"/>
      <c r="ALI21" s="80"/>
      <c r="ALJ21" s="80"/>
      <c r="ALK21" s="80"/>
      <c r="ALL21" s="80"/>
      <c r="ALM21" s="80"/>
      <c r="ALN21" s="80"/>
      <c r="ALO21" s="80"/>
      <c r="ALP21" s="80"/>
    </row>
    <row r="22" spans="1:1004" s="207" customFormat="1" ht="15" x14ac:dyDescent="0.25">
      <c r="A22" s="407">
        <f>IF(COUNTBLANK(B22)=1," ",COUNTA($B$13:B22))</f>
        <v>5</v>
      </c>
      <c r="B22" s="412" t="s">
        <v>79</v>
      </c>
      <c r="C22" s="413" t="s">
        <v>204</v>
      </c>
      <c r="D22" s="407" t="s">
        <v>91</v>
      </c>
      <c r="E22" s="45">
        <v>1</v>
      </c>
      <c r="F22" s="105"/>
      <c r="G22" s="106"/>
      <c r="H22" s="107">
        <f t="shared" si="7"/>
        <v>0</v>
      </c>
      <c r="I22" s="108"/>
      <c r="J22" s="108"/>
      <c r="K22" s="109">
        <f t="shared" si="8"/>
        <v>0</v>
      </c>
      <c r="L22" s="109">
        <f t="shared" si="9"/>
        <v>0</v>
      </c>
      <c r="M22" s="109">
        <f t="shared" si="10"/>
        <v>0</v>
      </c>
      <c r="N22" s="109">
        <f t="shared" si="11"/>
        <v>0</v>
      </c>
      <c r="O22" s="109">
        <f t="shared" si="12"/>
        <v>0</v>
      </c>
      <c r="P22" s="109">
        <f t="shared" si="13"/>
        <v>0</v>
      </c>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80"/>
      <c r="KD22" s="80"/>
      <c r="KE22" s="80"/>
      <c r="KF22" s="80"/>
      <c r="KG22" s="80"/>
      <c r="KH22" s="80"/>
      <c r="KI22" s="80"/>
      <c r="KJ22" s="80"/>
      <c r="KK22" s="80"/>
      <c r="KL22" s="80"/>
      <c r="KM22" s="80"/>
      <c r="KN22" s="80"/>
      <c r="KO22" s="80"/>
      <c r="KP22" s="80"/>
      <c r="KQ22" s="80"/>
      <c r="KR22" s="80"/>
      <c r="KS22" s="80"/>
      <c r="KT22" s="80"/>
      <c r="KU22" s="80"/>
      <c r="KV22" s="80"/>
      <c r="KW22" s="80"/>
      <c r="KX22" s="80"/>
      <c r="KY22" s="80"/>
      <c r="KZ22" s="80"/>
      <c r="LA22" s="80"/>
      <c r="LB22" s="80"/>
      <c r="LC22" s="80"/>
      <c r="LD22" s="80"/>
      <c r="LE22" s="80"/>
      <c r="LF22" s="80"/>
      <c r="LG22" s="80"/>
      <c r="LH22" s="80"/>
      <c r="LI22" s="80"/>
      <c r="LJ22" s="80"/>
      <c r="LK22" s="80"/>
      <c r="LL22" s="80"/>
      <c r="LM22" s="80"/>
      <c r="LN22" s="80"/>
      <c r="LO22" s="80"/>
      <c r="LP22" s="80"/>
      <c r="LQ22" s="80"/>
      <c r="LR22" s="80"/>
      <c r="LS22" s="80"/>
      <c r="LT22" s="80"/>
      <c r="LU22" s="80"/>
      <c r="LV22" s="80"/>
      <c r="LW22" s="80"/>
      <c r="LX22" s="80"/>
      <c r="LY22" s="80"/>
      <c r="LZ22" s="80"/>
      <c r="MA22" s="80"/>
      <c r="MB22" s="80"/>
      <c r="MC22" s="80"/>
      <c r="MD22" s="80"/>
      <c r="ME22" s="80"/>
      <c r="MF22" s="80"/>
      <c r="MG22" s="80"/>
      <c r="MH22" s="80"/>
      <c r="MI22" s="80"/>
      <c r="MJ22" s="80"/>
      <c r="MK22" s="80"/>
      <c r="ML22" s="80"/>
      <c r="MM22" s="80"/>
      <c r="MN22" s="80"/>
      <c r="MO22" s="80"/>
      <c r="MP22" s="80"/>
      <c r="MQ22" s="80"/>
      <c r="MR22" s="80"/>
      <c r="MS22" s="80"/>
      <c r="MT22" s="80"/>
      <c r="MU22" s="80"/>
      <c r="MV22" s="80"/>
      <c r="MW22" s="80"/>
      <c r="MX22" s="80"/>
      <c r="MY22" s="80"/>
      <c r="MZ22" s="80"/>
      <c r="NA22" s="80"/>
      <c r="NB22" s="80"/>
      <c r="NC22" s="80"/>
      <c r="ND22" s="80"/>
      <c r="NE22" s="80"/>
      <c r="NF22" s="80"/>
      <c r="NG22" s="80"/>
      <c r="NH22" s="80"/>
      <c r="NI22" s="80"/>
      <c r="NJ22" s="80"/>
      <c r="NK22" s="80"/>
      <c r="NL22" s="80"/>
      <c r="NM22" s="80"/>
      <c r="NN22" s="80"/>
      <c r="NO22" s="80"/>
      <c r="NP22" s="80"/>
      <c r="NQ22" s="80"/>
      <c r="NR22" s="80"/>
      <c r="NS22" s="80"/>
      <c r="NT22" s="80"/>
      <c r="NU22" s="80"/>
      <c r="NV22" s="80"/>
      <c r="NW22" s="80"/>
      <c r="NX22" s="80"/>
      <c r="NY22" s="80"/>
      <c r="NZ22" s="80"/>
      <c r="OA22" s="80"/>
      <c r="OB22" s="80"/>
      <c r="OC22" s="80"/>
      <c r="OD22" s="80"/>
      <c r="OE22" s="80"/>
      <c r="OF22" s="80"/>
      <c r="OG22" s="80"/>
      <c r="OH22" s="80"/>
      <c r="OI22" s="80"/>
      <c r="OJ22" s="80"/>
      <c r="OK22" s="80"/>
      <c r="OL22" s="80"/>
      <c r="OM22" s="80"/>
      <c r="ON22" s="80"/>
      <c r="OO22" s="80"/>
      <c r="OP22" s="80"/>
      <c r="OQ22" s="80"/>
      <c r="OR22" s="80"/>
      <c r="OS22" s="80"/>
      <c r="OT22" s="80"/>
      <c r="OU22" s="80"/>
      <c r="OV22" s="80"/>
      <c r="OW22" s="80"/>
      <c r="OX22" s="80"/>
      <c r="OY22" s="80"/>
      <c r="OZ22" s="80"/>
      <c r="PA22" s="80"/>
      <c r="PB22" s="80"/>
      <c r="PC22" s="80"/>
      <c r="PD22" s="80"/>
      <c r="PE22" s="80"/>
      <c r="PF22" s="80"/>
      <c r="PG22" s="80"/>
      <c r="PH22" s="80"/>
      <c r="PI22" s="80"/>
      <c r="PJ22" s="80"/>
      <c r="PK22" s="80"/>
      <c r="PL22" s="80"/>
      <c r="PM22" s="80"/>
      <c r="PN22" s="80"/>
      <c r="PO22" s="80"/>
      <c r="PP22" s="80"/>
      <c r="PQ22" s="80"/>
      <c r="PR22" s="80"/>
      <c r="PS22" s="80"/>
      <c r="PT22" s="80"/>
      <c r="PU22" s="80"/>
      <c r="PV22" s="80"/>
      <c r="PW22" s="80"/>
      <c r="PX22" s="80"/>
      <c r="PY22" s="80"/>
      <c r="PZ22" s="80"/>
      <c r="QA22" s="80"/>
      <c r="QB22" s="80"/>
      <c r="QC22" s="80"/>
      <c r="QD22" s="80"/>
      <c r="QE22" s="80"/>
      <c r="QF22" s="80"/>
      <c r="QG22" s="80"/>
      <c r="QH22" s="80"/>
      <c r="QI22" s="80"/>
      <c r="QJ22" s="80"/>
      <c r="QK22" s="80"/>
      <c r="QL22" s="80"/>
      <c r="QM22" s="80"/>
      <c r="QN22" s="80"/>
      <c r="QO22" s="80"/>
      <c r="QP22" s="80"/>
      <c r="QQ22" s="80"/>
      <c r="QR22" s="80"/>
      <c r="QS22" s="80"/>
      <c r="QT22" s="80"/>
      <c r="QU22" s="80"/>
      <c r="QV22" s="80"/>
      <c r="QW22" s="80"/>
      <c r="QX22" s="80"/>
      <c r="QY22" s="80"/>
      <c r="QZ22" s="80"/>
      <c r="RA22" s="80"/>
      <c r="RB22" s="80"/>
      <c r="RC22" s="80"/>
      <c r="RD22" s="80"/>
      <c r="RE22" s="80"/>
      <c r="RF22" s="80"/>
      <c r="RG22" s="80"/>
      <c r="RH22" s="80"/>
      <c r="RI22" s="80"/>
      <c r="RJ22" s="80"/>
      <c r="RK22" s="80"/>
      <c r="RL22" s="80"/>
      <c r="RM22" s="80"/>
      <c r="RN22" s="80"/>
      <c r="RO22" s="80"/>
      <c r="RP22" s="80"/>
      <c r="RQ22" s="80"/>
      <c r="RR22" s="80"/>
      <c r="RS22" s="80"/>
      <c r="RT22" s="80"/>
      <c r="RU22" s="80"/>
      <c r="RV22" s="80"/>
      <c r="RW22" s="80"/>
      <c r="RX22" s="80"/>
      <c r="RY22" s="80"/>
      <c r="RZ22" s="80"/>
      <c r="SA22" s="80"/>
      <c r="SB22" s="80"/>
      <c r="SC22" s="80"/>
      <c r="SD22" s="80"/>
      <c r="SE22" s="80"/>
      <c r="SF22" s="80"/>
      <c r="SG22" s="80"/>
      <c r="SH22" s="80"/>
      <c r="SI22" s="80"/>
      <c r="SJ22" s="80"/>
      <c r="SK22" s="80"/>
      <c r="SL22" s="80"/>
      <c r="SM22" s="80"/>
      <c r="SN22" s="80"/>
      <c r="SO22" s="80"/>
      <c r="SP22" s="80"/>
      <c r="SQ22" s="80"/>
      <c r="SR22" s="80"/>
      <c r="SS22" s="80"/>
      <c r="ST22" s="80"/>
      <c r="SU22" s="80"/>
      <c r="SV22" s="80"/>
      <c r="SW22" s="80"/>
      <c r="SX22" s="80"/>
      <c r="SY22" s="80"/>
      <c r="SZ22" s="80"/>
      <c r="TA22" s="80"/>
      <c r="TB22" s="80"/>
      <c r="TC22" s="80"/>
      <c r="TD22" s="80"/>
      <c r="TE22" s="80"/>
      <c r="TF22" s="80"/>
      <c r="TG22" s="80"/>
      <c r="TH22" s="80"/>
      <c r="TI22" s="80"/>
      <c r="TJ22" s="80"/>
      <c r="TK22" s="80"/>
      <c r="TL22" s="80"/>
      <c r="TM22" s="80"/>
      <c r="TN22" s="80"/>
      <c r="TO22" s="80"/>
      <c r="TP22" s="80"/>
      <c r="TQ22" s="80"/>
      <c r="TR22" s="80"/>
      <c r="TS22" s="80"/>
      <c r="TT22" s="80"/>
      <c r="TU22" s="80"/>
      <c r="TV22" s="80"/>
      <c r="TW22" s="80"/>
      <c r="TX22" s="80"/>
      <c r="TY22" s="80"/>
      <c r="TZ22" s="80"/>
      <c r="UA22" s="80"/>
      <c r="UB22" s="80"/>
      <c r="UC22" s="80"/>
      <c r="UD22" s="80"/>
      <c r="UE22" s="80"/>
      <c r="UF22" s="80"/>
      <c r="UG22" s="80"/>
      <c r="UH22" s="80"/>
      <c r="UI22" s="80"/>
      <c r="UJ22" s="80"/>
      <c r="UK22" s="80"/>
      <c r="UL22" s="80"/>
      <c r="UM22" s="80"/>
      <c r="UN22" s="80"/>
      <c r="UO22" s="80"/>
      <c r="UP22" s="80"/>
      <c r="UQ22" s="80"/>
      <c r="UR22" s="80"/>
      <c r="US22" s="80"/>
      <c r="UT22" s="80"/>
      <c r="UU22" s="80"/>
      <c r="UV22" s="80"/>
      <c r="UW22" s="80"/>
      <c r="UX22" s="80"/>
      <c r="UY22" s="80"/>
      <c r="UZ22" s="80"/>
      <c r="VA22" s="80"/>
      <c r="VB22" s="80"/>
      <c r="VC22" s="80"/>
      <c r="VD22" s="80"/>
      <c r="VE22" s="80"/>
      <c r="VF22" s="80"/>
      <c r="VG22" s="80"/>
      <c r="VH22" s="80"/>
      <c r="VI22" s="80"/>
      <c r="VJ22" s="80"/>
      <c r="VK22" s="80"/>
      <c r="VL22" s="80"/>
      <c r="VM22" s="80"/>
      <c r="VN22" s="80"/>
      <c r="VO22" s="80"/>
      <c r="VP22" s="80"/>
      <c r="VQ22" s="80"/>
      <c r="VR22" s="80"/>
      <c r="VS22" s="80"/>
      <c r="VT22" s="80"/>
      <c r="VU22" s="80"/>
      <c r="VV22" s="80"/>
      <c r="VW22" s="80"/>
      <c r="VX22" s="80"/>
      <c r="VY22" s="80"/>
      <c r="VZ22" s="80"/>
      <c r="WA22" s="80"/>
      <c r="WB22" s="80"/>
      <c r="WC22" s="80"/>
      <c r="WD22" s="80"/>
      <c r="WE22" s="80"/>
      <c r="WF22" s="80"/>
      <c r="WG22" s="80"/>
      <c r="WH22" s="80"/>
      <c r="WI22" s="80"/>
      <c r="WJ22" s="80"/>
      <c r="WK22" s="80"/>
      <c r="WL22" s="80"/>
      <c r="WM22" s="80"/>
      <c r="WN22" s="80"/>
      <c r="WO22" s="80"/>
      <c r="WP22" s="80"/>
      <c r="WQ22" s="80"/>
      <c r="WR22" s="80"/>
      <c r="WS22" s="80"/>
      <c r="WT22" s="80"/>
      <c r="WU22" s="80"/>
      <c r="WV22" s="80"/>
      <c r="WW22" s="80"/>
      <c r="WX22" s="80"/>
      <c r="WY22" s="80"/>
      <c r="WZ22" s="80"/>
      <c r="XA22" s="80"/>
      <c r="XB22" s="80"/>
      <c r="XC22" s="80"/>
      <c r="XD22" s="80"/>
      <c r="XE22" s="80"/>
      <c r="XF22" s="80"/>
      <c r="XG22" s="80"/>
      <c r="XH22" s="80"/>
      <c r="XI22" s="80"/>
      <c r="XJ22" s="80"/>
      <c r="XK22" s="80"/>
      <c r="XL22" s="80"/>
      <c r="XM22" s="80"/>
      <c r="XN22" s="80"/>
      <c r="XO22" s="80"/>
      <c r="XP22" s="80"/>
      <c r="XQ22" s="80"/>
      <c r="XR22" s="80"/>
      <c r="XS22" s="80"/>
      <c r="XT22" s="80"/>
      <c r="XU22" s="80"/>
      <c r="XV22" s="80"/>
      <c r="XW22" s="80"/>
      <c r="XX22" s="80"/>
      <c r="XY22" s="80"/>
      <c r="XZ22" s="80"/>
      <c r="YA22" s="80"/>
      <c r="YB22" s="80"/>
      <c r="YC22" s="80"/>
      <c r="YD22" s="80"/>
      <c r="YE22" s="80"/>
      <c r="YF22" s="80"/>
      <c r="YG22" s="80"/>
      <c r="YH22" s="80"/>
      <c r="YI22" s="80"/>
      <c r="YJ22" s="80"/>
      <c r="YK22" s="80"/>
      <c r="YL22" s="80"/>
      <c r="YM22" s="80"/>
      <c r="YN22" s="80"/>
      <c r="YO22" s="80"/>
      <c r="YP22" s="80"/>
      <c r="YQ22" s="80"/>
      <c r="YR22" s="80"/>
      <c r="YS22" s="80"/>
      <c r="YT22" s="80"/>
      <c r="YU22" s="80"/>
      <c r="YV22" s="80"/>
      <c r="YW22" s="80"/>
      <c r="YX22" s="80"/>
      <c r="YY22" s="80"/>
      <c r="YZ22" s="80"/>
      <c r="ZA22" s="80"/>
      <c r="ZB22" s="80"/>
      <c r="ZC22" s="80"/>
      <c r="ZD22" s="80"/>
      <c r="ZE22" s="80"/>
      <c r="ZF22" s="80"/>
      <c r="ZG22" s="80"/>
      <c r="ZH22" s="80"/>
      <c r="ZI22" s="80"/>
      <c r="ZJ22" s="80"/>
      <c r="ZK22" s="80"/>
      <c r="ZL22" s="80"/>
      <c r="ZM22" s="80"/>
      <c r="ZN22" s="80"/>
      <c r="ZO22" s="80"/>
      <c r="ZP22" s="80"/>
      <c r="ZQ22" s="80"/>
      <c r="ZR22" s="80"/>
      <c r="ZS22" s="80"/>
      <c r="ZT22" s="80"/>
      <c r="ZU22" s="80"/>
      <c r="ZV22" s="80"/>
      <c r="ZW22" s="80"/>
      <c r="ZX22" s="80"/>
      <c r="ZY22" s="80"/>
      <c r="ZZ22" s="80"/>
      <c r="AAA22" s="80"/>
      <c r="AAB22" s="80"/>
      <c r="AAC22" s="80"/>
      <c r="AAD22" s="80"/>
      <c r="AAE22" s="80"/>
      <c r="AAF22" s="80"/>
      <c r="AAG22" s="80"/>
      <c r="AAH22" s="80"/>
      <c r="AAI22" s="80"/>
      <c r="AAJ22" s="80"/>
      <c r="AAK22" s="80"/>
      <c r="AAL22" s="80"/>
      <c r="AAM22" s="80"/>
      <c r="AAN22" s="80"/>
      <c r="AAO22" s="80"/>
      <c r="AAP22" s="80"/>
      <c r="AAQ22" s="80"/>
      <c r="AAR22" s="80"/>
      <c r="AAS22" s="80"/>
      <c r="AAT22" s="80"/>
      <c r="AAU22" s="80"/>
      <c r="AAV22" s="80"/>
      <c r="AAW22" s="80"/>
      <c r="AAX22" s="80"/>
      <c r="AAY22" s="80"/>
      <c r="AAZ22" s="80"/>
      <c r="ABA22" s="80"/>
      <c r="ABB22" s="80"/>
      <c r="ABC22" s="80"/>
      <c r="ABD22" s="80"/>
      <c r="ABE22" s="80"/>
      <c r="ABF22" s="80"/>
      <c r="ABG22" s="80"/>
      <c r="ABH22" s="80"/>
      <c r="ABI22" s="80"/>
      <c r="ABJ22" s="80"/>
      <c r="ABK22" s="80"/>
      <c r="ABL22" s="80"/>
      <c r="ABM22" s="80"/>
      <c r="ABN22" s="80"/>
      <c r="ABO22" s="80"/>
      <c r="ABP22" s="80"/>
      <c r="ABQ22" s="80"/>
      <c r="ABR22" s="80"/>
      <c r="ABS22" s="80"/>
      <c r="ABT22" s="80"/>
      <c r="ABU22" s="80"/>
      <c r="ABV22" s="80"/>
      <c r="ABW22" s="80"/>
      <c r="ABX22" s="80"/>
      <c r="ABY22" s="80"/>
      <c r="ABZ22" s="80"/>
      <c r="ACA22" s="80"/>
      <c r="ACB22" s="80"/>
      <c r="ACC22" s="80"/>
      <c r="ACD22" s="80"/>
      <c r="ACE22" s="80"/>
      <c r="ACF22" s="80"/>
      <c r="ACG22" s="80"/>
      <c r="ACH22" s="80"/>
      <c r="ACI22" s="80"/>
      <c r="ACJ22" s="80"/>
      <c r="ACK22" s="80"/>
      <c r="ACL22" s="80"/>
      <c r="ACM22" s="80"/>
      <c r="ACN22" s="80"/>
      <c r="ACO22" s="80"/>
      <c r="ACP22" s="80"/>
      <c r="ACQ22" s="80"/>
      <c r="ACR22" s="80"/>
      <c r="ACS22" s="80"/>
      <c r="ACT22" s="80"/>
      <c r="ACU22" s="80"/>
      <c r="ACV22" s="80"/>
      <c r="ACW22" s="80"/>
      <c r="ACX22" s="80"/>
      <c r="ACY22" s="80"/>
      <c r="ACZ22" s="80"/>
      <c r="ADA22" s="80"/>
      <c r="ADB22" s="80"/>
      <c r="ADC22" s="80"/>
      <c r="ADD22" s="80"/>
      <c r="ADE22" s="80"/>
      <c r="ADF22" s="80"/>
      <c r="ADG22" s="80"/>
      <c r="ADH22" s="80"/>
      <c r="ADI22" s="80"/>
      <c r="ADJ22" s="80"/>
      <c r="ADK22" s="80"/>
      <c r="ADL22" s="80"/>
      <c r="ADM22" s="80"/>
      <c r="ADN22" s="80"/>
      <c r="ADO22" s="80"/>
      <c r="ADP22" s="80"/>
      <c r="ADQ22" s="80"/>
      <c r="ADR22" s="80"/>
      <c r="ADS22" s="80"/>
      <c r="ADT22" s="80"/>
      <c r="ADU22" s="80"/>
      <c r="ADV22" s="80"/>
      <c r="ADW22" s="80"/>
      <c r="ADX22" s="80"/>
      <c r="ADY22" s="80"/>
      <c r="ADZ22" s="80"/>
      <c r="AEA22" s="80"/>
      <c r="AEB22" s="80"/>
      <c r="AEC22" s="80"/>
      <c r="AED22" s="80"/>
      <c r="AEE22" s="80"/>
      <c r="AEF22" s="80"/>
      <c r="AEG22" s="80"/>
      <c r="AEH22" s="80"/>
      <c r="AEI22" s="80"/>
      <c r="AEJ22" s="80"/>
      <c r="AEK22" s="80"/>
      <c r="AEL22" s="80"/>
      <c r="AEM22" s="80"/>
      <c r="AEN22" s="80"/>
      <c r="AEO22" s="80"/>
      <c r="AEP22" s="80"/>
      <c r="AEQ22" s="80"/>
      <c r="AER22" s="80"/>
      <c r="AES22" s="80"/>
      <c r="AET22" s="80"/>
      <c r="AEU22" s="80"/>
      <c r="AEV22" s="80"/>
      <c r="AEW22" s="80"/>
      <c r="AEX22" s="80"/>
      <c r="AEY22" s="80"/>
      <c r="AEZ22" s="80"/>
      <c r="AFA22" s="80"/>
      <c r="AFB22" s="80"/>
      <c r="AFC22" s="80"/>
      <c r="AFD22" s="80"/>
      <c r="AFE22" s="80"/>
      <c r="AFF22" s="80"/>
      <c r="AFG22" s="80"/>
      <c r="AFH22" s="80"/>
      <c r="AFI22" s="80"/>
      <c r="AFJ22" s="80"/>
      <c r="AFK22" s="80"/>
      <c r="AFL22" s="80"/>
      <c r="AFM22" s="80"/>
      <c r="AFN22" s="80"/>
      <c r="AFO22" s="80"/>
      <c r="AFP22" s="80"/>
      <c r="AFQ22" s="80"/>
      <c r="AFR22" s="80"/>
      <c r="AFS22" s="80"/>
      <c r="AFT22" s="80"/>
      <c r="AFU22" s="80"/>
      <c r="AFV22" s="80"/>
      <c r="AFW22" s="80"/>
      <c r="AFX22" s="80"/>
      <c r="AFY22" s="80"/>
      <c r="AFZ22" s="80"/>
      <c r="AGA22" s="80"/>
      <c r="AGB22" s="80"/>
      <c r="AGC22" s="80"/>
      <c r="AGD22" s="80"/>
      <c r="AGE22" s="80"/>
      <c r="AGF22" s="80"/>
      <c r="AGG22" s="80"/>
      <c r="AGH22" s="80"/>
      <c r="AGI22" s="80"/>
      <c r="AGJ22" s="80"/>
      <c r="AGK22" s="80"/>
      <c r="AGL22" s="80"/>
      <c r="AGM22" s="80"/>
      <c r="AGN22" s="80"/>
      <c r="AGO22" s="80"/>
      <c r="AGP22" s="80"/>
      <c r="AGQ22" s="80"/>
      <c r="AGR22" s="80"/>
      <c r="AGS22" s="80"/>
      <c r="AGT22" s="80"/>
      <c r="AGU22" s="80"/>
      <c r="AGV22" s="80"/>
      <c r="AGW22" s="80"/>
      <c r="AGX22" s="80"/>
      <c r="AGY22" s="80"/>
      <c r="AGZ22" s="80"/>
      <c r="AHA22" s="80"/>
      <c r="AHB22" s="80"/>
      <c r="AHC22" s="80"/>
      <c r="AHD22" s="80"/>
      <c r="AHE22" s="80"/>
      <c r="AHF22" s="80"/>
      <c r="AHG22" s="80"/>
      <c r="AHH22" s="80"/>
      <c r="AHI22" s="80"/>
      <c r="AHJ22" s="80"/>
      <c r="AHK22" s="80"/>
      <c r="AHL22" s="80"/>
      <c r="AHM22" s="80"/>
      <c r="AHN22" s="80"/>
      <c r="AHO22" s="80"/>
      <c r="AHP22" s="80"/>
      <c r="AHQ22" s="80"/>
      <c r="AHR22" s="80"/>
      <c r="AHS22" s="80"/>
      <c r="AHT22" s="80"/>
      <c r="AHU22" s="80"/>
      <c r="AHV22" s="80"/>
      <c r="AHW22" s="80"/>
      <c r="AHX22" s="80"/>
      <c r="AHY22" s="80"/>
      <c r="AHZ22" s="80"/>
      <c r="AIA22" s="80"/>
      <c r="AIB22" s="80"/>
      <c r="AIC22" s="80"/>
      <c r="AID22" s="80"/>
      <c r="AIE22" s="80"/>
      <c r="AIF22" s="80"/>
      <c r="AIG22" s="80"/>
      <c r="AIH22" s="80"/>
      <c r="AII22" s="80"/>
      <c r="AIJ22" s="80"/>
      <c r="AIK22" s="80"/>
      <c r="AIL22" s="80"/>
      <c r="AIM22" s="80"/>
      <c r="AIN22" s="80"/>
      <c r="AIO22" s="80"/>
      <c r="AIP22" s="80"/>
      <c r="AIQ22" s="80"/>
      <c r="AIR22" s="80"/>
      <c r="AIS22" s="80"/>
      <c r="AIT22" s="80"/>
      <c r="AIU22" s="80"/>
      <c r="AIV22" s="80"/>
      <c r="AIW22" s="80"/>
      <c r="AIX22" s="80"/>
      <c r="AIY22" s="80"/>
      <c r="AIZ22" s="80"/>
      <c r="AJA22" s="80"/>
      <c r="AJB22" s="80"/>
      <c r="AJC22" s="80"/>
      <c r="AJD22" s="80"/>
      <c r="AJE22" s="80"/>
      <c r="AJF22" s="80"/>
      <c r="AJG22" s="80"/>
      <c r="AJH22" s="80"/>
      <c r="AJI22" s="80"/>
      <c r="AJJ22" s="80"/>
      <c r="AJK22" s="80"/>
      <c r="AJL22" s="80"/>
      <c r="AJM22" s="80"/>
      <c r="AJN22" s="80"/>
      <c r="AJO22" s="80"/>
      <c r="AJP22" s="80"/>
      <c r="AJQ22" s="80"/>
      <c r="AJR22" s="80"/>
      <c r="AJS22" s="80"/>
      <c r="AJT22" s="80"/>
      <c r="AJU22" s="80"/>
      <c r="AJV22" s="80"/>
      <c r="AJW22" s="80"/>
      <c r="AJX22" s="80"/>
      <c r="AJY22" s="80"/>
      <c r="AJZ22" s="80"/>
      <c r="AKA22" s="80"/>
      <c r="AKB22" s="80"/>
      <c r="AKC22" s="80"/>
      <c r="AKD22" s="80"/>
      <c r="AKE22" s="80"/>
      <c r="AKF22" s="80"/>
      <c r="AKG22" s="80"/>
      <c r="AKH22" s="80"/>
      <c r="AKI22" s="80"/>
      <c r="AKJ22" s="80"/>
      <c r="AKK22" s="80"/>
      <c r="AKL22" s="80"/>
      <c r="AKM22" s="80"/>
      <c r="AKN22" s="80"/>
      <c r="AKO22" s="80"/>
      <c r="AKP22" s="80"/>
      <c r="AKQ22" s="80"/>
      <c r="AKR22" s="80"/>
      <c r="AKS22" s="80"/>
      <c r="AKT22" s="80"/>
      <c r="AKU22" s="80"/>
      <c r="AKV22" s="80"/>
      <c r="AKW22" s="80"/>
      <c r="AKX22" s="80"/>
      <c r="AKY22" s="80"/>
      <c r="AKZ22" s="80"/>
      <c r="ALA22" s="80"/>
      <c r="ALB22" s="80"/>
      <c r="ALC22" s="80"/>
      <c r="ALD22" s="80"/>
      <c r="ALE22" s="80"/>
      <c r="ALF22" s="80"/>
      <c r="ALG22" s="80"/>
      <c r="ALH22" s="80"/>
      <c r="ALI22" s="80"/>
      <c r="ALJ22" s="80"/>
      <c r="ALK22" s="80"/>
      <c r="ALL22" s="80"/>
      <c r="ALM22" s="80"/>
      <c r="ALN22" s="80"/>
      <c r="ALO22" s="80"/>
      <c r="ALP22" s="80"/>
    </row>
    <row r="23" spans="1:1004" s="207" customFormat="1" ht="15" x14ac:dyDescent="0.25">
      <c r="A23" s="407">
        <f>IF(COUNTBLANK(B23)=1," ",COUNTA($B$13:B23))</f>
        <v>6</v>
      </c>
      <c r="B23" s="412" t="s">
        <v>79</v>
      </c>
      <c r="C23" s="415" t="s">
        <v>205</v>
      </c>
      <c r="D23" s="416" t="s">
        <v>57</v>
      </c>
      <c r="E23" s="417">
        <v>1</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80"/>
      <c r="KD23" s="80"/>
      <c r="KE23" s="80"/>
      <c r="KF23" s="80"/>
      <c r="KG23" s="80"/>
      <c r="KH23" s="80"/>
      <c r="KI23" s="80"/>
      <c r="KJ23" s="80"/>
      <c r="KK23" s="80"/>
      <c r="KL23" s="80"/>
      <c r="KM23" s="80"/>
      <c r="KN23" s="80"/>
      <c r="KO23" s="80"/>
      <c r="KP23" s="80"/>
      <c r="KQ23" s="80"/>
      <c r="KR23" s="80"/>
      <c r="KS23" s="80"/>
      <c r="KT23" s="80"/>
      <c r="KU23" s="80"/>
      <c r="KV23" s="80"/>
      <c r="KW23" s="80"/>
      <c r="KX23" s="80"/>
      <c r="KY23" s="80"/>
      <c r="KZ23" s="80"/>
      <c r="LA23" s="80"/>
      <c r="LB23" s="80"/>
      <c r="LC23" s="80"/>
      <c r="LD23" s="80"/>
      <c r="LE23" s="80"/>
      <c r="LF23" s="80"/>
      <c r="LG23" s="80"/>
      <c r="LH23" s="80"/>
      <c r="LI23" s="80"/>
      <c r="LJ23" s="80"/>
      <c r="LK23" s="80"/>
      <c r="LL23" s="80"/>
      <c r="LM23" s="80"/>
      <c r="LN23" s="80"/>
      <c r="LO23" s="80"/>
      <c r="LP23" s="80"/>
      <c r="LQ23" s="80"/>
      <c r="LR23" s="80"/>
      <c r="LS23" s="80"/>
      <c r="LT23" s="80"/>
      <c r="LU23" s="80"/>
      <c r="LV23" s="80"/>
      <c r="LW23" s="80"/>
      <c r="LX23" s="80"/>
      <c r="LY23" s="80"/>
      <c r="LZ23" s="80"/>
      <c r="MA23" s="80"/>
      <c r="MB23" s="80"/>
      <c r="MC23" s="80"/>
      <c r="MD23" s="80"/>
      <c r="ME23" s="80"/>
      <c r="MF23" s="80"/>
      <c r="MG23" s="80"/>
      <c r="MH23" s="80"/>
      <c r="MI23" s="80"/>
      <c r="MJ23" s="80"/>
      <c r="MK23" s="80"/>
      <c r="ML23" s="80"/>
      <c r="MM23" s="80"/>
      <c r="MN23" s="80"/>
      <c r="MO23" s="80"/>
      <c r="MP23" s="80"/>
      <c r="MQ23" s="80"/>
      <c r="MR23" s="80"/>
      <c r="MS23" s="80"/>
      <c r="MT23" s="80"/>
      <c r="MU23" s="80"/>
      <c r="MV23" s="80"/>
      <c r="MW23" s="80"/>
      <c r="MX23" s="80"/>
      <c r="MY23" s="80"/>
      <c r="MZ23" s="80"/>
      <c r="NA23" s="80"/>
      <c r="NB23" s="80"/>
      <c r="NC23" s="80"/>
      <c r="ND23" s="80"/>
      <c r="NE23" s="80"/>
      <c r="NF23" s="80"/>
      <c r="NG23" s="80"/>
      <c r="NH23" s="80"/>
      <c r="NI23" s="80"/>
      <c r="NJ23" s="80"/>
      <c r="NK23" s="80"/>
      <c r="NL23" s="80"/>
      <c r="NM23" s="80"/>
      <c r="NN23" s="80"/>
      <c r="NO23" s="80"/>
      <c r="NP23" s="80"/>
      <c r="NQ23" s="80"/>
      <c r="NR23" s="80"/>
      <c r="NS23" s="80"/>
      <c r="NT23" s="80"/>
      <c r="NU23" s="80"/>
      <c r="NV23" s="80"/>
      <c r="NW23" s="80"/>
      <c r="NX23" s="80"/>
      <c r="NY23" s="80"/>
      <c r="NZ23" s="80"/>
      <c r="OA23" s="80"/>
      <c r="OB23" s="80"/>
      <c r="OC23" s="80"/>
      <c r="OD23" s="80"/>
      <c r="OE23" s="80"/>
      <c r="OF23" s="80"/>
      <c r="OG23" s="80"/>
      <c r="OH23" s="80"/>
      <c r="OI23" s="80"/>
      <c r="OJ23" s="80"/>
      <c r="OK23" s="80"/>
      <c r="OL23" s="80"/>
      <c r="OM23" s="80"/>
      <c r="ON23" s="80"/>
      <c r="OO23" s="80"/>
      <c r="OP23" s="80"/>
      <c r="OQ23" s="80"/>
      <c r="OR23" s="80"/>
      <c r="OS23" s="80"/>
      <c r="OT23" s="80"/>
      <c r="OU23" s="80"/>
      <c r="OV23" s="80"/>
      <c r="OW23" s="80"/>
      <c r="OX23" s="80"/>
      <c r="OY23" s="80"/>
      <c r="OZ23" s="80"/>
      <c r="PA23" s="80"/>
      <c r="PB23" s="80"/>
      <c r="PC23" s="80"/>
      <c r="PD23" s="80"/>
      <c r="PE23" s="80"/>
      <c r="PF23" s="80"/>
      <c r="PG23" s="80"/>
      <c r="PH23" s="80"/>
      <c r="PI23" s="80"/>
      <c r="PJ23" s="80"/>
      <c r="PK23" s="80"/>
      <c r="PL23" s="80"/>
      <c r="PM23" s="80"/>
      <c r="PN23" s="80"/>
      <c r="PO23" s="80"/>
      <c r="PP23" s="80"/>
      <c r="PQ23" s="80"/>
      <c r="PR23" s="80"/>
      <c r="PS23" s="80"/>
      <c r="PT23" s="80"/>
      <c r="PU23" s="80"/>
      <c r="PV23" s="80"/>
      <c r="PW23" s="80"/>
      <c r="PX23" s="80"/>
      <c r="PY23" s="80"/>
      <c r="PZ23" s="80"/>
      <c r="QA23" s="80"/>
      <c r="QB23" s="80"/>
      <c r="QC23" s="80"/>
      <c r="QD23" s="80"/>
      <c r="QE23" s="80"/>
      <c r="QF23" s="80"/>
      <c r="QG23" s="80"/>
      <c r="QH23" s="80"/>
      <c r="QI23" s="80"/>
      <c r="QJ23" s="80"/>
      <c r="QK23" s="80"/>
      <c r="QL23" s="80"/>
      <c r="QM23" s="80"/>
      <c r="QN23" s="80"/>
      <c r="QO23" s="80"/>
      <c r="QP23" s="80"/>
      <c r="QQ23" s="80"/>
      <c r="QR23" s="80"/>
      <c r="QS23" s="80"/>
      <c r="QT23" s="80"/>
      <c r="QU23" s="80"/>
      <c r="QV23" s="80"/>
      <c r="QW23" s="80"/>
      <c r="QX23" s="80"/>
      <c r="QY23" s="80"/>
      <c r="QZ23" s="80"/>
      <c r="RA23" s="80"/>
      <c r="RB23" s="80"/>
      <c r="RC23" s="80"/>
      <c r="RD23" s="80"/>
      <c r="RE23" s="80"/>
      <c r="RF23" s="80"/>
      <c r="RG23" s="80"/>
      <c r="RH23" s="80"/>
      <c r="RI23" s="80"/>
      <c r="RJ23" s="80"/>
      <c r="RK23" s="80"/>
      <c r="RL23" s="80"/>
      <c r="RM23" s="80"/>
      <c r="RN23" s="80"/>
      <c r="RO23" s="80"/>
      <c r="RP23" s="80"/>
      <c r="RQ23" s="80"/>
      <c r="RR23" s="80"/>
      <c r="RS23" s="80"/>
      <c r="RT23" s="80"/>
      <c r="RU23" s="80"/>
      <c r="RV23" s="80"/>
      <c r="RW23" s="80"/>
      <c r="RX23" s="80"/>
      <c r="RY23" s="80"/>
      <c r="RZ23" s="80"/>
      <c r="SA23" s="80"/>
      <c r="SB23" s="80"/>
      <c r="SC23" s="80"/>
      <c r="SD23" s="80"/>
      <c r="SE23" s="80"/>
      <c r="SF23" s="80"/>
      <c r="SG23" s="80"/>
      <c r="SH23" s="80"/>
      <c r="SI23" s="80"/>
      <c r="SJ23" s="80"/>
      <c r="SK23" s="80"/>
      <c r="SL23" s="80"/>
      <c r="SM23" s="80"/>
      <c r="SN23" s="80"/>
      <c r="SO23" s="80"/>
      <c r="SP23" s="80"/>
      <c r="SQ23" s="80"/>
      <c r="SR23" s="80"/>
      <c r="SS23" s="80"/>
      <c r="ST23" s="80"/>
      <c r="SU23" s="80"/>
      <c r="SV23" s="80"/>
      <c r="SW23" s="80"/>
      <c r="SX23" s="80"/>
      <c r="SY23" s="80"/>
      <c r="SZ23" s="80"/>
      <c r="TA23" s="80"/>
      <c r="TB23" s="80"/>
      <c r="TC23" s="80"/>
      <c r="TD23" s="80"/>
      <c r="TE23" s="80"/>
      <c r="TF23" s="80"/>
      <c r="TG23" s="80"/>
      <c r="TH23" s="80"/>
      <c r="TI23" s="80"/>
      <c r="TJ23" s="80"/>
      <c r="TK23" s="80"/>
      <c r="TL23" s="80"/>
      <c r="TM23" s="80"/>
      <c r="TN23" s="80"/>
      <c r="TO23" s="80"/>
      <c r="TP23" s="80"/>
      <c r="TQ23" s="80"/>
      <c r="TR23" s="80"/>
      <c r="TS23" s="80"/>
      <c r="TT23" s="80"/>
      <c r="TU23" s="80"/>
      <c r="TV23" s="80"/>
      <c r="TW23" s="80"/>
      <c r="TX23" s="80"/>
      <c r="TY23" s="80"/>
      <c r="TZ23" s="80"/>
      <c r="UA23" s="80"/>
      <c r="UB23" s="80"/>
      <c r="UC23" s="80"/>
      <c r="UD23" s="80"/>
      <c r="UE23" s="80"/>
      <c r="UF23" s="80"/>
      <c r="UG23" s="80"/>
      <c r="UH23" s="80"/>
      <c r="UI23" s="80"/>
      <c r="UJ23" s="80"/>
      <c r="UK23" s="80"/>
      <c r="UL23" s="80"/>
      <c r="UM23" s="80"/>
      <c r="UN23" s="80"/>
      <c r="UO23" s="80"/>
      <c r="UP23" s="80"/>
      <c r="UQ23" s="80"/>
      <c r="UR23" s="80"/>
      <c r="US23" s="80"/>
      <c r="UT23" s="80"/>
      <c r="UU23" s="80"/>
      <c r="UV23" s="80"/>
      <c r="UW23" s="80"/>
      <c r="UX23" s="80"/>
      <c r="UY23" s="80"/>
      <c r="UZ23" s="80"/>
      <c r="VA23" s="80"/>
      <c r="VB23" s="80"/>
      <c r="VC23" s="80"/>
      <c r="VD23" s="80"/>
      <c r="VE23" s="80"/>
      <c r="VF23" s="80"/>
      <c r="VG23" s="80"/>
      <c r="VH23" s="80"/>
      <c r="VI23" s="80"/>
      <c r="VJ23" s="80"/>
      <c r="VK23" s="80"/>
      <c r="VL23" s="80"/>
      <c r="VM23" s="80"/>
      <c r="VN23" s="80"/>
      <c r="VO23" s="80"/>
      <c r="VP23" s="80"/>
      <c r="VQ23" s="80"/>
      <c r="VR23" s="80"/>
      <c r="VS23" s="80"/>
      <c r="VT23" s="80"/>
      <c r="VU23" s="80"/>
      <c r="VV23" s="80"/>
      <c r="VW23" s="80"/>
      <c r="VX23" s="80"/>
      <c r="VY23" s="80"/>
      <c r="VZ23" s="80"/>
      <c r="WA23" s="80"/>
      <c r="WB23" s="80"/>
      <c r="WC23" s="80"/>
      <c r="WD23" s="80"/>
      <c r="WE23" s="80"/>
      <c r="WF23" s="80"/>
      <c r="WG23" s="80"/>
      <c r="WH23" s="80"/>
      <c r="WI23" s="80"/>
      <c r="WJ23" s="80"/>
      <c r="WK23" s="80"/>
      <c r="WL23" s="80"/>
      <c r="WM23" s="80"/>
      <c r="WN23" s="80"/>
      <c r="WO23" s="80"/>
      <c r="WP23" s="80"/>
      <c r="WQ23" s="80"/>
      <c r="WR23" s="80"/>
      <c r="WS23" s="80"/>
      <c r="WT23" s="80"/>
      <c r="WU23" s="80"/>
      <c r="WV23" s="80"/>
      <c r="WW23" s="80"/>
      <c r="WX23" s="80"/>
      <c r="WY23" s="80"/>
      <c r="WZ23" s="80"/>
      <c r="XA23" s="80"/>
      <c r="XB23" s="80"/>
      <c r="XC23" s="80"/>
      <c r="XD23" s="80"/>
      <c r="XE23" s="80"/>
      <c r="XF23" s="80"/>
      <c r="XG23" s="80"/>
      <c r="XH23" s="80"/>
      <c r="XI23" s="80"/>
      <c r="XJ23" s="80"/>
      <c r="XK23" s="80"/>
      <c r="XL23" s="80"/>
      <c r="XM23" s="80"/>
      <c r="XN23" s="80"/>
      <c r="XO23" s="80"/>
      <c r="XP23" s="80"/>
      <c r="XQ23" s="80"/>
      <c r="XR23" s="80"/>
      <c r="XS23" s="80"/>
      <c r="XT23" s="80"/>
      <c r="XU23" s="80"/>
      <c r="XV23" s="80"/>
      <c r="XW23" s="80"/>
      <c r="XX23" s="80"/>
      <c r="XY23" s="80"/>
      <c r="XZ23" s="80"/>
      <c r="YA23" s="80"/>
      <c r="YB23" s="80"/>
      <c r="YC23" s="80"/>
      <c r="YD23" s="80"/>
      <c r="YE23" s="80"/>
      <c r="YF23" s="80"/>
      <c r="YG23" s="80"/>
      <c r="YH23" s="80"/>
      <c r="YI23" s="80"/>
      <c r="YJ23" s="80"/>
      <c r="YK23" s="80"/>
      <c r="YL23" s="80"/>
      <c r="YM23" s="80"/>
      <c r="YN23" s="80"/>
      <c r="YO23" s="80"/>
      <c r="YP23" s="80"/>
      <c r="YQ23" s="80"/>
      <c r="YR23" s="80"/>
      <c r="YS23" s="80"/>
      <c r="YT23" s="80"/>
      <c r="YU23" s="80"/>
      <c r="YV23" s="80"/>
      <c r="YW23" s="80"/>
      <c r="YX23" s="80"/>
      <c r="YY23" s="80"/>
      <c r="YZ23" s="80"/>
      <c r="ZA23" s="80"/>
      <c r="ZB23" s="80"/>
      <c r="ZC23" s="80"/>
      <c r="ZD23" s="80"/>
      <c r="ZE23" s="80"/>
      <c r="ZF23" s="80"/>
      <c r="ZG23" s="80"/>
      <c r="ZH23" s="80"/>
      <c r="ZI23" s="80"/>
      <c r="ZJ23" s="80"/>
      <c r="ZK23" s="80"/>
      <c r="ZL23" s="80"/>
      <c r="ZM23" s="80"/>
      <c r="ZN23" s="80"/>
      <c r="ZO23" s="80"/>
      <c r="ZP23" s="80"/>
      <c r="ZQ23" s="80"/>
      <c r="ZR23" s="80"/>
      <c r="ZS23" s="80"/>
      <c r="ZT23" s="80"/>
      <c r="ZU23" s="80"/>
      <c r="ZV23" s="80"/>
      <c r="ZW23" s="80"/>
      <c r="ZX23" s="80"/>
      <c r="ZY23" s="80"/>
      <c r="ZZ23" s="80"/>
      <c r="AAA23" s="80"/>
      <c r="AAB23" s="80"/>
      <c r="AAC23" s="80"/>
      <c r="AAD23" s="80"/>
      <c r="AAE23" s="80"/>
      <c r="AAF23" s="80"/>
      <c r="AAG23" s="80"/>
      <c r="AAH23" s="80"/>
      <c r="AAI23" s="80"/>
      <c r="AAJ23" s="80"/>
      <c r="AAK23" s="80"/>
      <c r="AAL23" s="80"/>
      <c r="AAM23" s="80"/>
      <c r="AAN23" s="80"/>
      <c r="AAO23" s="80"/>
      <c r="AAP23" s="80"/>
      <c r="AAQ23" s="80"/>
      <c r="AAR23" s="80"/>
      <c r="AAS23" s="80"/>
      <c r="AAT23" s="80"/>
      <c r="AAU23" s="80"/>
      <c r="AAV23" s="80"/>
      <c r="AAW23" s="80"/>
      <c r="AAX23" s="80"/>
      <c r="AAY23" s="80"/>
      <c r="AAZ23" s="80"/>
      <c r="ABA23" s="80"/>
      <c r="ABB23" s="80"/>
      <c r="ABC23" s="80"/>
      <c r="ABD23" s="80"/>
      <c r="ABE23" s="80"/>
      <c r="ABF23" s="80"/>
      <c r="ABG23" s="80"/>
      <c r="ABH23" s="80"/>
      <c r="ABI23" s="80"/>
      <c r="ABJ23" s="80"/>
      <c r="ABK23" s="80"/>
      <c r="ABL23" s="80"/>
      <c r="ABM23" s="80"/>
      <c r="ABN23" s="80"/>
      <c r="ABO23" s="80"/>
      <c r="ABP23" s="80"/>
      <c r="ABQ23" s="80"/>
      <c r="ABR23" s="80"/>
      <c r="ABS23" s="80"/>
      <c r="ABT23" s="80"/>
      <c r="ABU23" s="80"/>
      <c r="ABV23" s="80"/>
      <c r="ABW23" s="80"/>
      <c r="ABX23" s="80"/>
      <c r="ABY23" s="80"/>
      <c r="ABZ23" s="80"/>
      <c r="ACA23" s="80"/>
      <c r="ACB23" s="80"/>
      <c r="ACC23" s="80"/>
      <c r="ACD23" s="80"/>
      <c r="ACE23" s="80"/>
      <c r="ACF23" s="80"/>
      <c r="ACG23" s="80"/>
      <c r="ACH23" s="80"/>
      <c r="ACI23" s="80"/>
      <c r="ACJ23" s="80"/>
      <c r="ACK23" s="80"/>
      <c r="ACL23" s="80"/>
      <c r="ACM23" s="80"/>
      <c r="ACN23" s="80"/>
      <c r="ACO23" s="80"/>
      <c r="ACP23" s="80"/>
      <c r="ACQ23" s="80"/>
      <c r="ACR23" s="80"/>
      <c r="ACS23" s="80"/>
      <c r="ACT23" s="80"/>
      <c r="ACU23" s="80"/>
      <c r="ACV23" s="80"/>
      <c r="ACW23" s="80"/>
      <c r="ACX23" s="80"/>
      <c r="ACY23" s="80"/>
      <c r="ACZ23" s="80"/>
      <c r="ADA23" s="80"/>
      <c r="ADB23" s="80"/>
      <c r="ADC23" s="80"/>
      <c r="ADD23" s="80"/>
      <c r="ADE23" s="80"/>
      <c r="ADF23" s="80"/>
      <c r="ADG23" s="80"/>
      <c r="ADH23" s="80"/>
      <c r="ADI23" s="80"/>
      <c r="ADJ23" s="80"/>
      <c r="ADK23" s="80"/>
      <c r="ADL23" s="80"/>
      <c r="ADM23" s="80"/>
      <c r="ADN23" s="80"/>
      <c r="ADO23" s="80"/>
      <c r="ADP23" s="80"/>
      <c r="ADQ23" s="80"/>
      <c r="ADR23" s="80"/>
      <c r="ADS23" s="80"/>
      <c r="ADT23" s="80"/>
      <c r="ADU23" s="80"/>
      <c r="ADV23" s="80"/>
      <c r="ADW23" s="80"/>
      <c r="ADX23" s="80"/>
      <c r="ADY23" s="80"/>
      <c r="ADZ23" s="80"/>
      <c r="AEA23" s="80"/>
      <c r="AEB23" s="80"/>
      <c r="AEC23" s="80"/>
      <c r="AED23" s="80"/>
      <c r="AEE23" s="80"/>
      <c r="AEF23" s="80"/>
      <c r="AEG23" s="80"/>
      <c r="AEH23" s="80"/>
      <c r="AEI23" s="80"/>
      <c r="AEJ23" s="80"/>
      <c r="AEK23" s="80"/>
      <c r="AEL23" s="80"/>
      <c r="AEM23" s="80"/>
      <c r="AEN23" s="80"/>
      <c r="AEO23" s="80"/>
      <c r="AEP23" s="80"/>
      <c r="AEQ23" s="80"/>
      <c r="AER23" s="80"/>
      <c r="AES23" s="80"/>
      <c r="AET23" s="80"/>
      <c r="AEU23" s="80"/>
      <c r="AEV23" s="80"/>
      <c r="AEW23" s="80"/>
      <c r="AEX23" s="80"/>
      <c r="AEY23" s="80"/>
      <c r="AEZ23" s="80"/>
      <c r="AFA23" s="80"/>
      <c r="AFB23" s="80"/>
      <c r="AFC23" s="80"/>
      <c r="AFD23" s="80"/>
      <c r="AFE23" s="80"/>
      <c r="AFF23" s="80"/>
      <c r="AFG23" s="80"/>
      <c r="AFH23" s="80"/>
      <c r="AFI23" s="80"/>
      <c r="AFJ23" s="80"/>
      <c r="AFK23" s="80"/>
      <c r="AFL23" s="80"/>
      <c r="AFM23" s="80"/>
      <c r="AFN23" s="80"/>
      <c r="AFO23" s="80"/>
      <c r="AFP23" s="80"/>
      <c r="AFQ23" s="80"/>
      <c r="AFR23" s="80"/>
      <c r="AFS23" s="80"/>
      <c r="AFT23" s="80"/>
      <c r="AFU23" s="80"/>
      <c r="AFV23" s="80"/>
      <c r="AFW23" s="80"/>
      <c r="AFX23" s="80"/>
      <c r="AFY23" s="80"/>
      <c r="AFZ23" s="80"/>
      <c r="AGA23" s="80"/>
      <c r="AGB23" s="80"/>
      <c r="AGC23" s="80"/>
      <c r="AGD23" s="80"/>
      <c r="AGE23" s="80"/>
      <c r="AGF23" s="80"/>
      <c r="AGG23" s="80"/>
      <c r="AGH23" s="80"/>
      <c r="AGI23" s="80"/>
      <c r="AGJ23" s="80"/>
      <c r="AGK23" s="80"/>
      <c r="AGL23" s="80"/>
      <c r="AGM23" s="80"/>
      <c r="AGN23" s="80"/>
      <c r="AGO23" s="80"/>
      <c r="AGP23" s="80"/>
      <c r="AGQ23" s="80"/>
      <c r="AGR23" s="80"/>
      <c r="AGS23" s="80"/>
      <c r="AGT23" s="80"/>
      <c r="AGU23" s="80"/>
      <c r="AGV23" s="80"/>
      <c r="AGW23" s="80"/>
      <c r="AGX23" s="80"/>
      <c r="AGY23" s="80"/>
      <c r="AGZ23" s="80"/>
      <c r="AHA23" s="80"/>
      <c r="AHB23" s="80"/>
      <c r="AHC23" s="80"/>
      <c r="AHD23" s="80"/>
      <c r="AHE23" s="80"/>
      <c r="AHF23" s="80"/>
      <c r="AHG23" s="80"/>
      <c r="AHH23" s="80"/>
      <c r="AHI23" s="80"/>
      <c r="AHJ23" s="80"/>
      <c r="AHK23" s="80"/>
      <c r="AHL23" s="80"/>
      <c r="AHM23" s="80"/>
      <c r="AHN23" s="80"/>
      <c r="AHO23" s="80"/>
      <c r="AHP23" s="80"/>
      <c r="AHQ23" s="80"/>
      <c r="AHR23" s="80"/>
      <c r="AHS23" s="80"/>
      <c r="AHT23" s="80"/>
      <c r="AHU23" s="80"/>
      <c r="AHV23" s="80"/>
      <c r="AHW23" s="80"/>
      <c r="AHX23" s="80"/>
      <c r="AHY23" s="80"/>
      <c r="AHZ23" s="80"/>
      <c r="AIA23" s="80"/>
      <c r="AIB23" s="80"/>
      <c r="AIC23" s="80"/>
      <c r="AID23" s="80"/>
      <c r="AIE23" s="80"/>
      <c r="AIF23" s="80"/>
      <c r="AIG23" s="80"/>
      <c r="AIH23" s="80"/>
      <c r="AII23" s="80"/>
      <c r="AIJ23" s="80"/>
      <c r="AIK23" s="80"/>
      <c r="AIL23" s="80"/>
      <c r="AIM23" s="80"/>
      <c r="AIN23" s="80"/>
      <c r="AIO23" s="80"/>
      <c r="AIP23" s="80"/>
      <c r="AIQ23" s="80"/>
      <c r="AIR23" s="80"/>
      <c r="AIS23" s="80"/>
      <c r="AIT23" s="80"/>
      <c r="AIU23" s="80"/>
      <c r="AIV23" s="80"/>
      <c r="AIW23" s="80"/>
      <c r="AIX23" s="80"/>
      <c r="AIY23" s="80"/>
      <c r="AIZ23" s="80"/>
      <c r="AJA23" s="80"/>
      <c r="AJB23" s="80"/>
      <c r="AJC23" s="80"/>
      <c r="AJD23" s="80"/>
      <c r="AJE23" s="80"/>
      <c r="AJF23" s="80"/>
      <c r="AJG23" s="80"/>
      <c r="AJH23" s="80"/>
      <c r="AJI23" s="80"/>
      <c r="AJJ23" s="80"/>
      <c r="AJK23" s="80"/>
      <c r="AJL23" s="80"/>
      <c r="AJM23" s="80"/>
      <c r="AJN23" s="80"/>
      <c r="AJO23" s="80"/>
      <c r="AJP23" s="80"/>
      <c r="AJQ23" s="80"/>
      <c r="AJR23" s="80"/>
      <c r="AJS23" s="80"/>
      <c r="AJT23" s="80"/>
      <c r="AJU23" s="80"/>
      <c r="AJV23" s="80"/>
      <c r="AJW23" s="80"/>
      <c r="AJX23" s="80"/>
      <c r="AJY23" s="80"/>
      <c r="AJZ23" s="80"/>
      <c r="AKA23" s="80"/>
      <c r="AKB23" s="80"/>
      <c r="AKC23" s="80"/>
      <c r="AKD23" s="80"/>
      <c r="AKE23" s="80"/>
      <c r="AKF23" s="80"/>
      <c r="AKG23" s="80"/>
      <c r="AKH23" s="80"/>
      <c r="AKI23" s="80"/>
      <c r="AKJ23" s="80"/>
      <c r="AKK23" s="80"/>
      <c r="AKL23" s="80"/>
      <c r="AKM23" s="80"/>
      <c r="AKN23" s="80"/>
      <c r="AKO23" s="80"/>
      <c r="AKP23" s="80"/>
      <c r="AKQ23" s="80"/>
      <c r="AKR23" s="80"/>
      <c r="AKS23" s="80"/>
      <c r="AKT23" s="80"/>
      <c r="AKU23" s="80"/>
      <c r="AKV23" s="80"/>
      <c r="AKW23" s="80"/>
      <c r="AKX23" s="80"/>
      <c r="AKY23" s="80"/>
      <c r="AKZ23" s="80"/>
      <c r="ALA23" s="80"/>
      <c r="ALB23" s="80"/>
      <c r="ALC23" s="80"/>
      <c r="ALD23" s="80"/>
      <c r="ALE23" s="80"/>
      <c r="ALF23" s="80"/>
      <c r="ALG23" s="80"/>
      <c r="ALH23" s="80"/>
      <c r="ALI23" s="80"/>
      <c r="ALJ23" s="80"/>
      <c r="ALK23" s="80"/>
      <c r="ALL23" s="80"/>
      <c r="ALM23" s="80"/>
      <c r="ALN23" s="80"/>
      <c r="ALO23" s="80"/>
      <c r="ALP23" s="80"/>
    </row>
    <row r="24" spans="1:1004" s="207" customFormat="1" ht="33.75" x14ac:dyDescent="0.25">
      <c r="A24" s="407">
        <f>IF(COUNTBLANK(B24)=1," ",COUNTA($B$13:B24))</f>
        <v>7</v>
      </c>
      <c r="B24" s="412" t="s">
        <v>79</v>
      </c>
      <c r="C24" s="418" t="s">
        <v>287</v>
      </c>
      <c r="D24" s="419" t="s">
        <v>56</v>
      </c>
      <c r="E24" s="420">
        <f>SUM(E28:E34)/1.1</f>
        <v>749.41000000000008</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c r="MS24" s="80"/>
      <c r="MT24" s="80"/>
      <c r="MU24" s="80"/>
      <c r="MV24" s="80"/>
      <c r="MW24" s="80"/>
      <c r="MX24" s="80"/>
      <c r="MY24" s="80"/>
      <c r="MZ24" s="80"/>
      <c r="NA24" s="80"/>
      <c r="NB24" s="80"/>
      <c r="NC24" s="80"/>
      <c r="ND24" s="80"/>
      <c r="NE24" s="80"/>
      <c r="NF24" s="80"/>
      <c r="NG24" s="80"/>
      <c r="NH24" s="80"/>
      <c r="NI24" s="80"/>
      <c r="NJ24" s="80"/>
      <c r="NK24" s="80"/>
      <c r="NL24" s="80"/>
      <c r="NM24" s="80"/>
      <c r="NN24" s="80"/>
      <c r="NO24" s="80"/>
      <c r="NP24" s="80"/>
      <c r="NQ24" s="80"/>
      <c r="NR24" s="80"/>
      <c r="NS24" s="80"/>
      <c r="NT24" s="80"/>
      <c r="NU24" s="80"/>
      <c r="NV24" s="80"/>
      <c r="NW24" s="80"/>
      <c r="NX24" s="80"/>
      <c r="NY24" s="80"/>
      <c r="NZ24" s="80"/>
      <c r="OA24" s="80"/>
      <c r="OB24" s="80"/>
      <c r="OC24" s="80"/>
      <c r="OD24" s="80"/>
      <c r="OE24" s="80"/>
      <c r="OF24" s="80"/>
      <c r="OG24" s="80"/>
      <c r="OH24" s="80"/>
      <c r="OI24" s="80"/>
      <c r="OJ24" s="80"/>
      <c r="OK24" s="80"/>
      <c r="OL24" s="80"/>
      <c r="OM24" s="80"/>
      <c r="ON24" s="80"/>
      <c r="OO24" s="80"/>
      <c r="OP24" s="80"/>
      <c r="OQ24" s="80"/>
      <c r="OR24" s="80"/>
      <c r="OS24" s="80"/>
      <c r="OT24" s="80"/>
      <c r="OU24" s="80"/>
      <c r="OV24" s="80"/>
      <c r="OW24" s="80"/>
      <c r="OX24" s="80"/>
      <c r="OY24" s="80"/>
      <c r="OZ24" s="80"/>
      <c r="PA24" s="80"/>
      <c r="PB24" s="80"/>
      <c r="PC24" s="80"/>
      <c r="PD24" s="80"/>
      <c r="PE24" s="80"/>
      <c r="PF24" s="80"/>
      <c r="PG24" s="80"/>
      <c r="PH24" s="80"/>
      <c r="PI24" s="80"/>
      <c r="PJ24" s="80"/>
      <c r="PK24" s="80"/>
      <c r="PL24" s="80"/>
      <c r="PM24" s="80"/>
      <c r="PN24" s="80"/>
      <c r="PO24" s="80"/>
      <c r="PP24" s="80"/>
      <c r="PQ24" s="80"/>
      <c r="PR24" s="80"/>
      <c r="PS24" s="80"/>
      <c r="PT24" s="80"/>
      <c r="PU24" s="80"/>
      <c r="PV24" s="80"/>
      <c r="PW24" s="80"/>
      <c r="PX24" s="80"/>
      <c r="PY24" s="80"/>
      <c r="PZ24" s="80"/>
      <c r="QA24" s="80"/>
      <c r="QB24" s="80"/>
      <c r="QC24" s="80"/>
      <c r="QD24" s="80"/>
      <c r="QE24" s="80"/>
      <c r="QF24" s="80"/>
      <c r="QG24" s="80"/>
      <c r="QH24" s="80"/>
      <c r="QI24" s="80"/>
      <c r="QJ24" s="80"/>
      <c r="QK24" s="80"/>
      <c r="QL24" s="80"/>
      <c r="QM24" s="80"/>
      <c r="QN24" s="80"/>
      <c r="QO24" s="80"/>
      <c r="QP24" s="80"/>
      <c r="QQ24" s="80"/>
      <c r="QR24" s="80"/>
      <c r="QS24" s="80"/>
      <c r="QT24" s="80"/>
      <c r="QU24" s="80"/>
      <c r="QV24" s="80"/>
      <c r="QW24" s="80"/>
      <c r="QX24" s="80"/>
      <c r="QY24" s="80"/>
      <c r="QZ24" s="80"/>
      <c r="RA24" s="80"/>
      <c r="RB24" s="80"/>
      <c r="RC24" s="80"/>
      <c r="RD24" s="80"/>
      <c r="RE24" s="80"/>
      <c r="RF24" s="80"/>
      <c r="RG24" s="80"/>
      <c r="RH24" s="80"/>
      <c r="RI24" s="80"/>
      <c r="RJ24" s="80"/>
      <c r="RK24" s="80"/>
      <c r="RL24" s="80"/>
      <c r="RM24" s="80"/>
      <c r="RN24" s="80"/>
      <c r="RO24" s="80"/>
      <c r="RP24" s="80"/>
      <c r="RQ24" s="80"/>
      <c r="RR24" s="80"/>
      <c r="RS24" s="80"/>
      <c r="RT24" s="80"/>
      <c r="RU24" s="80"/>
      <c r="RV24" s="80"/>
      <c r="RW24" s="80"/>
      <c r="RX24" s="80"/>
      <c r="RY24" s="80"/>
      <c r="RZ24" s="80"/>
      <c r="SA24" s="80"/>
      <c r="SB24" s="80"/>
      <c r="SC24" s="80"/>
      <c r="SD24" s="80"/>
      <c r="SE24" s="80"/>
      <c r="SF24" s="80"/>
      <c r="SG24" s="80"/>
      <c r="SH24" s="80"/>
      <c r="SI24" s="80"/>
      <c r="SJ24" s="80"/>
      <c r="SK24" s="80"/>
      <c r="SL24" s="80"/>
      <c r="SM24" s="80"/>
      <c r="SN24" s="80"/>
      <c r="SO24" s="80"/>
      <c r="SP24" s="80"/>
      <c r="SQ24" s="80"/>
      <c r="SR24" s="80"/>
      <c r="SS24" s="80"/>
      <c r="ST24" s="80"/>
      <c r="SU24" s="80"/>
      <c r="SV24" s="80"/>
      <c r="SW24" s="80"/>
      <c r="SX24" s="80"/>
      <c r="SY24" s="80"/>
      <c r="SZ24" s="80"/>
      <c r="TA24" s="80"/>
      <c r="TB24" s="80"/>
      <c r="TC24" s="80"/>
      <c r="TD24" s="80"/>
      <c r="TE24" s="80"/>
      <c r="TF24" s="80"/>
      <c r="TG24" s="80"/>
      <c r="TH24" s="80"/>
      <c r="TI24" s="80"/>
      <c r="TJ24" s="80"/>
      <c r="TK24" s="80"/>
      <c r="TL24" s="80"/>
      <c r="TM24" s="80"/>
      <c r="TN24" s="80"/>
      <c r="TO24" s="80"/>
      <c r="TP24" s="80"/>
      <c r="TQ24" s="80"/>
      <c r="TR24" s="80"/>
      <c r="TS24" s="80"/>
      <c r="TT24" s="80"/>
      <c r="TU24" s="80"/>
      <c r="TV24" s="80"/>
      <c r="TW24" s="80"/>
      <c r="TX24" s="80"/>
      <c r="TY24" s="80"/>
      <c r="TZ24" s="80"/>
      <c r="UA24" s="80"/>
      <c r="UB24" s="80"/>
      <c r="UC24" s="80"/>
      <c r="UD24" s="80"/>
      <c r="UE24" s="80"/>
      <c r="UF24" s="80"/>
      <c r="UG24" s="80"/>
      <c r="UH24" s="80"/>
      <c r="UI24" s="80"/>
      <c r="UJ24" s="80"/>
      <c r="UK24" s="80"/>
      <c r="UL24" s="80"/>
      <c r="UM24" s="80"/>
      <c r="UN24" s="80"/>
      <c r="UO24" s="80"/>
      <c r="UP24" s="80"/>
      <c r="UQ24" s="80"/>
      <c r="UR24" s="80"/>
      <c r="US24" s="80"/>
      <c r="UT24" s="80"/>
      <c r="UU24" s="80"/>
      <c r="UV24" s="80"/>
      <c r="UW24" s="80"/>
      <c r="UX24" s="80"/>
      <c r="UY24" s="80"/>
      <c r="UZ24" s="80"/>
      <c r="VA24" s="80"/>
      <c r="VB24" s="80"/>
      <c r="VC24" s="80"/>
      <c r="VD24" s="80"/>
      <c r="VE24" s="80"/>
      <c r="VF24" s="80"/>
      <c r="VG24" s="80"/>
      <c r="VH24" s="80"/>
      <c r="VI24" s="80"/>
      <c r="VJ24" s="80"/>
      <c r="VK24" s="80"/>
      <c r="VL24" s="80"/>
      <c r="VM24" s="80"/>
      <c r="VN24" s="80"/>
      <c r="VO24" s="80"/>
      <c r="VP24" s="80"/>
      <c r="VQ24" s="80"/>
      <c r="VR24" s="80"/>
      <c r="VS24" s="80"/>
      <c r="VT24" s="80"/>
      <c r="VU24" s="80"/>
      <c r="VV24" s="80"/>
      <c r="VW24" s="80"/>
      <c r="VX24" s="80"/>
      <c r="VY24" s="80"/>
      <c r="VZ24" s="80"/>
      <c r="WA24" s="80"/>
      <c r="WB24" s="80"/>
      <c r="WC24" s="80"/>
      <c r="WD24" s="80"/>
      <c r="WE24" s="80"/>
      <c r="WF24" s="80"/>
      <c r="WG24" s="80"/>
      <c r="WH24" s="80"/>
      <c r="WI24" s="80"/>
      <c r="WJ24" s="80"/>
      <c r="WK24" s="80"/>
      <c r="WL24" s="80"/>
      <c r="WM24" s="80"/>
      <c r="WN24" s="80"/>
      <c r="WO24" s="80"/>
      <c r="WP24" s="80"/>
      <c r="WQ24" s="80"/>
      <c r="WR24" s="80"/>
      <c r="WS24" s="80"/>
      <c r="WT24" s="80"/>
      <c r="WU24" s="80"/>
      <c r="WV24" s="80"/>
      <c r="WW24" s="80"/>
      <c r="WX24" s="80"/>
      <c r="WY24" s="80"/>
      <c r="WZ24" s="80"/>
      <c r="XA24" s="80"/>
      <c r="XB24" s="80"/>
      <c r="XC24" s="80"/>
      <c r="XD24" s="80"/>
      <c r="XE24" s="80"/>
      <c r="XF24" s="80"/>
      <c r="XG24" s="80"/>
      <c r="XH24" s="80"/>
      <c r="XI24" s="80"/>
      <c r="XJ24" s="80"/>
      <c r="XK24" s="80"/>
      <c r="XL24" s="80"/>
      <c r="XM24" s="80"/>
      <c r="XN24" s="80"/>
      <c r="XO24" s="80"/>
      <c r="XP24" s="80"/>
      <c r="XQ24" s="80"/>
      <c r="XR24" s="80"/>
      <c r="XS24" s="80"/>
      <c r="XT24" s="80"/>
      <c r="XU24" s="80"/>
      <c r="XV24" s="80"/>
      <c r="XW24" s="80"/>
      <c r="XX24" s="80"/>
      <c r="XY24" s="80"/>
      <c r="XZ24" s="80"/>
      <c r="YA24" s="80"/>
      <c r="YB24" s="80"/>
      <c r="YC24" s="80"/>
      <c r="YD24" s="80"/>
      <c r="YE24" s="80"/>
      <c r="YF24" s="80"/>
      <c r="YG24" s="80"/>
      <c r="YH24" s="80"/>
      <c r="YI24" s="80"/>
      <c r="YJ24" s="80"/>
      <c r="YK24" s="80"/>
      <c r="YL24" s="80"/>
      <c r="YM24" s="80"/>
      <c r="YN24" s="80"/>
      <c r="YO24" s="80"/>
      <c r="YP24" s="80"/>
      <c r="YQ24" s="80"/>
      <c r="YR24" s="80"/>
      <c r="YS24" s="80"/>
      <c r="YT24" s="80"/>
      <c r="YU24" s="80"/>
      <c r="YV24" s="80"/>
      <c r="YW24" s="80"/>
      <c r="YX24" s="80"/>
      <c r="YY24" s="80"/>
      <c r="YZ24" s="80"/>
      <c r="ZA24" s="80"/>
      <c r="ZB24" s="80"/>
      <c r="ZC24" s="80"/>
      <c r="ZD24" s="80"/>
      <c r="ZE24" s="80"/>
      <c r="ZF24" s="80"/>
      <c r="ZG24" s="80"/>
      <c r="ZH24" s="80"/>
      <c r="ZI24" s="80"/>
      <c r="ZJ24" s="80"/>
      <c r="ZK24" s="80"/>
      <c r="ZL24" s="80"/>
      <c r="ZM24" s="80"/>
      <c r="ZN24" s="80"/>
      <c r="ZO24" s="80"/>
      <c r="ZP24" s="80"/>
      <c r="ZQ24" s="80"/>
      <c r="ZR24" s="80"/>
      <c r="ZS24" s="80"/>
      <c r="ZT24" s="80"/>
      <c r="ZU24" s="80"/>
      <c r="ZV24" s="80"/>
      <c r="ZW24" s="80"/>
      <c r="ZX24" s="80"/>
      <c r="ZY24" s="80"/>
      <c r="ZZ24" s="80"/>
      <c r="AAA24" s="80"/>
      <c r="AAB24" s="80"/>
      <c r="AAC24" s="80"/>
      <c r="AAD24" s="80"/>
      <c r="AAE24" s="80"/>
      <c r="AAF24" s="80"/>
      <c r="AAG24" s="80"/>
      <c r="AAH24" s="80"/>
      <c r="AAI24" s="80"/>
      <c r="AAJ24" s="80"/>
      <c r="AAK24" s="80"/>
      <c r="AAL24" s="80"/>
      <c r="AAM24" s="80"/>
      <c r="AAN24" s="80"/>
      <c r="AAO24" s="80"/>
      <c r="AAP24" s="80"/>
      <c r="AAQ24" s="80"/>
      <c r="AAR24" s="80"/>
      <c r="AAS24" s="80"/>
      <c r="AAT24" s="80"/>
      <c r="AAU24" s="80"/>
      <c r="AAV24" s="80"/>
      <c r="AAW24" s="80"/>
      <c r="AAX24" s="80"/>
      <c r="AAY24" s="80"/>
      <c r="AAZ24" s="80"/>
      <c r="ABA24" s="80"/>
      <c r="ABB24" s="80"/>
      <c r="ABC24" s="80"/>
      <c r="ABD24" s="80"/>
      <c r="ABE24" s="80"/>
      <c r="ABF24" s="80"/>
      <c r="ABG24" s="80"/>
      <c r="ABH24" s="80"/>
      <c r="ABI24" s="80"/>
      <c r="ABJ24" s="80"/>
      <c r="ABK24" s="80"/>
      <c r="ABL24" s="80"/>
      <c r="ABM24" s="80"/>
      <c r="ABN24" s="80"/>
      <c r="ABO24" s="80"/>
      <c r="ABP24" s="80"/>
      <c r="ABQ24" s="80"/>
      <c r="ABR24" s="80"/>
      <c r="ABS24" s="80"/>
      <c r="ABT24" s="80"/>
      <c r="ABU24" s="80"/>
      <c r="ABV24" s="80"/>
      <c r="ABW24" s="80"/>
      <c r="ABX24" s="80"/>
      <c r="ABY24" s="80"/>
      <c r="ABZ24" s="80"/>
      <c r="ACA24" s="80"/>
      <c r="ACB24" s="80"/>
      <c r="ACC24" s="80"/>
      <c r="ACD24" s="80"/>
      <c r="ACE24" s="80"/>
      <c r="ACF24" s="80"/>
      <c r="ACG24" s="80"/>
      <c r="ACH24" s="80"/>
      <c r="ACI24" s="80"/>
      <c r="ACJ24" s="80"/>
      <c r="ACK24" s="80"/>
      <c r="ACL24" s="80"/>
      <c r="ACM24" s="80"/>
      <c r="ACN24" s="80"/>
      <c r="ACO24" s="80"/>
      <c r="ACP24" s="80"/>
      <c r="ACQ24" s="80"/>
      <c r="ACR24" s="80"/>
      <c r="ACS24" s="80"/>
      <c r="ACT24" s="80"/>
      <c r="ACU24" s="80"/>
      <c r="ACV24" s="80"/>
      <c r="ACW24" s="80"/>
      <c r="ACX24" s="80"/>
      <c r="ACY24" s="80"/>
      <c r="ACZ24" s="80"/>
      <c r="ADA24" s="80"/>
      <c r="ADB24" s="80"/>
      <c r="ADC24" s="80"/>
      <c r="ADD24" s="80"/>
      <c r="ADE24" s="80"/>
      <c r="ADF24" s="80"/>
      <c r="ADG24" s="80"/>
      <c r="ADH24" s="80"/>
      <c r="ADI24" s="80"/>
      <c r="ADJ24" s="80"/>
      <c r="ADK24" s="80"/>
      <c r="ADL24" s="80"/>
      <c r="ADM24" s="80"/>
      <c r="ADN24" s="80"/>
      <c r="ADO24" s="80"/>
      <c r="ADP24" s="80"/>
      <c r="ADQ24" s="80"/>
      <c r="ADR24" s="80"/>
      <c r="ADS24" s="80"/>
      <c r="ADT24" s="80"/>
      <c r="ADU24" s="80"/>
      <c r="ADV24" s="80"/>
      <c r="ADW24" s="80"/>
      <c r="ADX24" s="80"/>
      <c r="ADY24" s="80"/>
      <c r="ADZ24" s="80"/>
      <c r="AEA24" s="80"/>
      <c r="AEB24" s="80"/>
      <c r="AEC24" s="80"/>
      <c r="AED24" s="80"/>
      <c r="AEE24" s="80"/>
      <c r="AEF24" s="80"/>
      <c r="AEG24" s="80"/>
      <c r="AEH24" s="80"/>
      <c r="AEI24" s="80"/>
      <c r="AEJ24" s="80"/>
      <c r="AEK24" s="80"/>
      <c r="AEL24" s="80"/>
      <c r="AEM24" s="80"/>
      <c r="AEN24" s="80"/>
      <c r="AEO24" s="80"/>
      <c r="AEP24" s="80"/>
      <c r="AEQ24" s="80"/>
      <c r="AER24" s="80"/>
      <c r="AES24" s="80"/>
      <c r="AET24" s="80"/>
      <c r="AEU24" s="80"/>
      <c r="AEV24" s="80"/>
      <c r="AEW24" s="80"/>
      <c r="AEX24" s="80"/>
      <c r="AEY24" s="80"/>
      <c r="AEZ24" s="80"/>
      <c r="AFA24" s="80"/>
      <c r="AFB24" s="80"/>
      <c r="AFC24" s="80"/>
      <c r="AFD24" s="80"/>
      <c r="AFE24" s="80"/>
      <c r="AFF24" s="80"/>
      <c r="AFG24" s="80"/>
      <c r="AFH24" s="80"/>
      <c r="AFI24" s="80"/>
      <c r="AFJ24" s="80"/>
      <c r="AFK24" s="80"/>
      <c r="AFL24" s="80"/>
      <c r="AFM24" s="80"/>
      <c r="AFN24" s="80"/>
      <c r="AFO24" s="80"/>
      <c r="AFP24" s="80"/>
      <c r="AFQ24" s="80"/>
      <c r="AFR24" s="80"/>
      <c r="AFS24" s="80"/>
      <c r="AFT24" s="80"/>
      <c r="AFU24" s="80"/>
      <c r="AFV24" s="80"/>
      <c r="AFW24" s="80"/>
      <c r="AFX24" s="80"/>
      <c r="AFY24" s="80"/>
      <c r="AFZ24" s="80"/>
      <c r="AGA24" s="80"/>
      <c r="AGB24" s="80"/>
      <c r="AGC24" s="80"/>
      <c r="AGD24" s="80"/>
      <c r="AGE24" s="80"/>
      <c r="AGF24" s="80"/>
      <c r="AGG24" s="80"/>
      <c r="AGH24" s="80"/>
      <c r="AGI24" s="80"/>
      <c r="AGJ24" s="80"/>
      <c r="AGK24" s="80"/>
      <c r="AGL24" s="80"/>
      <c r="AGM24" s="80"/>
      <c r="AGN24" s="80"/>
      <c r="AGO24" s="80"/>
      <c r="AGP24" s="80"/>
      <c r="AGQ24" s="80"/>
      <c r="AGR24" s="80"/>
      <c r="AGS24" s="80"/>
      <c r="AGT24" s="80"/>
      <c r="AGU24" s="80"/>
      <c r="AGV24" s="80"/>
      <c r="AGW24" s="80"/>
      <c r="AGX24" s="80"/>
      <c r="AGY24" s="80"/>
      <c r="AGZ24" s="80"/>
      <c r="AHA24" s="80"/>
      <c r="AHB24" s="80"/>
      <c r="AHC24" s="80"/>
      <c r="AHD24" s="80"/>
      <c r="AHE24" s="80"/>
      <c r="AHF24" s="80"/>
      <c r="AHG24" s="80"/>
      <c r="AHH24" s="80"/>
      <c r="AHI24" s="80"/>
      <c r="AHJ24" s="80"/>
      <c r="AHK24" s="80"/>
      <c r="AHL24" s="80"/>
      <c r="AHM24" s="80"/>
      <c r="AHN24" s="80"/>
      <c r="AHO24" s="80"/>
      <c r="AHP24" s="80"/>
      <c r="AHQ24" s="80"/>
      <c r="AHR24" s="80"/>
      <c r="AHS24" s="80"/>
      <c r="AHT24" s="80"/>
      <c r="AHU24" s="80"/>
      <c r="AHV24" s="80"/>
      <c r="AHW24" s="80"/>
      <c r="AHX24" s="80"/>
      <c r="AHY24" s="80"/>
      <c r="AHZ24" s="80"/>
      <c r="AIA24" s="80"/>
      <c r="AIB24" s="80"/>
      <c r="AIC24" s="80"/>
      <c r="AID24" s="80"/>
      <c r="AIE24" s="80"/>
      <c r="AIF24" s="80"/>
      <c r="AIG24" s="80"/>
      <c r="AIH24" s="80"/>
      <c r="AII24" s="80"/>
      <c r="AIJ24" s="80"/>
      <c r="AIK24" s="80"/>
      <c r="AIL24" s="80"/>
      <c r="AIM24" s="80"/>
      <c r="AIN24" s="80"/>
      <c r="AIO24" s="80"/>
      <c r="AIP24" s="80"/>
      <c r="AIQ24" s="80"/>
      <c r="AIR24" s="80"/>
      <c r="AIS24" s="80"/>
      <c r="AIT24" s="80"/>
      <c r="AIU24" s="80"/>
      <c r="AIV24" s="80"/>
      <c r="AIW24" s="80"/>
      <c r="AIX24" s="80"/>
      <c r="AIY24" s="80"/>
      <c r="AIZ24" s="80"/>
      <c r="AJA24" s="80"/>
      <c r="AJB24" s="80"/>
      <c r="AJC24" s="80"/>
      <c r="AJD24" s="80"/>
      <c r="AJE24" s="80"/>
      <c r="AJF24" s="80"/>
      <c r="AJG24" s="80"/>
      <c r="AJH24" s="80"/>
      <c r="AJI24" s="80"/>
      <c r="AJJ24" s="80"/>
      <c r="AJK24" s="80"/>
      <c r="AJL24" s="80"/>
      <c r="AJM24" s="80"/>
      <c r="AJN24" s="80"/>
      <c r="AJO24" s="80"/>
      <c r="AJP24" s="80"/>
      <c r="AJQ24" s="80"/>
      <c r="AJR24" s="80"/>
      <c r="AJS24" s="80"/>
      <c r="AJT24" s="80"/>
      <c r="AJU24" s="80"/>
      <c r="AJV24" s="80"/>
      <c r="AJW24" s="80"/>
      <c r="AJX24" s="80"/>
      <c r="AJY24" s="80"/>
      <c r="AJZ24" s="80"/>
      <c r="AKA24" s="80"/>
      <c r="AKB24" s="80"/>
      <c r="AKC24" s="80"/>
      <c r="AKD24" s="80"/>
      <c r="AKE24" s="80"/>
      <c r="AKF24" s="80"/>
      <c r="AKG24" s="80"/>
      <c r="AKH24" s="80"/>
      <c r="AKI24" s="80"/>
      <c r="AKJ24" s="80"/>
      <c r="AKK24" s="80"/>
      <c r="AKL24" s="80"/>
      <c r="AKM24" s="80"/>
      <c r="AKN24" s="80"/>
      <c r="AKO24" s="80"/>
      <c r="AKP24" s="80"/>
      <c r="AKQ24" s="80"/>
      <c r="AKR24" s="80"/>
      <c r="AKS24" s="80"/>
      <c r="AKT24" s="80"/>
      <c r="AKU24" s="80"/>
      <c r="AKV24" s="80"/>
      <c r="AKW24" s="80"/>
      <c r="AKX24" s="80"/>
      <c r="AKY24" s="80"/>
      <c r="AKZ24" s="80"/>
      <c r="ALA24" s="80"/>
      <c r="ALB24" s="80"/>
      <c r="ALC24" s="80"/>
      <c r="ALD24" s="80"/>
      <c r="ALE24" s="80"/>
      <c r="ALF24" s="80"/>
      <c r="ALG24" s="80"/>
      <c r="ALH24" s="80"/>
      <c r="ALI24" s="80"/>
      <c r="ALJ24" s="80"/>
      <c r="ALK24" s="80"/>
      <c r="ALL24" s="80"/>
      <c r="ALM24" s="80"/>
      <c r="ALN24" s="80"/>
      <c r="ALO24" s="80"/>
      <c r="ALP24" s="80"/>
    </row>
    <row r="25" spans="1:1004" s="207" customFormat="1" ht="15" x14ac:dyDescent="0.25">
      <c r="A25" s="407" t="str">
        <f>IF(COUNTBLANK(B25)=1," ",COUNTA($B$13:B25))</f>
        <v xml:space="preserve"> </v>
      </c>
      <c r="B25" s="407"/>
      <c r="C25" s="421" t="s">
        <v>206</v>
      </c>
      <c r="D25" s="422" t="s">
        <v>81</v>
      </c>
      <c r="E25" s="47">
        <f>ROUNDUP(E24*0.25,2)</f>
        <v>187.35999999999999</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80"/>
      <c r="KD25" s="80"/>
      <c r="KE25" s="80"/>
      <c r="KF25" s="80"/>
      <c r="KG25" s="80"/>
      <c r="KH25" s="80"/>
      <c r="KI25" s="80"/>
      <c r="KJ25" s="80"/>
      <c r="KK25" s="80"/>
      <c r="KL25" s="80"/>
      <c r="KM25" s="80"/>
      <c r="KN25" s="80"/>
      <c r="KO25" s="80"/>
      <c r="KP25" s="80"/>
      <c r="KQ25" s="80"/>
      <c r="KR25" s="80"/>
      <c r="KS25" s="80"/>
      <c r="KT25" s="80"/>
      <c r="KU25" s="80"/>
      <c r="KV25" s="80"/>
      <c r="KW25" s="80"/>
      <c r="KX25" s="80"/>
      <c r="KY25" s="80"/>
      <c r="KZ25" s="80"/>
      <c r="LA25" s="80"/>
      <c r="LB25" s="80"/>
      <c r="LC25" s="80"/>
      <c r="LD25" s="80"/>
      <c r="LE25" s="80"/>
      <c r="LF25" s="80"/>
      <c r="LG25" s="80"/>
      <c r="LH25" s="80"/>
      <c r="LI25" s="80"/>
      <c r="LJ25" s="80"/>
      <c r="LK25" s="80"/>
      <c r="LL25" s="80"/>
      <c r="LM25" s="80"/>
      <c r="LN25" s="80"/>
      <c r="LO25" s="80"/>
      <c r="LP25" s="80"/>
      <c r="LQ25" s="80"/>
      <c r="LR25" s="80"/>
      <c r="LS25" s="80"/>
      <c r="LT25" s="80"/>
      <c r="LU25" s="80"/>
      <c r="LV25" s="80"/>
      <c r="LW25" s="80"/>
      <c r="LX25" s="80"/>
      <c r="LY25" s="80"/>
      <c r="LZ25" s="80"/>
      <c r="MA25" s="80"/>
      <c r="MB25" s="80"/>
      <c r="MC25" s="80"/>
      <c r="MD25" s="80"/>
      <c r="ME25" s="80"/>
      <c r="MF25" s="80"/>
      <c r="MG25" s="80"/>
      <c r="MH25" s="80"/>
      <c r="MI25" s="80"/>
      <c r="MJ25" s="80"/>
      <c r="MK25" s="80"/>
      <c r="ML25" s="80"/>
      <c r="MM25" s="80"/>
      <c r="MN25" s="80"/>
      <c r="MO25" s="80"/>
      <c r="MP25" s="80"/>
      <c r="MQ25" s="80"/>
      <c r="MR25" s="80"/>
      <c r="MS25" s="80"/>
      <c r="MT25" s="80"/>
      <c r="MU25" s="80"/>
      <c r="MV25" s="80"/>
      <c r="MW25" s="80"/>
      <c r="MX25" s="80"/>
      <c r="MY25" s="80"/>
      <c r="MZ25" s="80"/>
      <c r="NA25" s="80"/>
      <c r="NB25" s="80"/>
      <c r="NC25" s="80"/>
      <c r="ND25" s="80"/>
      <c r="NE25" s="80"/>
      <c r="NF25" s="80"/>
      <c r="NG25" s="80"/>
      <c r="NH25" s="80"/>
      <c r="NI25" s="80"/>
      <c r="NJ25" s="80"/>
      <c r="NK25" s="80"/>
      <c r="NL25" s="80"/>
      <c r="NM25" s="80"/>
      <c r="NN25" s="80"/>
      <c r="NO25" s="80"/>
      <c r="NP25" s="80"/>
      <c r="NQ25" s="80"/>
      <c r="NR25" s="80"/>
      <c r="NS25" s="80"/>
      <c r="NT25" s="80"/>
      <c r="NU25" s="80"/>
      <c r="NV25" s="80"/>
      <c r="NW25" s="80"/>
      <c r="NX25" s="80"/>
      <c r="NY25" s="80"/>
      <c r="NZ25" s="80"/>
      <c r="OA25" s="80"/>
      <c r="OB25" s="80"/>
      <c r="OC25" s="80"/>
      <c r="OD25" s="80"/>
      <c r="OE25" s="80"/>
      <c r="OF25" s="80"/>
      <c r="OG25" s="80"/>
      <c r="OH25" s="80"/>
      <c r="OI25" s="80"/>
      <c r="OJ25" s="80"/>
      <c r="OK25" s="80"/>
      <c r="OL25" s="80"/>
      <c r="OM25" s="80"/>
      <c r="ON25" s="80"/>
      <c r="OO25" s="80"/>
      <c r="OP25" s="80"/>
      <c r="OQ25" s="80"/>
      <c r="OR25" s="80"/>
      <c r="OS25" s="80"/>
      <c r="OT25" s="80"/>
      <c r="OU25" s="80"/>
      <c r="OV25" s="80"/>
      <c r="OW25" s="80"/>
      <c r="OX25" s="80"/>
      <c r="OY25" s="80"/>
      <c r="OZ25" s="80"/>
      <c r="PA25" s="80"/>
      <c r="PB25" s="80"/>
      <c r="PC25" s="80"/>
      <c r="PD25" s="80"/>
      <c r="PE25" s="80"/>
      <c r="PF25" s="80"/>
      <c r="PG25" s="80"/>
      <c r="PH25" s="80"/>
      <c r="PI25" s="80"/>
      <c r="PJ25" s="80"/>
      <c r="PK25" s="80"/>
      <c r="PL25" s="80"/>
      <c r="PM25" s="80"/>
      <c r="PN25" s="80"/>
      <c r="PO25" s="80"/>
      <c r="PP25" s="80"/>
      <c r="PQ25" s="80"/>
      <c r="PR25" s="80"/>
      <c r="PS25" s="80"/>
      <c r="PT25" s="80"/>
      <c r="PU25" s="80"/>
      <c r="PV25" s="80"/>
      <c r="PW25" s="80"/>
      <c r="PX25" s="80"/>
      <c r="PY25" s="80"/>
      <c r="PZ25" s="80"/>
      <c r="QA25" s="80"/>
      <c r="QB25" s="80"/>
      <c r="QC25" s="80"/>
      <c r="QD25" s="80"/>
      <c r="QE25" s="80"/>
      <c r="QF25" s="80"/>
      <c r="QG25" s="80"/>
      <c r="QH25" s="80"/>
      <c r="QI25" s="80"/>
      <c r="QJ25" s="80"/>
      <c r="QK25" s="80"/>
      <c r="QL25" s="80"/>
      <c r="QM25" s="80"/>
      <c r="QN25" s="80"/>
      <c r="QO25" s="80"/>
      <c r="QP25" s="80"/>
      <c r="QQ25" s="80"/>
      <c r="QR25" s="80"/>
      <c r="QS25" s="80"/>
      <c r="QT25" s="80"/>
      <c r="QU25" s="80"/>
      <c r="QV25" s="80"/>
      <c r="QW25" s="80"/>
      <c r="QX25" s="80"/>
      <c r="QY25" s="80"/>
      <c r="QZ25" s="80"/>
      <c r="RA25" s="80"/>
      <c r="RB25" s="80"/>
      <c r="RC25" s="80"/>
      <c r="RD25" s="80"/>
      <c r="RE25" s="80"/>
      <c r="RF25" s="80"/>
      <c r="RG25" s="80"/>
      <c r="RH25" s="80"/>
      <c r="RI25" s="80"/>
      <c r="RJ25" s="80"/>
      <c r="RK25" s="80"/>
      <c r="RL25" s="80"/>
      <c r="RM25" s="80"/>
      <c r="RN25" s="80"/>
      <c r="RO25" s="80"/>
      <c r="RP25" s="80"/>
      <c r="RQ25" s="80"/>
      <c r="RR25" s="80"/>
      <c r="RS25" s="80"/>
      <c r="RT25" s="80"/>
      <c r="RU25" s="80"/>
      <c r="RV25" s="80"/>
      <c r="RW25" s="80"/>
      <c r="RX25" s="80"/>
      <c r="RY25" s="80"/>
      <c r="RZ25" s="80"/>
      <c r="SA25" s="80"/>
      <c r="SB25" s="80"/>
      <c r="SC25" s="80"/>
      <c r="SD25" s="80"/>
      <c r="SE25" s="80"/>
      <c r="SF25" s="80"/>
      <c r="SG25" s="80"/>
      <c r="SH25" s="80"/>
      <c r="SI25" s="80"/>
      <c r="SJ25" s="80"/>
      <c r="SK25" s="80"/>
      <c r="SL25" s="80"/>
      <c r="SM25" s="80"/>
      <c r="SN25" s="80"/>
      <c r="SO25" s="80"/>
      <c r="SP25" s="80"/>
      <c r="SQ25" s="80"/>
      <c r="SR25" s="80"/>
      <c r="SS25" s="80"/>
      <c r="ST25" s="80"/>
      <c r="SU25" s="80"/>
      <c r="SV25" s="80"/>
      <c r="SW25" s="80"/>
      <c r="SX25" s="80"/>
      <c r="SY25" s="80"/>
      <c r="SZ25" s="80"/>
      <c r="TA25" s="80"/>
      <c r="TB25" s="80"/>
      <c r="TC25" s="80"/>
      <c r="TD25" s="80"/>
      <c r="TE25" s="80"/>
      <c r="TF25" s="80"/>
      <c r="TG25" s="80"/>
      <c r="TH25" s="80"/>
      <c r="TI25" s="80"/>
      <c r="TJ25" s="80"/>
      <c r="TK25" s="80"/>
      <c r="TL25" s="80"/>
      <c r="TM25" s="80"/>
      <c r="TN25" s="80"/>
      <c r="TO25" s="80"/>
      <c r="TP25" s="80"/>
      <c r="TQ25" s="80"/>
      <c r="TR25" s="80"/>
      <c r="TS25" s="80"/>
      <c r="TT25" s="80"/>
      <c r="TU25" s="80"/>
      <c r="TV25" s="80"/>
      <c r="TW25" s="80"/>
      <c r="TX25" s="80"/>
      <c r="TY25" s="80"/>
      <c r="TZ25" s="80"/>
      <c r="UA25" s="80"/>
      <c r="UB25" s="80"/>
      <c r="UC25" s="80"/>
      <c r="UD25" s="80"/>
      <c r="UE25" s="80"/>
      <c r="UF25" s="80"/>
      <c r="UG25" s="80"/>
      <c r="UH25" s="80"/>
      <c r="UI25" s="80"/>
      <c r="UJ25" s="80"/>
      <c r="UK25" s="80"/>
      <c r="UL25" s="80"/>
      <c r="UM25" s="80"/>
      <c r="UN25" s="80"/>
      <c r="UO25" s="80"/>
      <c r="UP25" s="80"/>
      <c r="UQ25" s="80"/>
      <c r="UR25" s="80"/>
      <c r="US25" s="80"/>
      <c r="UT25" s="80"/>
      <c r="UU25" s="80"/>
      <c r="UV25" s="80"/>
      <c r="UW25" s="80"/>
      <c r="UX25" s="80"/>
      <c r="UY25" s="80"/>
      <c r="UZ25" s="80"/>
      <c r="VA25" s="80"/>
      <c r="VB25" s="80"/>
      <c r="VC25" s="80"/>
      <c r="VD25" s="80"/>
      <c r="VE25" s="80"/>
      <c r="VF25" s="80"/>
      <c r="VG25" s="80"/>
      <c r="VH25" s="80"/>
      <c r="VI25" s="80"/>
      <c r="VJ25" s="80"/>
      <c r="VK25" s="80"/>
      <c r="VL25" s="80"/>
      <c r="VM25" s="80"/>
      <c r="VN25" s="80"/>
      <c r="VO25" s="80"/>
      <c r="VP25" s="80"/>
      <c r="VQ25" s="80"/>
      <c r="VR25" s="80"/>
      <c r="VS25" s="80"/>
      <c r="VT25" s="80"/>
      <c r="VU25" s="80"/>
      <c r="VV25" s="80"/>
      <c r="VW25" s="80"/>
      <c r="VX25" s="80"/>
      <c r="VY25" s="80"/>
      <c r="VZ25" s="80"/>
      <c r="WA25" s="80"/>
      <c r="WB25" s="80"/>
      <c r="WC25" s="80"/>
      <c r="WD25" s="80"/>
      <c r="WE25" s="80"/>
      <c r="WF25" s="80"/>
      <c r="WG25" s="80"/>
      <c r="WH25" s="80"/>
      <c r="WI25" s="80"/>
      <c r="WJ25" s="80"/>
      <c r="WK25" s="80"/>
      <c r="WL25" s="80"/>
      <c r="WM25" s="80"/>
      <c r="WN25" s="80"/>
      <c r="WO25" s="80"/>
      <c r="WP25" s="80"/>
      <c r="WQ25" s="80"/>
      <c r="WR25" s="80"/>
      <c r="WS25" s="80"/>
      <c r="WT25" s="80"/>
      <c r="WU25" s="80"/>
      <c r="WV25" s="80"/>
      <c r="WW25" s="80"/>
      <c r="WX25" s="80"/>
      <c r="WY25" s="80"/>
      <c r="WZ25" s="80"/>
      <c r="XA25" s="80"/>
      <c r="XB25" s="80"/>
      <c r="XC25" s="80"/>
      <c r="XD25" s="80"/>
      <c r="XE25" s="80"/>
      <c r="XF25" s="80"/>
      <c r="XG25" s="80"/>
      <c r="XH25" s="80"/>
      <c r="XI25" s="80"/>
      <c r="XJ25" s="80"/>
      <c r="XK25" s="80"/>
      <c r="XL25" s="80"/>
      <c r="XM25" s="80"/>
      <c r="XN25" s="80"/>
      <c r="XO25" s="80"/>
      <c r="XP25" s="80"/>
      <c r="XQ25" s="80"/>
      <c r="XR25" s="80"/>
      <c r="XS25" s="80"/>
      <c r="XT25" s="80"/>
      <c r="XU25" s="80"/>
      <c r="XV25" s="80"/>
      <c r="XW25" s="80"/>
      <c r="XX25" s="80"/>
      <c r="XY25" s="80"/>
      <c r="XZ25" s="80"/>
      <c r="YA25" s="80"/>
      <c r="YB25" s="80"/>
      <c r="YC25" s="80"/>
      <c r="YD25" s="80"/>
      <c r="YE25" s="80"/>
      <c r="YF25" s="80"/>
      <c r="YG25" s="80"/>
      <c r="YH25" s="80"/>
      <c r="YI25" s="80"/>
      <c r="YJ25" s="80"/>
      <c r="YK25" s="80"/>
      <c r="YL25" s="80"/>
      <c r="YM25" s="80"/>
      <c r="YN25" s="80"/>
      <c r="YO25" s="80"/>
      <c r="YP25" s="80"/>
      <c r="YQ25" s="80"/>
      <c r="YR25" s="80"/>
      <c r="YS25" s="80"/>
      <c r="YT25" s="80"/>
      <c r="YU25" s="80"/>
      <c r="YV25" s="80"/>
      <c r="YW25" s="80"/>
      <c r="YX25" s="80"/>
      <c r="YY25" s="80"/>
      <c r="YZ25" s="80"/>
      <c r="ZA25" s="80"/>
      <c r="ZB25" s="80"/>
      <c r="ZC25" s="80"/>
      <c r="ZD25" s="80"/>
      <c r="ZE25" s="80"/>
      <c r="ZF25" s="80"/>
      <c r="ZG25" s="80"/>
      <c r="ZH25" s="80"/>
      <c r="ZI25" s="80"/>
      <c r="ZJ25" s="80"/>
      <c r="ZK25" s="80"/>
      <c r="ZL25" s="80"/>
      <c r="ZM25" s="80"/>
      <c r="ZN25" s="80"/>
      <c r="ZO25" s="80"/>
      <c r="ZP25" s="80"/>
      <c r="ZQ25" s="80"/>
      <c r="ZR25" s="80"/>
      <c r="ZS25" s="80"/>
      <c r="ZT25" s="80"/>
      <c r="ZU25" s="80"/>
      <c r="ZV25" s="80"/>
      <c r="ZW25" s="80"/>
      <c r="ZX25" s="80"/>
      <c r="ZY25" s="80"/>
      <c r="ZZ25" s="80"/>
      <c r="AAA25" s="80"/>
      <c r="AAB25" s="80"/>
      <c r="AAC25" s="80"/>
      <c r="AAD25" s="80"/>
      <c r="AAE25" s="80"/>
      <c r="AAF25" s="80"/>
      <c r="AAG25" s="80"/>
      <c r="AAH25" s="80"/>
      <c r="AAI25" s="80"/>
      <c r="AAJ25" s="80"/>
      <c r="AAK25" s="80"/>
      <c r="AAL25" s="80"/>
      <c r="AAM25" s="80"/>
      <c r="AAN25" s="80"/>
      <c r="AAO25" s="80"/>
      <c r="AAP25" s="80"/>
      <c r="AAQ25" s="80"/>
      <c r="AAR25" s="80"/>
      <c r="AAS25" s="80"/>
      <c r="AAT25" s="80"/>
      <c r="AAU25" s="80"/>
      <c r="AAV25" s="80"/>
      <c r="AAW25" s="80"/>
      <c r="AAX25" s="80"/>
      <c r="AAY25" s="80"/>
      <c r="AAZ25" s="80"/>
      <c r="ABA25" s="80"/>
      <c r="ABB25" s="80"/>
      <c r="ABC25" s="80"/>
      <c r="ABD25" s="80"/>
      <c r="ABE25" s="80"/>
      <c r="ABF25" s="80"/>
      <c r="ABG25" s="80"/>
      <c r="ABH25" s="80"/>
      <c r="ABI25" s="80"/>
      <c r="ABJ25" s="80"/>
      <c r="ABK25" s="80"/>
      <c r="ABL25" s="80"/>
      <c r="ABM25" s="80"/>
      <c r="ABN25" s="80"/>
      <c r="ABO25" s="80"/>
      <c r="ABP25" s="80"/>
      <c r="ABQ25" s="80"/>
      <c r="ABR25" s="80"/>
      <c r="ABS25" s="80"/>
      <c r="ABT25" s="80"/>
      <c r="ABU25" s="80"/>
      <c r="ABV25" s="80"/>
      <c r="ABW25" s="80"/>
      <c r="ABX25" s="80"/>
      <c r="ABY25" s="80"/>
      <c r="ABZ25" s="80"/>
      <c r="ACA25" s="80"/>
      <c r="ACB25" s="80"/>
      <c r="ACC25" s="80"/>
      <c r="ACD25" s="80"/>
      <c r="ACE25" s="80"/>
      <c r="ACF25" s="80"/>
      <c r="ACG25" s="80"/>
      <c r="ACH25" s="80"/>
      <c r="ACI25" s="80"/>
      <c r="ACJ25" s="80"/>
      <c r="ACK25" s="80"/>
      <c r="ACL25" s="80"/>
      <c r="ACM25" s="80"/>
      <c r="ACN25" s="80"/>
      <c r="ACO25" s="80"/>
      <c r="ACP25" s="80"/>
      <c r="ACQ25" s="80"/>
      <c r="ACR25" s="80"/>
      <c r="ACS25" s="80"/>
      <c r="ACT25" s="80"/>
      <c r="ACU25" s="80"/>
      <c r="ACV25" s="80"/>
      <c r="ACW25" s="80"/>
      <c r="ACX25" s="80"/>
      <c r="ACY25" s="80"/>
      <c r="ACZ25" s="80"/>
      <c r="ADA25" s="80"/>
      <c r="ADB25" s="80"/>
      <c r="ADC25" s="80"/>
      <c r="ADD25" s="80"/>
      <c r="ADE25" s="80"/>
      <c r="ADF25" s="80"/>
      <c r="ADG25" s="80"/>
      <c r="ADH25" s="80"/>
      <c r="ADI25" s="80"/>
      <c r="ADJ25" s="80"/>
      <c r="ADK25" s="80"/>
      <c r="ADL25" s="80"/>
      <c r="ADM25" s="80"/>
      <c r="ADN25" s="80"/>
      <c r="ADO25" s="80"/>
      <c r="ADP25" s="80"/>
      <c r="ADQ25" s="80"/>
      <c r="ADR25" s="80"/>
      <c r="ADS25" s="80"/>
      <c r="ADT25" s="80"/>
      <c r="ADU25" s="80"/>
      <c r="ADV25" s="80"/>
      <c r="ADW25" s="80"/>
      <c r="ADX25" s="80"/>
      <c r="ADY25" s="80"/>
      <c r="ADZ25" s="80"/>
      <c r="AEA25" s="80"/>
      <c r="AEB25" s="80"/>
      <c r="AEC25" s="80"/>
      <c r="AED25" s="80"/>
      <c r="AEE25" s="80"/>
      <c r="AEF25" s="80"/>
      <c r="AEG25" s="80"/>
      <c r="AEH25" s="80"/>
      <c r="AEI25" s="80"/>
      <c r="AEJ25" s="80"/>
      <c r="AEK25" s="80"/>
      <c r="AEL25" s="80"/>
      <c r="AEM25" s="80"/>
      <c r="AEN25" s="80"/>
      <c r="AEO25" s="80"/>
      <c r="AEP25" s="80"/>
      <c r="AEQ25" s="80"/>
      <c r="AER25" s="80"/>
      <c r="AES25" s="80"/>
      <c r="AET25" s="80"/>
      <c r="AEU25" s="80"/>
      <c r="AEV25" s="80"/>
      <c r="AEW25" s="80"/>
      <c r="AEX25" s="80"/>
      <c r="AEY25" s="80"/>
      <c r="AEZ25" s="80"/>
      <c r="AFA25" s="80"/>
      <c r="AFB25" s="80"/>
      <c r="AFC25" s="80"/>
      <c r="AFD25" s="80"/>
      <c r="AFE25" s="80"/>
      <c r="AFF25" s="80"/>
      <c r="AFG25" s="80"/>
      <c r="AFH25" s="80"/>
      <c r="AFI25" s="80"/>
      <c r="AFJ25" s="80"/>
      <c r="AFK25" s="80"/>
      <c r="AFL25" s="80"/>
      <c r="AFM25" s="80"/>
      <c r="AFN25" s="80"/>
      <c r="AFO25" s="80"/>
      <c r="AFP25" s="80"/>
      <c r="AFQ25" s="80"/>
      <c r="AFR25" s="80"/>
      <c r="AFS25" s="80"/>
      <c r="AFT25" s="80"/>
      <c r="AFU25" s="80"/>
      <c r="AFV25" s="80"/>
      <c r="AFW25" s="80"/>
      <c r="AFX25" s="80"/>
      <c r="AFY25" s="80"/>
      <c r="AFZ25" s="80"/>
      <c r="AGA25" s="80"/>
      <c r="AGB25" s="80"/>
      <c r="AGC25" s="80"/>
      <c r="AGD25" s="80"/>
      <c r="AGE25" s="80"/>
      <c r="AGF25" s="80"/>
      <c r="AGG25" s="80"/>
      <c r="AGH25" s="80"/>
      <c r="AGI25" s="80"/>
      <c r="AGJ25" s="80"/>
      <c r="AGK25" s="80"/>
      <c r="AGL25" s="80"/>
      <c r="AGM25" s="80"/>
      <c r="AGN25" s="80"/>
      <c r="AGO25" s="80"/>
      <c r="AGP25" s="80"/>
      <c r="AGQ25" s="80"/>
      <c r="AGR25" s="80"/>
      <c r="AGS25" s="80"/>
      <c r="AGT25" s="80"/>
      <c r="AGU25" s="80"/>
      <c r="AGV25" s="80"/>
      <c r="AGW25" s="80"/>
      <c r="AGX25" s="80"/>
      <c r="AGY25" s="80"/>
      <c r="AGZ25" s="80"/>
      <c r="AHA25" s="80"/>
      <c r="AHB25" s="80"/>
      <c r="AHC25" s="80"/>
      <c r="AHD25" s="80"/>
      <c r="AHE25" s="80"/>
      <c r="AHF25" s="80"/>
      <c r="AHG25" s="80"/>
      <c r="AHH25" s="80"/>
      <c r="AHI25" s="80"/>
      <c r="AHJ25" s="80"/>
      <c r="AHK25" s="80"/>
      <c r="AHL25" s="80"/>
      <c r="AHM25" s="80"/>
      <c r="AHN25" s="80"/>
      <c r="AHO25" s="80"/>
      <c r="AHP25" s="80"/>
      <c r="AHQ25" s="80"/>
      <c r="AHR25" s="80"/>
      <c r="AHS25" s="80"/>
      <c r="AHT25" s="80"/>
      <c r="AHU25" s="80"/>
      <c r="AHV25" s="80"/>
      <c r="AHW25" s="80"/>
      <c r="AHX25" s="80"/>
      <c r="AHY25" s="80"/>
      <c r="AHZ25" s="80"/>
      <c r="AIA25" s="80"/>
      <c r="AIB25" s="80"/>
      <c r="AIC25" s="80"/>
      <c r="AID25" s="80"/>
      <c r="AIE25" s="80"/>
      <c r="AIF25" s="80"/>
      <c r="AIG25" s="80"/>
      <c r="AIH25" s="80"/>
      <c r="AII25" s="80"/>
      <c r="AIJ25" s="80"/>
      <c r="AIK25" s="80"/>
      <c r="AIL25" s="80"/>
      <c r="AIM25" s="80"/>
      <c r="AIN25" s="80"/>
      <c r="AIO25" s="80"/>
      <c r="AIP25" s="80"/>
      <c r="AIQ25" s="80"/>
      <c r="AIR25" s="80"/>
      <c r="AIS25" s="80"/>
      <c r="AIT25" s="80"/>
      <c r="AIU25" s="80"/>
      <c r="AIV25" s="80"/>
      <c r="AIW25" s="80"/>
      <c r="AIX25" s="80"/>
      <c r="AIY25" s="80"/>
      <c r="AIZ25" s="80"/>
      <c r="AJA25" s="80"/>
      <c r="AJB25" s="80"/>
      <c r="AJC25" s="80"/>
      <c r="AJD25" s="80"/>
      <c r="AJE25" s="80"/>
      <c r="AJF25" s="80"/>
      <c r="AJG25" s="80"/>
      <c r="AJH25" s="80"/>
      <c r="AJI25" s="80"/>
      <c r="AJJ25" s="80"/>
      <c r="AJK25" s="80"/>
      <c r="AJL25" s="80"/>
      <c r="AJM25" s="80"/>
      <c r="AJN25" s="80"/>
      <c r="AJO25" s="80"/>
      <c r="AJP25" s="80"/>
      <c r="AJQ25" s="80"/>
      <c r="AJR25" s="80"/>
      <c r="AJS25" s="80"/>
      <c r="AJT25" s="80"/>
      <c r="AJU25" s="80"/>
      <c r="AJV25" s="80"/>
      <c r="AJW25" s="80"/>
      <c r="AJX25" s="80"/>
      <c r="AJY25" s="80"/>
      <c r="AJZ25" s="80"/>
      <c r="AKA25" s="80"/>
      <c r="AKB25" s="80"/>
      <c r="AKC25" s="80"/>
      <c r="AKD25" s="80"/>
      <c r="AKE25" s="80"/>
      <c r="AKF25" s="80"/>
      <c r="AKG25" s="80"/>
      <c r="AKH25" s="80"/>
      <c r="AKI25" s="80"/>
      <c r="AKJ25" s="80"/>
      <c r="AKK25" s="80"/>
      <c r="AKL25" s="80"/>
      <c r="AKM25" s="80"/>
      <c r="AKN25" s="80"/>
      <c r="AKO25" s="80"/>
      <c r="AKP25" s="80"/>
      <c r="AKQ25" s="80"/>
      <c r="AKR25" s="80"/>
      <c r="AKS25" s="80"/>
      <c r="AKT25" s="80"/>
      <c r="AKU25" s="80"/>
      <c r="AKV25" s="80"/>
      <c r="AKW25" s="80"/>
      <c r="AKX25" s="80"/>
      <c r="AKY25" s="80"/>
      <c r="AKZ25" s="80"/>
      <c r="ALA25" s="80"/>
      <c r="ALB25" s="80"/>
      <c r="ALC25" s="80"/>
      <c r="ALD25" s="80"/>
      <c r="ALE25" s="80"/>
      <c r="ALF25" s="80"/>
      <c r="ALG25" s="80"/>
      <c r="ALH25" s="80"/>
      <c r="ALI25" s="80"/>
      <c r="ALJ25" s="80"/>
      <c r="ALK25" s="80"/>
      <c r="ALL25" s="80"/>
      <c r="ALM25" s="80"/>
      <c r="ALN25" s="80"/>
      <c r="ALO25" s="80"/>
      <c r="ALP25" s="80"/>
    </row>
    <row r="26" spans="1:1004" s="207" customFormat="1" ht="15" x14ac:dyDescent="0.25">
      <c r="A26" s="407" t="str">
        <f>IF(COUNTBLANK(B26)=1," ",COUNTA($B$13:B26))</f>
        <v xml:space="preserve"> </v>
      </c>
      <c r="B26" s="407"/>
      <c r="C26" s="421" t="s">
        <v>207</v>
      </c>
      <c r="D26" s="422" t="s">
        <v>81</v>
      </c>
      <c r="E26" s="47">
        <f>ROUNDUP(E24*5,2)</f>
        <v>3747.05</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80"/>
      <c r="KD26" s="80"/>
      <c r="KE26" s="80"/>
      <c r="KF26" s="80"/>
      <c r="KG26" s="80"/>
      <c r="KH26" s="80"/>
      <c r="KI26" s="80"/>
      <c r="KJ26" s="80"/>
      <c r="KK26" s="80"/>
      <c r="KL26" s="80"/>
      <c r="KM26" s="80"/>
      <c r="KN26" s="80"/>
      <c r="KO26" s="80"/>
      <c r="KP26" s="80"/>
      <c r="KQ26" s="80"/>
      <c r="KR26" s="80"/>
      <c r="KS26" s="80"/>
      <c r="KT26" s="80"/>
      <c r="KU26" s="80"/>
      <c r="KV26" s="80"/>
      <c r="KW26" s="80"/>
      <c r="KX26" s="80"/>
      <c r="KY26" s="80"/>
      <c r="KZ26" s="80"/>
      <c r="LA26" s="80"/>
      <c r="LB26" s="80"/>
      <c r="LC26" s="80"/>
      <c r="LD26" s="80"/>
      <c r="LE26" s="80"/>
      <c r="LF26" s="80"/>
      <c r="LG26" s="80"/>
      <c r="LH26" s="80"/>
      <c r="LI26" s="80"/>
      <c r="LJ26" s="80"/>
      <c r="LK26" s="80"/>
      <c r="LL26" s="80"/>
      <c r="LM26" s="80"/>
      <c r="LN26" s="80"/>
      <c r="LO26" s="80"/>
      <c r="LP26" s="80"/>
      <c r="LQ26" s="80"/>
      <c r="LR26" s="80"/>
      <c r="LS26" s="80"/>
      <c r="LT26" s="80"/>
      <c r="LU26" s="80"/>
      <c r="LV26" s="80"/>
      <c r="LW26" s="80"/>
      <c r="LX26" s="80"/>
      <c r="LY26" s="80"/>
      <c r="LZ26" s="80"/>
      <c r="MA26" s="80"/>
      <c r="MB26" s="80"/>
      <c r="MC26" s="80"/>
      <c r="MD26" s="80"/>
      <c r="ME26" s="80"/>
      <c r="MF26" s="80"/>
      <c r="MG26" s="80"/>
      <c r="MH26" s="80"/>
      <c r="MI26" s="80"/>
      <c r="MJ26" s="80"/>
      <c r="MK26" s="80"/>
      <c r="ML26" s="80"/>
      <c r="MM26" s="80"/>
      <c r="MN26" s="80"/>
      <c r="MO26" s="80"/>
      <c r="MP26" s="80"/>
      <c r="MQ26" s="80"/>
      <c r="MR26" s="80"/>
      <c r="MS26" s="80"/>
      <c r="MT26" s="80"/>
      <c r="MU26" s="80"/>
      <c r="MV26" s="80"/>
      <c r="MW26" s="80"/>
      <c r="MX26" s="80"/>
      <c r="MY26" s="80"/>
      <c r="MZ26" s="80"/>
      <c r="NA26" s="80"/>
      <c r="NB26" s="80"/>
      <c r="NC26" s="80"/>
      <c r="ND26" s="80"/>
      <c r="NE26" s="80"/>
      <c r="NF26" s="80"/>
      <c r="NG26" s="80"/>
      <c r="NH26" s="80"/>
      <c r="NI26" s="80"/>
      <c r="NJ26" s="80"/>
      <c r="NK26" s="80"/>
      <c r="NL26" s="80"/>
      <c r="NM26" s="80"/>
      <c r="NN26" s="80"/>
      <c r="NO26" s="80"/>
      <c r="NP26" s="80"/>
      <c r="NQ26" s="80"/>
      <c r="NR26" s="80"/>
      <c r="NS26" s="80"/>
      <c r="NT26" s="80"/>
      <c r="NU26" s="80"/>
      <c r="NV26" s="80"/>
      <c r="NW26" s="80"/>
      <c r="NX26" s="80"/>
      <c r="NY26" s="80"/>
      <c r="NZ26" s="80"/>
      <c r="OA26" s="80"/>
      <c r="OB26" s="80"/>
      <c r="OC26" s="80"/>
      <c r="OD26" s="80"/>
      <c r="OE26" s="80"/>
      <c r="OF26" s="80"/>
      <c r="OG26" s="80"/>
      <c r="OH26" s="80"/>
      <c r="OI26" s="80"/>
      <c r="OJ26" s="80"/>
      <c r="OK26" s="80"/>
      <c r="OL26" s="80"/>
      <c r="OM26" s="80"/>
      <c r="ON26" s="80"/>
      <c r="OO26" s="80"/>
      <c r="OP26" s="80"/>
      <c r="OQ26" s="80"/>
      <c r="OR26" s="80"/>
      <c r="OS26" s="80"/>
      <c r="OT26" s="80"/>
      <c r="OU26" s="80"/>
      <c r="OV26" s="80"/>
      <c r="OW26" s="80"/>
      <c r="OX26" s="80"/>
      <c r="OY26" s="80"/>
      <c r="OZ26" s="80"/>
      <c r="PA26" s="80"/>
      <c r="PB26" s="80"/>
      <c r="PC26" s="80"/>
      <c r="PD26" s="80"/>
      <c r="PE26" s="80"/>
      <c r="PF26" s="80"/>
      <c r="PG26" s="80"/>
      <c r="PH26" s="80"/>
      <c r="PI26" s="80"/>
      <c r="PJ26" s="80"/>
      <c r="PK26" s="80"/>
      <c r="PL26" s="80"/>
      <c r="PM26" s="80"/>
      <c r="PN26" s="80"/>
      <c r="PO26" s="80"/>
      <c r="PP26" s="80"/>
      <c r="PQ26" s="80"/>
      <c r="PR26" s="80"/>
      <c r="PS26" s="80"/>
      <c r="PT26" s="80"/>
      <c r="PU26" s="80"/>
      <c r="PV26" s="80"/>
      <c r="PW26" s="80"/>
      <c r="PX26" s="80"/>
      <c r="PY26" s="80"/>
      <c r="PZ26" s="80"/>
      <c r="QA26" s="80"/>
      <c r="QB26" s="80"/>
      <c r="QC26" s="80"/>
      <c r="QD26" s="80"/>
      <c r="QE26" s="80"/>
      <c r="QF26" s="80"/>
      <c r="QG26" s="80"/>
      <c r="QH26" s="80"/>
      <c r="QI26" s="80"/>
      <c r="QJ26" s="80"/>
      <c r="QK26" s="80"/>
      <c r="QL26" s="80"/>
      <c r="QM26" s="80"/>
      <c r="QN26" s="80"/>
      <c r="QO26" s="80"/>
      <c r="QP26" s="80"/>
      <c r="QQ26" s="80"/>
      <c r="QR26" s="80"/>
      <c r="QS26" s="80"/>
      <c r="QT26" s="80"/>
      <c r="QU26" s="80"/>
      <c r="QV26" s="80"/>
      <c r="QW26" s="80"/>
      <c r="QX26" s="80"/>
      <c r="QY26" s="80"/>
      <c r="QZ26" s="80"/>
      <c r="RA26" s="80"/>
      <c r="RB26" s="80"/>
      <c r="RC26" s="80"/>
      <c r="RD26" s="80"/>
      <c r="RE26" s="80"/>
      <c r="RF26" s="80"/>
      <c r="RG26" s="80"/>
      <c r="RH26" s="80"/>
      <c r="RI26" s="80"/>
      <c r="RJ26" s="80"/>
      <c r="RK26" s="80"/>
      <c r="RL26" s="80"/>
      <c r="RM26" s="80"/>
      <c r="RN26" s="80"/>
      <c r="RO26" s="80"/>
      <c r="RP26" s="80"/>
      <c r="RQ26" s="80"/>
      <c r="RR26" s="80"/>
      <c r="RS26" s="80"/>
      <c r="RT26" s="80"/>
      <c r="RU26" s="80"/>
      <c r="RV26" s="80"/>
      <c r="RW26" s="80"/>
      <c r="RX26" s="80"/>
      <c r="RY26" s="80"/>
      <c r="RZ26" s="80"/>
      <c r="SA26" s="80"/>
      <c r="SB26" s="80"/>
      <c r="SC26" s="80"/>
      <c r="SD26" s="80"/>
      <c r="SE26" s="80"/>
      <c r="SF26" s="80"/>
      <c r="SG26" s="80"/>
      <c r="SH26" s="80"/>
      <c r="SI26" s="80"/>
      <c r="SJ26" s="80"/>
      <c r="SK26" s="80"/>
      <c r="SL26" s="80"/>
      <c r="SM26" s="80"/>
      <c r="SN26" s="80"/>
      <c r="SO26" s="80"/>
      <c r="SP26" s="80"/>
      <c r="SQ26" s="80"/>
      <c r="SR26" s="80"/>
      <c r="SS26" s="80"/>
      <c r="ST26" s="80"/>
      <c r="SU26" s="80"/>
      <c r="SV26" s="80"/>
      <c r="SW26" s="80"/>
      <c r="SX26" s="80"/>
      <c r="SY26" s="80"/>
      <c r="SZ26" s="80"/>
      <c r="TA26" s="80"/>
      <c r="TB26" s="80"/>
      <c r="TC26" s="80"/>
      <c r="TD26" s="80"/>
      <c r="TE26" s="80"/>
      <c r="TF26" s="80"/>
      <c r="TG26" s="80"/>
      <c r="TH26" s="80"/>
      <c r="TI26" s="80"/>
      <c r="TJ26" s="80"/>
      <c r="TK26" s="80"/>
      <c r="TL26" s="80"/>
      <c r="TM26" s="80"/>
      <c r="TN26" s="80"/>
      <c r="TO26" s="80"/>
      <c r="TP26" s="80"/>
      <c r="TQ26" s="80"/>
      <c r="TR26" s="80"/>
      <c r="TS26" s="80"/>
      <c r="TT26" s="80"/>
      <c r="TU26" s="80"/>
      <c r="TV26" s="80"/>
      <c r="TW26" s="80"/>
      <c r="TX26" s="80"/>
      <c r="TY26" s="80"/>
      <c r="TZ26" s="80"/>
      <c r="UA26" s="80"/>
      <c r="UB26" s="80"/>
      <c r="UC26" s="80"/>
      <c r="UD26" s="80"/>
      <c r="UE26" s="80"/>
      <c r="UF26" s="80"/>
      <c r="UG26" s="80"/>
      <c r="UH26" s="80"/>
      <c r="UI26" s="80"/>
      <c r="UJ26" s="80"/>
      <c r="UK26" s="80"/>
      <c r="UL26" s="80"/>
      <c r="UM26" s="80"/>
      <c r="UN26" s="80"/>
      <c r="UO26" s="80"/>
      <c r="UP26" s="80"/>
      <c r="UQ26" s="80"/>
      <c r="UR26" s="80"/>
      <c r="US26" s="80"/>
      <c r="UT26" s="80"/>
      <c r="UU26" s="80"/>
      <c r="UV26" s="80"/>
      <c r="UW26" s="80"/>
      <c r="UX26" s="80"/>
      <c r="UY26" s="80"/>
      <c r="UZ26" s="80"/>
      <c r="VA26" s="80"/>
      <c r="VB26" s="80"/>
      <c r="VC26" s="80"/>
      <c r="VD26" s="80"/>
      <c r="VE26" s="80"/>
      <c r="VF26" s="80"/>
      <c r="VG26" s="80"/>
      <c r="VH26" s="80"/>
      <c r="VI26" s="80"/>
      <c r="VJ26" s="80"/>
      <c r="VK26" s="80"/>
      <c r="VL26" s="80"/>
      <c r="VM26" s="80"/>
      <c r="VN26" s="80"/>
      <c r="VO26" s="80"/>
      <c r="VP26" s="80"/>
      <c r="VQ26" s="80"/>
      <c r="VR26" s="80"/>
      <c r="VS26" s="80"/>
      <c r="VT26" s="80"/>
      <c r="VU26" s="80"/>
      <c r="VV26" s="80"/>
      <c r="VW26" s="80"/>
      <c r="VX26" s="80"/>
      <c r="VY26" s="80"/>
      <c r="VZ26" s="80"/>
      <c r="WA26" s="80"/>
      <c r="WB26" s="80"/>
      <c r="WC26" s="80"/>
      <c r="WD26" s="80"/>
      <c r="WE26" s="80"/>
      <c r="WF26" s="80"/>
      <c r="WG26" s="80"/>
      <c r="WH26" s="80"/>
      <c r="WI26" s="80"/>
      <c r="WJ26" s="80"/>
      <c r="WK26" s="80"/>
      <c r="WL26" s="80"/>
      <c r="WM26" s="80"/>
      <c r="WN26" s="80"/>
      <c r="WO26" s="80"/>
      <c r="WP26" s="80"/>
      <c r="WQ26" s="80"/>
      <c r="WR26" s="80"/>
      <c r="WS26" s="80"/>
      <c r="WT26" s="80"/>
      <c r="WU26" s="80"/>
      <c r="WV26" s="80"/>
      <c r="WW26" s="80"/>
      <c r="WX26" s="80"/>
      <c r="WY26" s="80"/>
      <c r="WZ26" s="80"/>
      <c r="XA26" s="80"/>
      <c r="XB26" s="80"/>
      <c r="XC26" s="80"/>
      <c r="XD26" s="80"/>
      <c r="XE26" s="80"/>
      <c r="XF26" s="80"/>
      <c r="XG26" s="80"/>
      <c r="XH26" s="80"/>
      <c r="XI26" s="80"/>
      <c r="XJ26" s="80"/>
      <c r="XK26" s="80"/>
      <c r="XL26" s="80"/>
      <c r="XM26" s="80"/>
      <c r="XN26" s="80"/>
      <c r="XO26" s="80"/>
      <c r="XP26" s="80"/>
      <c r="XQ26" s="80"/>
      <c r="XR26" s="80"/>
      <c r="XS26" s="80"/>
      <c r="XT26" s="80"/>
      <c r="XU26" s="80"/>
      <c r="XV26" s="80"/>
      <c r="XW26" s="80"/>
      <c r="XX26" s="80"/>
      <c r="XY26" s="80"/>
      <c r="XZ26" s="80"/>
      <c r="YA26" s="80"/>
      <c r="YB26" s="80"/>
      <c r="YC26" s="80"/>
      <c r="YD26" s="80"/>
      <c r="YE26" s="80"/>
      <c r="YF26" s="80"/>
      <c r="YG26" s="80"/>
      <c r="YH26" s="80"/>
      <c r="YI26" s="80"/>
      <c r="YJ26" s="80"/>
      <c r="YK26" s="80"/>
      <c r="YL26" s="80"/>
      <c r="YM26" s="80"/>
      <c r="YN26" s="80"/>
      <c r="YO26" s="80"/>
      <c r="YP26" s="80"/>
      <c r="YQ26" s="80"/>
      <c r="YR26" s="80"/>
      <c r="YS26" s="80"/>
      <c r="YT26" s="80"/>
      <c r="YU26" s="80"/>
      <c r="YV26" s="80"/>
      <c r="YW26" s="80"/>
      <c r="YX26" s="80"/>
      <c r="YY26" s="80"/>
      <c r="YZ26" s="80"/>
      <c r="ZA26" s="80"/>
      <c r="ZB26" s="80"/>
      <c r="ZC26" s="80"/>
      <c r="ZD26" s="80"/>
      <c r="ZE26" s="80"/>
      <c r="ZF26" s="80"/>
      <c r="ZG26" s="80"/>
      <c r="ZH26" s="80"/>
      <c r="ZI26" s="80"/>
      <c r="ZJ26" s="80"/>
      <c r="ZK26" s="80"/>
      <c r="ZL26" s="80"/>
      <c r="ZM26" s="80"/>
      <c r="ZN26" s="80"/>
      <c r="ZO26" s="80"/>
      <c r="ZP26" s="80"/>
      <c r="ZQ26" s="80"/>
      <c r="ZR26" s="80"/>
      <c r="ZS26" s="80"/>
      <c r="ZT26" s="80"/>
      <c r="ZU26" s="80"/>
      <c r="ZV26" s="80"/>
      <c r="ZW26" s="80"/>
      <c r="ZX26" s="80"/>
      <c r="ZY26" s="80"/>
      <c r="ZZ26" s="80"/>
      <c r="AAA26" s="80"/>
      <c r="AAB26" s="80"/>
      <c r="AAC26" s="80"/>
      <c r="AAD26" s="80"/>
      <c r="AAE26" s="80"/>
      <c r="AAF26" s="80"/>
      <c r="AAG26" s="80"/>
      <c r="AAH26" s="80"/>
      <c r="AAI26" s="80"/>
      <c r="AAJ26" s="80"/>
      <c r="AAK26" s="80"/>
      <c r="AAL26" s="80"/>
      <c r="AAM26" s="80"/>
      <c r="AAN26" s="80"/>
      <c r="AAO26" s="80"/>
      <c r="AAP26" s="80"/>
      <c r="AAQ26" s="80"/>
      <c r="AAR26" s="80"/>
      <c r="AAS26" s="80"/>
      <c r="AAT26" s="80"/>
      <c r="AAU26" s="80"/>
      <c r="AAV26" s="80"/>
      <c r="AAW26" s="80"/>
      <c r="AAX26" s="80"/>
      <c r="AAY26" s="80"/>
      <c r="AAZ26" s="80"/>
      <c r="ABA26" s="80"/>
      <c r="ABB26" s="80"/>
      <c r="ABC26" s="80"/>
      <c r="ABD26" s="80"/>
      <c r="ABE26" s="80"/>
      <c r="ABF26" s="80"/>
      <c r="ABG26" s="80"/>
      <c r="ABH26" s="80"/>
      <c r="ABI26" s="80"/>
      <c r="ABJ26" s="80"/>
      <c r="ABK26" s="80"/>
      <c r="ABL26" s="80"/>
      <c r="ABM26" s="80"/>
      <c r="ABN26" s="80"/>
      <c r="ABO26" s="80"/>
      <c r="ABP26" s="80"/>
      <c r="ABQ26" s="80"/>
      <c r="ABR26" s="80"/>
      <c r="ABS26" s="80"/>
      <c r="ABT26" s="80"/>
      <c r="ABU26" s="80"/>
      <c r="ABV26" s="80"/>
      <c r="ABW26" s="80"/>
      <c r="ABX26" s="80"/>
      <c r="ABY26" s="80"/>
      <c r="ABZ26" s="80"/>
      <c r="ACA26" s="80"/>
      <c r="ACB26" s="80"/>
      <c r="ACC26" s="80"/>
      <c r="ACD26" s="80"/>
      <c r="ACE26" s="80"/>
      <c r="ACF26" s="80"/>
      <c r="ACG26" s="80"/>
      <c r="ACH26" s="80"/>
      <c r="ACI26" s="80"/>
      <c r="ACJ26" s="80"/>
      <c r="ACK26" s="80"/>
      <c r="ACL26" s="80"/>
      <c r="ACM26" s="80"/>
      <c r="ACN26" s="80"/>
      <c r="ACO26" s="80"/>
      <c r="ACP26" s="80"/>
      <c r="ACQ26" s="80"/>
      <c r="ACR26" s="80"/>
      <c r="ACS26" s="80"/>
      <c r="ACT26" s="80"/>
      <c r="ACU26" s="80"/>
      <c r="ACV26" s="80"/>
      <c r="ACW26" s="80"/>
      <c r="ACX26" s="80"/>
      <c r="ACY26" s="80"/>
      <c r="ACZ26" s="80"/>
      <c r="ADA26" s="80"/>
      <c r="ADB26" s="80"/>
      <c r="ADC26" s="80"/>
      <c r="ADD26" s="80"/>
      <c r="ADE26" s="80"/>
      <c r="ADF26" s="80"/>
      <c r="ADG26" s="80"/>
      <c r="ADH26" s="80"/>
      <c r="ADI26" s="80"/>
      <c r="ADJ26" s="80"/>
      <c r="ADK26" s="80"/>
      <c r="ADL26" s="80"/>
      <c r="ADM26" s="80"/>
      <c r="ADN26" s="80"/>
      <c r="ADO26" s="80"/>
      <c r="ADP26" s="80"/>
      <c r="ADQ26" s="80"/>
      <c r="ADR26" s="80"/>
      <c r="ADS26" s="80"/>
      <c r="ADT26" s="80"/>
      <c r="ADU26" s="80"/>
      <c r="ADV26" s="80"/>
      <c r="ADW26" s="80"/>
      <c r="ADX26" s="80"/>
      <c r="ADY26" s="80"/>
      <c r="ADZ26" s="80"/>
      <c r="AEA26" s="80"/>
      <c r="AEB26" s="80"/>
      <c r="AEC26" s="80"/>
      <c r="AED26" s="80"/>
      <c r="AEE26" s="80"/>
      <c r="AEF26" s="80"/>
      <c r="AEG26" s="80"/>
      <c r="AEH26" s="80"/>
      <c r="AEI26" s="80"/>
      <c r="AEJ26" s="80"/>
      <c r="AEK26" s="80"/>
      <c r="AEL26" s="80"/>
      <c r="AEM26" s="80"/>
      <c r="AEN26" s="80"/>
      <c r="AEO26" s="80"/>
      <c r="AEP26" s="80"/>
      <c r="AEQ26" s="80"/>
      <c r="AER26" s="80"/>
      <c r="AES26" s="80"/>
      <c r="AET26" s="80"/>
      <c r="AEU26" s="80"/>
      <c r="AEV26" s="80"/>
      <c r="AEW26" s="80"/>
      <c r="AEX26" s="80"/>
      <c r="AEY26" s="80"/>
      <c r="AEZ26" s="80"/>
      <c r="AFA26" s="80"/>
      <c r="AFB26" s="80"/>
      <c r="AFC26" s="80"/>
      <c r="AFD26" s="80"/>
      <c r="AFE26" s="80"/>
      <c r="AFF26" s="80"/>
      <c r="AFG26" s="80"/>
      <c r="AFH26" s="80"/>
      <c r="AFI26" s="80"/>
      <c r="AFJ26" s="80"/>
      <c r="AFK26" s="80"/>
      <c r="AFL26" s="80"/>
      <c r="AFM26" s="80"/>
      <c r="AFN26" s="80"/>
      <c r="AFO26" s="80"/>
      <c r="AFP26" s="80"/>
      <c r="AFQ26" s="80"/>
      <c r="AFR26" s="80"/>
      <c r="AFS26" s="80"/>
      <c r="AFT26" s="80"/>
      <c r="AFU26" s="80"/>
      <c r="AFV26" s="80"/>
      <c r="AFW26" s="80"/>
      <c r="AFX26" s="80"/>
      <c r="AFY26" s="80"/>
      <c r="AFZ26" s="80"/>
      <c r="AGA26" s="80"/>
      <c r="AGB26" s="80"/>
      <c r="AGC26" s="80"/>
      <c r="AGD26" s="80"/>
      <c r="AGE26" s="80"/>
      <c r="AGF26" s="80"/>
      <c r="AGG26" s="80"/>
      <c r="AGH26" s="80"/>
      <c r="AGI26" s="80"/>
      <c r="AGJ26" s="80"/>
      <c r="AGK26" s="80"/>
      <c r="AGL26" s="80"/>
      <c r="AGM26" s="80"/>
      <c r="AGN26" s="80"/>
      <c r="AGO26" s="80"/>
      <c r="AGP26" s="80"/>
      <c r="AGQ26" s="80"/>
      <c r="AGR26" s="80"/>
      <c r="AGS26" s="80"/>
      <c r="AGT26" s="80"/>
      <c r="AGU26" s="80"/>
      <c r="AGV26" s="80"/>
      <c r="AGW26" s="80"/>
      <c r="AGX26" s="80"/>
      <c r="AGY26" s="80"/>
      <c r="AGZ26" s="80"/>
      <c r="AHA26" s="80"/>
      <c r="AHB26" s="80"/>
      <c r="AHC26" s="80"/>
      <c r="AHD26" s="80"/>
      <c r="AHE26" s="80"/>
      <c r="AHF26" s="80"/>
      <c r="AHG26" s="80"/>
      <c r="AHH26" s="80"/>
      <c r="AHI26" s="80"/>
      <c r="AHJ26" s="80"/>
      <c r="AHK26" s="80"/>
      <c r="AHL26" s="80"/>
      <c r="AHM26" s="80"/>
      <c r="AHN26" s="80"/>
      <c r="AHO26" s="80"/>
      <c r="AHP26" s="80"/>
      <c r="AHQ26" s="80"/>
      <c r="AHR26" s="80"/>
      <c r="AHS26" s="80"/>
      <c r="AHT26" s="80"/>
      <c r="AHU26" s="80"/>
      <c r="AHV26" s="80"/>
      <c r="AHW26" s="80"/>
      <c r="AHX26" s="80"/>
      <c r="AHY26" s="80"/>
      <c r="AHZ26" s="80"/>
      <c r="AIA26" s="80"/>
      <c r="AIB26" s="80"/>
      <c r="AIC26" s="80"/>
      <c r="AID26" s="80"/>
      <c r="AIE26" s="80"/>
      <c r="AIF26" s="80"/>
      <c r="AIG26" s="80"/>
      <c r="AIH26" s="80"/>
      <c r="AII26" s="80"/>
      <c r="AIJ26" s="80"/>
      <c r="AIK26" s="80"/>
      <c r="AIL26" s="80"/>
      <c r="AIM26" s="80"/>
      <c r="AIN26" s="80"/>
      <c r="AIO26" s="80"/>
      <c r="AIP26" s="80"/>
      <c r="AIQ26" s="80"/>
      <c r="AIR26" s="80"/>
      <c r="AIS26" s="80"/>
      <c r="AIT26" s="80"/>
      <c r="AIU26" s="80"/>
      <c r="AIV26" s="80"/>
      <c r="AIW26" s="80"/>
      <c r="AIX26" s="80"/>
      <c r="AIY26" s="80"/>
      <c r="AIZ26" s="80"/>
      <c r="AJA26" s="80"/>
      <c r="AJB26" s="80"/>
      <c r="AJC26" s="80"/>
      <c r="AJD26" s="80"/>
      <c r="AJE26" s="80"/>
      <c r="AJF26" s="80"/>
      <c r="AJG26" s="80"/>
      <c r="AJH26" s="80"/>
      <c r="AJI26" s="80"/>
      <c r="AJJ26" s="80"/>
      <c r="AJK26" s="80"/>
      <c r="AJL26" s="80"/>
      <c r="AJM26" s="80"/>
      <c r="AJN26" s="80"/>
      <c r="AJO26" s="80"/>
      <c r="AJP26" s="80"/>
      <c r="AJQ26" s="80"/>
      <c r="AJR26" s="80"/>
      <c r="AJS26" s="80"/>
      <c r="AJT26" s="80"/>
      <c r="AJU26" s="80"/>
      <c r="AJV26" s="80"/>
      <c r="AJW26" s="80"/>
      <c r="AJX26" s="80"/>
      <c r="AJY26" s="80"/>
      <c r="AJZ26" s="80"/>
      <c r="AKA26" s="80"/>
      <c r="AKB26" s="80"/>
      <c r="AKC26" s="80"/>
      <c r="AKD26" s="80"/>
      <c r="AKE26" s="80"/>
      <c r="AKF26" s="80"/>
      <c r="AKG26" s="80"/>
      <c r="AKH26" s="80"/>
      <c r="AKI26" s="80"/>
      <c r="AKJ26" s="80"/>
      <c r="AKK26" s="80"/>
      <c r="AKL26" s="80"/>
      <c r="AKM26" s="80"/>
      <c r="AKN26" s="80"/>
      <c r="AKO26" s="80"/>
      <c r="AKP26" s="80"/>
      <c r="AKQ26" s="80"/>
      <c r="AKR26" s="80"/>
      <c r="AKS26" s="80"/>
      <c r="AKT26" s="80"/>
      <c r="AKU26" s="80"/>
      <c r="AKV26" s="80"/>
      <c r="AKW26" s="80"/>
      <c r="AKX26" s="80"/>
      <c r="AKY26" s="80"/>
      <c r="AKZ26" s="80"/>
      <c r="ALA26" s="80"/>
      <c r="ALB26" s="80"/>
      <c r="ALC26" s="80"/>
      <c r="ALD26" s="80"/>
      <c r="ALE26" s="80"/>
      <c r="ALF26" s="80"/>
      <c r="ALG26" s="80"/>
      <c r="ALH26" s="80"/>
      <c r="ALI26" s="80"/>
      <c r="ALJ26" s="80"/>
      <c r="ALK26" s="80"/>
      <c r="ALL26" s="80"/>
      <c r="ALM26" s="80"/>
      <c r="ALN26" s="80"/>
      <c r="ALO26" s="80"/>
      <c r="ALP26" s="80"/>
    </row>
    <row r="27" spans="1:1004" s="207" customFormat="1" ht="15" x14ac:dyDescent="0.25">
      <c r="A27" s="423"/>
      <c r="B27" s="423"/>
      <c r="C27" s="418" t="s">
        <v>288</v>
      </c>
      <c r="D27" s="424"/>
      <c r="E27" s="425"/>
      <c r="F27" s="346"/>
      <c r="G27" s="347"/>
      <c r="H27" s="107"/>
      <c r="I27" s="348"/>
      <c r="J27" s="348"/>
      <c r="K27" s="349"/>
      <c r="L27" s="349"/>
      <c r="M27" s="349"/>
      <c r="N27" s="349"/>
      <c r="O27" s="349"/>
      <c r="P27" s="349"/>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c r="IW27" s="80"/>
      <c r="IX27" s="80"/>
      <c r="IY27" s="80"/>
      <c r="IZ27" s="80"/>
      <c r="JA27" s="80"/>
      <c r="JB27" s="80"/>
      <c r="JC27" s="80"/>
      <c r="JD27" s="80"/>
      <c r="JE27" s="80"/>
      <c r="JF27" s="80"/>
      <c r="JG27" s="80"/>
      <c r="JH27" s="80"/>
      <c r="JI27" s="80"/>
      <c r="JJ27" s="80"/>
      <c r="JK27" s="80"/>
      <c r="JL27" s="80"/>
      <c r="JM27" s="80"/>
      <c r="JN27" s="80"/>
      <c r="JO27" s="80"/>
      <c r="JP27" s="80"/>
      <c r="JQ27" s="80"/>
      <c r="JR27" s="80"/>
      <c r="JS27" s="80"/>
      <c r="JT27" s="80"/>
      <c r="JU27" s="80"/>
      <c r="JV27" s="80"/>
      <c r="JW27" s="80"/>
      <c r="JX27" s="80"/>
      <c r="JY27" s="80"/>
      <c r="JZ27" s="80"/>
      <c r="KA27" s="80"/>
      <c r="KB27" s="80"/>
      <c r="KC27" s="80"/>
      <c r="KD27" s="80"/>
      <c r="KE27" s="80"/>
      <c r="KF27" s="80"/>
      <c r="KG27" s="80"/>
      <c r="KH27" s="80"/>
      <c r="KI27" s="80"/>
      <c r="KJ27" s="80"/>
      <c r="KK27" s="80"/>
      <c r="KL27" s="80"/>
      <c r="KM27" s="80"/>
      <c r="KN27" s="80"/>
      <c r="KO27" s="80"/>
      <c r="KP27" s="80"/>
      <c r="KQ27" s="80"/>
      <c r="KR27" s="80"/>
      <c r="KS27" s="80"/>
      <c r="KT27" s="80"/>
      <c r="KU27" s="80"/>
      <c r="KV27" s="80"/>
      <c r="KW27" s="80"/>
      <c r="KX27" s="80"/>
      <c r="KY27" s="80"/>
      <c r="KZ27" s="80"/>
      <c r="LA27" s="80"/>
      <c r="LB27" s="80"/>
      <c r="LC27" s="80"/>
      <c r="LD27" s="80"/>
      <c r="LE27" s="80"/>
      <c r="LF27" s="80"/>
      <c r="LG27" s="80"/>
      <c r="LH27" s="80"/>
      <c r="LI27" s="80"/>
      <c r="LJ27" s="80"/>
      <c r="LK27" s="80"/>
      <c r="LL27" s="80"/>
      <c r="LM27" s="80"/>
      <c r="LN27" s="80"/>
      <c r="LO27" s="80"/>
      <c r="LP27" s="80"/>
      <c r="LQ27" s="80"/>
      <c r="LR27" s="80"/>
      <c r="LS27" s="80"/>
      <c r="LT27" s="80"/>
      <c r="LU27" s="80"/>
      <c r="LV27" s="80"/>
      <c r="LW27" s="80"/>
      <c r="LX27" s="80"/>
      <c r="LY27" s="80"/>
      <c r="LZ27" s="80"/>
      <c r="MA27" s="80"/>
      <c r="MB27" s="80"/>
      <c r="MC27" s="80"/>
      <c r="MD27" s="80"/>
      <c r="ME27" s="80"/>
      <c r="MF27" s="80"/>
      <c r="MG27" s="80"/>
      <c r="MH27" s="80"/>
      <c r="MI27" s="80"/>
      <c r="MJ27" s="80"/>
      <c r="MK27" s="80"/>
      <c r="ML27" s="80"/>
      <c r="MM27" s="80"/>
      <c r="MN27" s="80"/>
      <c r="MO27" s="80"/>
      <c r="MP27" s="80"/>
      <c r="MQ27" s="80"/>
      <c r="MR27" s="80"/>
      <c r="MS27" s="80"/>
      <c r="MT27" s="80"/>
      <c r="MU27" s="80"/>
      <c r="MV27" s="80"/>
      <c r="MW27" s="80"/>
      <c r="MX27" s="80"/>
      <c r="MY27" s="80"/>
      <c r="MZ27" s="80"/>
      <c r="NA27" s="80"/>
      <c r="NB27" s="80"/>
      <c r="NC27" s="80"/>
      <c r="ND27" s="80"/>
      <c r="NE27" s="80"/>
      <c r="NF27" s="80"/>
      <c r="NG27" s="80"/>
      <c r="NH27" s="80"/>
      <c r="NI27" s="80"/>
      <c r="NJ27" s="80"/>
      <c r="NK27" s="80"/>
      <c r="NL27" s="80"/>
      <c r="NM27" s="80"/>
      <c r="NN27" s="80"/>
      <c r="NO27" s="80"/>
      <c r="NP27" s="80"/>
      <c r="NQ27" s="80"/>
      <c r="NR27" s="80"/>
      <c r="NS27" s="80"/>
      <c r="NT27" s="80"/>
      <c r="NU27" s="80"/>
      <c r="NV27" s="80"/>
      <c r="NW27" s="80"/>
      <c r="NX27" s="80"/>
      <c r="NY27" s="80"/>
      <c r="NZ27" s="80"/>
      <c r="OA27" s="80"/>
      <c r="OB27" s="80"/>
      <c r="OC27" s="80"/>
      <c r="OD27" s="80"/>
      <c r="OE27" s="80"/>
      <c r="OF27" s="80"/>
      <c r="OG27" s="80"/>
      <c r="OH27" s="80"/>
      <c r="OI27" s="80"/>
      <c r="OJ27" s="80"/>
      <c r="OK27" s="80"/>
      <c r="OL27" s="80"/>
      <c r="OM27" s="80"/>
      <c r="ON27" s="80"/>
      <c r="OO27" s="80"/>
      <c r="OP27" s="80"/>
      <c r="OQ27" s="80"/>
      <c r="OR27" s="80"/>
      <c r="OS27" s="80"/>
      <c r="OT27" s="80"/>
      <c r="OU27" s="80"/>
      <c r="OV27" s="80"/>
      <c r="OW27" s="80"/>
      <c r="OX27" s="80"/>
      <c r="OY27" s="80"/>
      <c r="OZ27" s="80"/>
      <c r="PA27" s="80"/>
      <c r="PB27" s="80"/>
      <c r="PC27" s="80"/>
      <c r="PD27" s="80"/>
      <c r="PE27" s="80"/>
      <c r="PF27" s="80"/>
      <c r="PG27" s="80"/>
      <c r="PH27" s="80"/>
      <c r="PI27" s="80"/>
      <c r="PJ27" s="80"/>
      <c r="PK27" s="80"/>
      <c r="PL27" s="80"/>
      <c r="PM27" s="80"/>
      <c r="PN27" s="80"/>
      <c r="PO27" s="80"/>
      <c r="PP27" s="80"/>
      <c r="PQ27" s="80"/>
      <c r="PR27" s="80"/>
      <c r="PS27" s="80"/>
      <c r="PT27" s="80"/>
      <c r="PU27" s="80"/>
      <c r="PV27" s="80"/>
      <c r="PW27" s="80"/>
      <c r="PX27" s="80"/>
      <c r="PY27" s="80"/>
      <c r="PZ27" s="80"/>
      <c r="QA27" s="80"/>
      <c r="QB27" s="80"/>
      <c r="QC27" s="80"/>
      <c r="QD27" s="80"/>
      <c r="QE27" s="80"/>
      <c r="QF27" s="80"/>
      <c r="QG27" s="80"/>
      <c r="QH27" s="80"/>
      <c r="QI27" s="80"/>
      <c r="QJ27" s="80"/>
      <c r="QK27" s="80"/>
      <c r="QL27" s="80"/>
      <c r="QM27" s="80"/>
      <c r="QN27" s="80"/>
      <c r="QO27" s="80"/>
      <c r="QP27" s="80"/>
      <c r="QQ27" s="80"/>
      <c r="QR27" s="80"/>
      <c r="QS27" s="80"/>
      <c r="QT27" s="80"/>
      <c r="QU27" s="80"/>
      <c r="QV27" s="80"/>
      <c r="QW27" s="80"/>
      <c r="QX27" s="80"/>
      <c r="QY27" s="80"/>
      <c r="QZ27" s="80"/>
      <c r="RA27" s="80"/>
      <c r="RB27" s="80"/>
      <c r="RC27" s="80"/>
      <c r="RD27" s="80"/>
      <c r="RE27" s="80"/>
      <c r="RF27" s="80"/>
      <c r="RG27" s="80"/>
      <c r="RH27" s="80"/>
      <c r="RI27" s="80"/>
      <c r="RJ27" s="80"/>
      <c r="RK27" s="80"/>
      <c r="RL27" s="80"/>
      <c r="RM27" s="80"/>
      <c r="RN27" s="80"/>
      <c r="RO27" s="80"/>
      <c r="RP27" s="80"/>
      <c r="RQ27" s="80"/>
      <c r="RR27" s="80"/>
      <c r="RS27" s="80"/>
      <c r="RT27" s="80"/>
      <c r="RU27" s="80"/>
      <c r="RV27" s="80"/>
      <c r="RW27" s="80"/>
      <c r="RX27" s="80"/>
      <c r="RY27" s="80"/>
      <c r="RZ27" s="80"/>
      <c r="SA27" s="80"/>
      <c r="SB27" s="80"/>
      <c r="SC27" s="80"/>
      <c r="SD27" s="80"/>
      <c r="SE27" s="80"/>
      <c r="SF27" s="80"/>
      <c r="SG27" s="80"/>
      <c r="SH27" s="80"/>
      <c r="SI27" s="80"/>
      <c r="SJ27" s="80"/>
      <c r="SK27" s="80"/>
      <c r="SL27" s="80"/>
      <c r="SM27" s="80"/>
      <c r="SN27" s="80"/>
      <c r="SO27" s="80"/>
      <c r="SP27" s="80"/>
      <c r="SQ27" s="80"/>
      <c r="SR27" s="80"/>
      <c r="SS27" s="80"/>
      <c r="ST27" s="80"/>
      <c r="SU27" s="80"/>
      <c r="SV27" s="80"/>
      <c r="SW27" s="80"/>
      <c r="SX27" s="80"/>
      <c r="SY27" s="80"/>
      <c r="SZ27" s="80"/>
      <c r="TA27" s="80"/>
      <c r="TB27" s="80"/>
      <c r="TC27" s="80"/>
      <c r="TD27" s="80"/>
      <c r="TE27" s="80"/>
      <c r="TF27" s="80"/>
      <c r="TG27" s="80"/>
      <c r="TH27" s="80"/>
      <c r="TI27" s="80"/>
      <c r="TJ27" s="80"/>
      <c r="TK27" s="80"/>
      <c r="TL27" s="80"/>
      <c r="TM27" s="80"/>
      <c r="TN27" s="80"/>
      <c r="TO27" s="80"/>
      <c r="TP27" s="80"/>
      <c r="TQ27" s="80"/>
      <c r="TR27" s="80"/>
      <c r="TS27" s="80"/>
      <c r="TT27" s="80"/>
      <c r="TU27" s="80"/>
      <c r="TV27" s="80"/>
      <c r="TW27" s="80"/>
      <c r="TX27" s="80"/>
      <c r="TY27" s="80"/>
      <c r="TZ27" s="80"/>
      <c r="UA27" s="80"/>
      <c r="UB27" s="80"/>
      <c r="UC27" s="80"/>
      <c r="UD27" s="80"/>
      <c r="UE27" s="80"/>
      <c r="UF27" s="80"/>
      <c r="UG27" s="80"/>
      <c r="UH27" s="80"/>
      <c r="UI27" s="80"/>
      <c r="UJ27" s="80"/>
      <c r="UK27" s="80"/>
      <c r="UL27" s="80"/>
      <c r="UM27" s="80"/>
      <c r="UN27" s="80"/>
      <c r="UO27" s="80"/>
      <c r="UP27" s="80"/>
      <c r="UQ27" s="80"/>
      <c r="UR27" s="80"/>
      <c r="US27" s="80"/>
      <c r="UT27" s="80"/>
      <c r="UU27" s="80"/>
      <c r="UV27" s="80"/>
      <c r="UW27" s="80"/>
      <c r="UX27" s="80"/>
      <c r="UY27" s="80"/>
      <c r="UZ27" s="80"/>
      <c r="VA27" s="80"/>
      <c r="VB27" s="80"/>
      <c r="VC27" s="80"/>
      <c r="VD27" s="80"/>
      <c r="VE27" s="80"/>
      <c r="VF27" s="80"/>
      <c r="VG27" s="80"/>
      <c r="VH27" s="80"/>
      <c r="VI27" s="80"/>
      <c r="VJ27" s="80"/>
      <c r="VK27" s="80"/>
      <c r="VL27" s="80"/>
      <c r="VM27" s="80"/>
      <c r="VN27" s="80"/>
      <c r="VO27" s="80"/>
      <c r="VP27" s="80"/>
      <c r="VQ27" s="80"/>
      <c r="VR27" s="80"/>
      <c r="VS27" s="80"/>
      <c r="VT27" s="80"/>
      <c r="VU27" s="80"/>
      <c r="VV27" s="80"/>
      <c r="VW27" s="80"/>
      <c r="VX27" s="80"/>
      <c r="VY27" s="80"/>
      <c r="VZ27" s="80"/>
      <c r="WA27" s="80"/>
      <c r="WB27" s="80"/>
      <c r="WC27" s="80"/>
      <c r="WD27" s="80"/>
      <c r="WE27" s="80"/>
      <c r="WF27" s="80"/>
      <c r="WG27" s="80"/>
      <c r="WH27" s="80"/>
      <c r="WI27" s="80"/>
      <c r="WJ27" s="80"/>
      <c r="WK27" s="80"/>
      <c r="WL27" s="80"/>
      <c r="WM27" s="80"/>
      <c r="WN27" s="80"/>
      <c r="WO27" s="80"/>
      <c r="WP27" s="80"/>
      <c r="WQ27" s="80"/>
      <c r="WR27" s="80"/>
      <c r="WS27" s="80"/>
      <c r="WT27" s="80"/>
      <c r="WU27" s="80"/>
      <c r="WV27" s="80"/>
      <c r="WW27" s="80"/>
      <c r="WX27" s="80"/>
      <c r="WY27" s="80"/>
      <c r="WZ27" s="80"/>
      <c r="XA27" s="80"/>
      <c r="XB27" s="80"/>
      <c r="XC27" s="80"/>
      <c r="XD27" s="80"/>
      <c r="XE27" s="80"/>
      <c r="XF27" s="80"/>
      <c r="XG27" s="80"/>
      <c r="XH27" s="80"/>
      <c r="XI27" s="80"/>
      <c r="XJ27" s="80"/>
      <c r="XK27" s="80"/>
      <c r="XL27" s="80"/>
      <c r="XM27" s="80"/>
      <c r="XN27" s="80"/>
      <c r="XO27" s="80"/>
      <c r="XP27" s="80"/>
      <c r="XQ27" s="80"/>
      <c r="XR27" s="80"/>
      <c r="XS27" s="80"/>
      <c r="XT27" s="80"/>
      <c r="XU27" s="80"/>
      <c r="XV27" s="80"/>
      <c r="XW27" s="80"/>
      <c r="XX27" s="80"/>
      <c r="XY27" s="80"/>
      <c r="XZ27" s="80"/>
      <c r="YA27" s="80"/>
      <c r="YB27" s="80"/>
      <c r="YC27" s="80"/>
      <c r="YD27" s="80"/>
      <c r="YE27" s="80"/>
      <c r="YF27" s="80"/>
      <c r="YG27" s="80"/>
      <c r="YH27" s="80"/>
      <c r="YI27" s="80"/>
      <c r="YJ27" s="80"/>
      <c r="YK27" s="80"/>
      <c r="YL27" s="80"/>
      <c r="YM27" s="80"/>
      <c r="YN27" s="80"/>
      <c r="YO27" s="80"/>
      <c r="YP27" s="80"/>
      <c r="YQ27" s="80"/>
      <c r="YR27" s="80"/>
      <c r="YS27" s="80"/>
      <c r="YT27" s="80"/>
      <c r="YU27" s="80"/>
      <c r="YV27" s="80"/>
      <c r="YW27" s="80"/>
      <c r="YX27" s="80"/>
      <c r="YY27" s="80"/>
      <c r="YZ27" s="80"/>
      <c r="ZA27" s="80"/>
      <c r="ZB27" s="80"/>
      <c r="ZC27" s="80"/>
      <c r="ZD27" s="80"/>
      <c r="ZE27" s="80"/>
      <c r="ZF27" s="80"/>
      <c r="ZG27" s="80"/>
      <c r="ZH27" s="80"/>
      <c r="ZI27" s="80"/>
      <c r="ZJ27" s="80"/>
      <c r="ZK27" s="80"/>
      <c r="ZL27" s="80"/>
      <c r="ZM27" s="80"/>
      <c r="ZN27" s="80"/>
      <c r="ZO27" s="80"/>
      <c r="ZP27" s="80"/>
      <c r="ZQ27" s="80"/>
      <c r="ZR27" s="80"/>
      <c r="ZS27" s="80"/>
      <c r="ZT27" s="80"/>
      <c r="ZU27" s="80"/>
      <c r="ZV27" s="80"/>
      <c r="ZW27" s="80"/>
      <c r="ZX27" s="80"/>
      <c r="ZY27" s="80"/>
      <c r="ZZ27" s="80"/>
      <c r="AAA27" s="80"/>
      <c r="AAB27" s="80"/>
      <c r="AAC27" s="80"/>
      <c r="AAD27" s="80"/>
      <c r="AAE27" s="80"/>
      <c r="AAF27" s="80"/>
      <c r="AAG27" s="80"/>
      <c r="AAH27" s="80"/>
      <c r="AAI27" s="80"/>
      <c r="AAJ27" s="80"/>
      <c r="AAK27" s="80"/>
      <c r="AAL27" s="80"/>
      <c r="AAM27" s="80"/>
      <c r="AAN27" s="80"/>
      <c r="AAO27" s="80"/>
      <c r="AAP27" s="80"/>
      <c r="AAQ27" s="80"/>
      <c r="AAR27" s="80"/>
      <c r="AAS27" s="80"/>
      <c r="AAT27" s="80"/>
      <c r="AAU27" s="80"/>
      <c r="AAV27" s="80"/>
      <c r="AAW27" s="80"/>
      <c r="AAX27" s="80"/>
      <c r="AAY27" s="80"/>
      <c r="AAZ27" s="80"/>
      <c r="ABA27" s="80"/>
      <c r="ABB27" s="80"/>
      <c r="ABC27" s="80"/>
      <c r="ABD27" s="80"/>
      <c r="ABE27" s="80"/>
      <c r="ABF27" s="80"/>
      <c r="ABG27" s="80"/>
      <c r="ABH27" s="80"/>
      <c r="ABI27" s="80"/>
      <c r="ABJ27" s="80"/>
      <c r="ABK27" s="80"/>
      <c r="ABL27" s="80"/>
      <c r="ABM27" s="80"/>
      <c r="ABN27" s="80"/>
      <c r="ABO27" s="80"/>
      <c r="ABP27" s="80"/>
      <c r="ABQ27" s="80"/>
      <c r="ABR27" s="80"/>
      <c r="ABS27" s="80"/>
      <c r="ABT27" s="80"/>
      <c r="ABU27" s="80"/>
      <c r="ABV27" s="80"/>
      <c r="ABW27" s="80"/>
      <c r="ABX27" s="80"/>
      <c r="ABY27" s="80"/>
      <c r="ABZ27" s="80"/>
      <c r="ACA27" s="80"/>
      <c r="ACB27" s="80"/>
      <c r="ACC27" s="80"/>
      <c r="ACD27" s="80"/>
      <c r="ACE27" s="80"/>
      <c r="ACF27" s="80"/>
      <c r="ACG27" s="80"/>
      <c r="ACH27" s="80"/>
      <c r="ACI27" s="80"/>
      <c r="ACJ27" s="80"/>
      <c r="ACK27" s="80"/>
      <c r="ACL27" s="80"/>
      <c r="ACM27" s="80"/>
      <c r="ACN27" s="80"/>
      <c r="ACO27" s="80"/>
      <c r="ACP27" s="80"/>
      <c r="ACQ27" s="80"/>
      <c r="ACR27" s="80"/>
      <c r="ACS27" s="80"/>
      <c r="ACT27" s="80"/>
      <c r="ACU27" s="80"/>
      <c r="ACV27" s="80"/>
      <c r="ACW27" s="80"/>
      <c r="ACX27" s="80"/>
      <c r="ACY27" s="80"/>
      <c r="ACZ27" s="80"/>
      <c r="ADA27" s="80"/>
      <c r="ADB27" s="80"/>
      <c r="ADC27" s="80"/>
      <c r="ADD27" s="80"/>
      <c r="ADE27" s="80"/>
      <c r="ADF27" s="80"/>
      <c r="ADG27" s="80"/>
      <c r="ADH27" s="80"/>
      <c r="ADI27" s="80"/>
      <c r="ADJ27" s="80"/>
      <c r="ADK27" s="80"/>
      <c r="ADL27" s="80"/>
      <c r="ADM27" s="80"/>
      <c r="ADN27" s="80"/>
      <c r="ADO27" s="80"/>
      <c r="ADP27" s="80"/>
      <c r="ADQ27" s="80"/>
      <c r="ADR27" s="80"/>
      <c r="ADS27" s="80"/>
      <c r="ADT27" s="80"/>
      <c r="ADU27" s="80"/>
      <c r="ADV27" s="80"/>
      <c r="ADW27" s="80"/>
      <c r="ADX27" s="80"/>
      <c r="ADY27" s="80"/>
      <c r="ADZ27" s="80"/>
      <c r="AEA27" s="80"/>
      <c r="AEB27" s="80"/>
      <c r="AEC27" s="80"/>
      <c r="AED27" s="80"/>
      <c r="AEE27" s="80"/>
      <c r="AEF27" s="80"/>
      <c r="AEG27" s="80"/>
      <c r="AEH27" s="80"/>
      <c r="AEI27" s="80"/>
      <c r="AEJ27" s="80"/>
      <c r="AEK27" s="80"/>
      <c r="AEL27" s="80"/>
      <c r="AEM27" s="80"/>
      <c r="AEN27" s="80"/>
      <c r="AEO27" s="80"/>
      <c r="AEP27" s="80"/>
      <c r="AEQ27" s="80"/>
      <c r="AER27" s="80"/>
      <c r="AES27" s="80"/>
      <c r="AET27" s="80"/>
      <c r="AEU27" s="80"/>
      <c r="AEV27" s="80"/>
      <c r="AEW27" s="80"/>
      <c r="AEX27" s="80"/>
      <c r="AEY27" s="80"/>
      <c r="AEZ27" s="80"/>
      <c r="AFA27" s="80"/>
      <c r="AFB27" s="80"/>
      <c r="AFC27" s="80"/>
      <c r="AFD27" s="80"/>
      <c r="AFE27" s="80"/>
      <c r="AFF27" s="80"/>
      <c r="AFG27" s="80"/>
      <c r="AFH27" s="80"/>
      <c r="AFI27" s="80"/>
      <c r="AFJ27" s="80"/>
      <c r="AFK27" s="80"/>
      <c r="AFL27" s="80"/>
      <c r="AFM27" s="80"/>
      <c r="AFN27" s="80"/>
      <c r="AFO27" s="80"/>
      <c r="AFP27" s="80"/>
      <c r="AFQ27" s="80"/>
      <c r="AFR27" s="80"/>
      <c r="AFS27" s="80"/>
      <c r="AFT27" s="80"/>
      <c r="AFU27" s="80"/>
      <c r="AFV27" s="80"/>
      <c r="AFW27" s="80"/>
      <c r="AFX27" s="80"/>
      <c r="AFY27" s="80"/>
      <c r="AFZ27" s="80"/>
      <c r="AGA27" s="80"/>
      <c r="AGB27" s="80"/>
      <c r="AGC27" s="80"/>
      <c r="AGD27" s="80"/>
      <c r="AGE27" s="80"/>
      <c r="AGF27" s="80"/>
      <c r="AGG27" s="80"/>
      <c r="AGH27" s="80"/>
      <c r="AGI27" s="80"/>
      <c r="AGJ27" s="80"/>
      <c r="AGK27" s="80"/>
      <c r="AGL27" s="80"/>
      <c r="AGM27" s="80"/>
      <c r="AGN27" s="80"/>
      <c r="AGO27" s="80"/>
      <c r="AGP27" s="80"/>
      <c r="AGQ27" s="80"/>
      <c r="AGR27" s="80"/>
      <c r="AGS27" s="80"/>
      <c r="AGT27" s="80"/>
      <c r="AGU27" s="80"/>
      <c r="AGV27" s="80"/>
      <c r="AGW27" s="80"/>
      <c r="AGX27" s="80"/>
      <c r="AGY27" s="80"/>
      <c r="AGZ27" s="80"/>
      <c r="AHA27" s="80"/>
      <c r="AHB27" s="80"/>
      <c r="AHC27" s="80"/>
      <c r="AHD27" s="80"/>
      <c r="AHE27" s="80"/>
      <c r="AHF27" s="80"/>
      <c r="AHG27" s="80"/>
      <c r="AHH27" s="80"/>
      <c r="AHI27" s="80"/>
      <c r="AHJ27" s="80"/>
      <c r="AHK27" s="80"/>
      <c r="AHL27" s="80"/>
      <c r="AHM27" s="80"/>
      <c r="AHN27" s="80"/>
      <c r="AHO27" s="80"/>
      <c r="AHP27" s="80"/>
      <c r="AHQ27" s="80"/>
      <c r="AHR27" s="80"/>
      <c r="AHS27" s="80"/>
      <c r="AHT27" s="80"/>
      <c r="AHU27" s="80"/>
      <c r="AHV27" s="80"/>
      <c r="AHW27" s="80"/>
      <c r="AHX27" s="80"/>
      <c r="AHY27" s="80"/>
      <c r="AHZ27" s="80"/>
      <c r="AIA27" s="80"/>
      <c r="AIB27" s="80"/>
      <c r="AIC27" s="80"/>
      <c r="AID27" s="80"/>
      <c r="AIE27" s="80"/>
      <c r="AIF27" s="80"/>
      <c r="AIG27" s="80"/>
      <c r="AIH27" s="80"/>
      <c r="AII27" s="80"/>
      <c r="AIJ27" s="80"/>
      <c r="AIK27" s="80"/>
      <c r="AIL27" s="80"/>
      <c r="AIM27" s="80"/>
      <c r="AIN27" s="80"/>
      <c r="AIO27" s="80"/>
      <c r="AIP27" s="80"/>
      <c r="AIQ27" s="80"/>
      <c r="AIR27" s="80"/>
      <c r="AIS27" s="80"/>
      <c r="AIT27" s="80"/>
      <c r="AIU27" s="80"/>
      <c r="AIV27" s="80"/>
      <c r="AIW27" s="80"/>
      <c r="AIX27" s="80"/>
      <c r="AIY27" s="80"/>
      <c r="AIZ27" s="80"/>
      <c r="AJA27" s="80"/>
      <c r="AJB27" s="80"/>
      <c r="AJC27" s="80"/>
      <c r="AJD27" s="80"/>
      <c r="AJE27" s="80"/>
      <c r="AJF27" s="80"/>
      <c r="AJG27" s="80"/>
      <c r="AJH27" s="80"/>
      <c r="AJI27" s="80"/>
      <c r="AJJ27" s="80"/>
      <c r="AJK27" s="80"/>
      <c r="AJL27" s="80"/>
      <c r="AJM27" s="80"/>
      <c r="AJN27" s="80"/>
      <c r="AJO27" s="80"/>
      <c r="AJP27" s="80"/>
      <c r="AJQ27" s="80"/>
      <c r="AJR27" s="80"/>
      <c r="AJS27" s="80"/>
      <c r="AJT27" s="80"/>
      <c r="AJU27" s="80"/>
      <c r="AJV27" s="80"/>
      <c r="AJW27" s="80"/>
      <c r="AJX27" s="80"/>
      <c r="AJY27" s="80"/>
      <c r="AJZ27" s="80"/>
      <c r="AKA27" s="80"/>
      <c r="AKB27" s="80"/>
      <c r="AKC27" s="80"/>
      <c r="AKD27" s="80"/>
      <c r="AKE27" s="80"/>
      <c r="AKF27" s="80"/>
      <c r="AKG27" s="80"/>
      <c r="AKH27" s="80"/>
      <c r="AKI27" s="80"/>
      <c r="AKJ27" s="80"/>
      <c r="AKK27" s="80"/>
      <c r="AKL27" s="80"/>
      <c r="AKM27" s="80"/>
      <c r="AKN27" s="80"/>
      <c r="AKO27" s="80"/>
      <c r="AKP27" s="80"/>
      <c r="AKQ27" s="80"/>
      <c r="AKR27" s="80"/>
      <c r="AKS27" s="80"/>
      <c r="AKT27" s="80"/>
      <c r="AKU27" s="80"/>
      <c r="AKV27" s="80"/>
      <c r="AKW27" s="80"/>
      <c r="AKX27" s="80"/>
      <c r="AKY27" s="80"/>
      <c r="AKZ27" s="80"/>
      <c r="ALA27" s="80"/>
      <c r="ALB27" s="80"/>
      <c r="ALC27" s="80"/>
      <c r="ALD27" s="80"/>
      <c r="ALE27" s="80"/>
      <c r="ALF27" s="80"/>
      <c r="ALG27" s="80"/>
      <c r="ALH27" s="80"/>
      <c r="ALI27" s="80"/>
      <c r="ALJ27" s="80"/>
      <c r="ALK27" s="80"/>
      <c r="ALL27" s="80"/>
      <c r="ALM27" s="80"/>
      <c r="ALN27" s="80"/>
      <c r="ALO27" s="80"/>
      <c r="ALP27" s="80"/>
    </row>
    <row r="28" spans="1:1004" s="207" customFormat="1" ht="29.25" x14ac:dyDescent="0.25">
      <c r="A28" s="407">
        <f>IF(COUNTBLANK(B28)=1," ",COUNTA($B$13:B28))</f>
        <v>8</v>
      </c>
      <c r="B28" s="426" t="str">
        <f>apjomi!A44</f>
        <v xml:space="preserve">
</v>
      </c>
      <c r="C28" s="427" t="str">
        <f>apjomi!B44</f>
        <v xml:space="preserve">S1 Paneļu ārsienas siltinājums. Apmetuma sistēma virs siltinājuma (AS-1 vai AS-2), b= 7mm; Siltinājums - akmensvate (PAROC Linio 10 vai ekvivalents)  λ=0,036W/m²K, b=150mm; Līmjava; Grunts; Esošā siena - gāzbetona panelis, b=250  </v>
      </c>
      <c r="D28" s="407" t="str">
        <f>apjomi!D44</f>
        <v>m²</v>
      </c>
      <c r="E28" s="47">
        <f>apjomi!E44*1.1</f>
        <v>349.12900000000002</v>
      </c>
      <c r="F28" s="105"/>
      <c r="G28" s="106"/>
      <c r="H28" s="107">
        <f t="shared" si="7"/>
        <v>0</v>
      </c>
      <c r="I28" s="108"/>
      <c r="J28" s="108"/>
      <c r="K28" s="109">
        <f t="shared" si="8"/>
        <v>0</v>
      </c>
      <c r="L28" s="109">
        <f t="shared" si="9"/>
        <v>0</v>
      </c>
      <c r="M28" s="109">
        <f t="shared" si="10"/>
        <v>0</v>
      </c>
      <c r="N28" s="109">
        <f t="shared" si="11"/>
        <v>0</v>
      </c>
      <c r="O28" s="109">
        <f t="shared" si="12"/>
        <v>0</v>
      </c>
      <c r="P28" s="109">
        <f t="shared" si="13"/>
        <v>0</v>
      </c>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LJ28" s="80"/>
      <c r="LK28" s="80"/>
      <c r="LL28" s="80"/>
      <c r="LM28" s="80"/>
      <c r="LN28" s="80"/>
      <c r="LO28" s="80"/>
      <c r="LP28" s="80"/>
      <c r="LQ28" s="80"/>
      <c r="LR28" s="80"/>
      <c r="LS28" s="80"/>
      <c r="LT28" s="80"/>
      <c r="LU28" s="80"/>
      <c r="LV28" s="80"/>
      <c r="LW28" s="80"/>
      <c r="LX28" s="80"/>
      <c r="LY28" s="80"/>
      <c r="LZ28" s="80"/>
      <c r="MA28" s="80"/>
      <c r="MB28" s="80"/>
      <c r="MC28" s="80"/>
      <c r="MD28" s="80"/>
      <c r="ME28" s="80"/>
      <c r="MF28" s="80"/>
      <c r="MG28" s="80"/>
      <c r="MH28" s="80"/>
      <c r="MI28" s="80"/>
      <c r="MJ28" s="80"/>
      <c r="MK28" s="80"/>
      <c r="ML28" s="80"/>
      <c r="MM28" s="80"/>
      <c r="MN28" s="80"/>
      <c r="MO28" s="80"/>
      <c r="MP28" s="80"/>
      <c r="MQ28" s="80"/>
      <c r="MR28" s="80"/>
      <c r="MS28" s="80"/>
      <c r="MT28" s="80"/>
      <c r="MU28" s="80"/>
      <c r="MV28" s="80"/>
      <c r="MW28" s="80"/>
      <c r="MX28" s="80"/>
      <c r="MY28" s="80"/>
      <c r="MZ28" s="80"/>
      <c r="NA28" s="80"/>
      <c r="NB28" s="80"/>
      <c r="NC28" s="80"/>
      <c r="ND28" s="80"/>
      <c r="NE28" s="80"/>
      <c r="NF28" s="80"/>
      <c r="NG28" s="80"/>
      <c r="NH28" s="80"/>
      <c r="NI28" s="80"/>
      <c r="NJ28" s="80"/>
      <c r="NK28" s="80"/>
      <c r="NL28" s="80"/>
      <c r="NM28" s="80"/>
      <c r="NN28" s="80"/>
      <c r="NO28" s="80"/>
      <c r="NP28" s="80"/>
      <c r="NQ28" s="80"/>
      <c r="NR28" s="80"/>
      <c r="NS28" s="80"/>
      <c r="NT28" s="80"/>
      <c r="NU28" s="80"/>
      <c r="NV28" s="80"/>
      <c r="NW28" s="80"/>
      <c r="NX28" s="80"/>
      <c r="NY28" s="80"/>
      <c r="NZ28" s="80"/>
      <c r="OA28" s="80"/>
      <c r="OB28" s="80"/>
      <c r="OC28" s="80"/>
      <c r="OD28" s="80"/>
      <c r="OE28" s="80"/>
      <c r="OF28" s="80"/>
      <c r="OG28" s="80"/>
      <c r="OH28" s="80"/>
      <c r="OI28" s="80"/>
      <c r="OJ28" s="80"/>
      <c r="OK28" s="80"/>
      <c r="OL28" s="80"/>
      <c r="OM28" s="80"/>
      <c r="ON28" s="80"/>
      <c r="OO28" s="80"/>
      <c r="OP28" s="80"/>
      <c r="OQ28" s="80"/>
      <c r="OR28" s="80"/>
      <c r="OS28" s="80"/>
      <c r="OT28" s="80"/>
      <c r="OU28" s="80"/>
      <c r="OV28" s="80"/>
      <c r="OW28" s="80"/>
      <c r="OX28" s="80"/>
      <c r="OY28" s="80"/>
      <c r="OZ28" s="80"/>
      <c r="PA28" s="80"/>
      <c r="PB28" s="80"/>
      <c r="PC28" s="80"/>
      <c r="PD28" s="80"/>
      <c r="PE28" s="80"/>
      <c r="PF28" s="80"/>
      <c r="PG28" s="80"/>
      <c r="PH28" s="80"/>
      <c r="PI28" s="80"/>
      <c r="PJ28" s="80"/>
      <c r="PK28" s="80"/>
      <c r="PL28" s="80"/>
      <c r="PM28" s="80"/>
      <c r="PN28" s="80"/>
      <c r="PO28" s="80"/>
      <c r="PP28" s="80"/>
      <c r="PQ28" s="80"/>
      <c r="PR28" s="80"/>
      <c r="PS28" s="80"/>
      <c r="PT28" s="80"/>
      <c r="PU28" s="80"/>
      <c r="PV28" s="80"/>
      <c r="PW28" s="80"/>
      <c r="PX28" s="80"/>
      <c r="PY28" s="80"/>
      <c r="PZ28" s="80"/>
      <c r="QA28" s="80"/>
      <c r="QB28" s="80"/>
      <c r="QC28" s="80"/>
      <c r="QD28" s="80"/>
      <c r="QE28" s="80"/>
      <c r="QF28" s="80"/>
      <c r="QG28" s="80"/>
      <c r="QH28" s="80"/>
      <c r="QI28" s="80"/>
      <c r="QJ28" s="80"/>
      <c r="QK28" s="80"/>
      <c r="QL28" s="80"/>
      <c r="QM28" s="80"/>
      <c r="QN28" s="80"/>
      <c r="QO28" s="80"/>
      <c r="QP28" s="80"/>
      <c r="QQ28" s="80"/>
      <c r="QR28" s="80"/>
      <c r="QS28" s="80"/>
      <c r="QT28" s="80"/>
      <c r="QU28" s="80"/>
      <c r="QV28" s="80"/>
      <c r="QW28" s="80"/>
      <c r="QX28" s="80"/>
      <c r="QY28" s="80"/>
      <c r="QZ28" s="80"/>
      <c r="RA28" s="80"/>
      <c r="RB28" s="80"/>
      <c r="RC28" s="80"/>
      <c r="RD28" s="80"/>
      <c r="RE28" s="80"/>
      <c r="RF28" s="80"/>
      <c r="RG28" s="80"/>
      <c r="RH28" s="80"/>
      <c r="RI28" s="80"/>
      <c r="RJ28" s="80"/>
      <c r="RK28" s="80"/>
      <c r="RL28" s="80"/>
      <c r="RM28" s="80"/>
      <c r="RN28" s="80"/>
      <c r="RO28" s="80"/>
      <c r="RP28" s="80"/>
      <c r="RQ28" s="80"/>
      <c r="RR28" s="80"/>
      <c r="RS28" s="80"/>
      <c r="RT28" s="80"/>
      <c r="RU28" s="80"/>
      <c r="RV28" s="80"/>
      <c r="RW28" s="80"/>
      <c r="RX28" s="80"/>
      <c r="RY28" s="80"/>
      <c r="RZ28" s="80"/>
      <c r="SA28" s="80"/>
      <c r="SB28" s="80"/>
      <c r="SC28" s="80"/>
      <c r="SD28" s="80"/>
      <c r="SE28" s="80"/>
      <c r="SF28" s="80"/>
      <c r="SG28" s="80"/>
      <c r="SH28" s="80"/>
      <c r="SI28" s="80"/>
      <c r="SJ28" s="80"/>
      <c r="SK28" s="80"/>
      <c r="SL28" s="80"/>
      <c r="SM28" s="80"/>
      <c r="SN28" s="80"/>
      <c r="SO28" s="80"/>
      <c r="SP28" s="80"/>
      <c r="SQ28" s="80"/>
      <c r="SR28" s="80"/>
      <c r="SS28" s="80"/>
      <c r="ST28" s="80"/>
      <c r="SU28" s="80"/>
      <c r="SV28" s="80"/>
      <c r="SW28" s="80"/>
      <c r="SX28" s="80"/>
      <c r="SY28" s="80"/>
      <c r="SZ28" s="80"/>
      <c r="TA28" s="80"/>
      <c r="TB28" s="80"/>
      <c r="TC28" s="80"/>
      <c r="TD28" s="80"/>
      <c r="TE28" s="80"/>
      <c r="TF28" s="80"/>
      <c r="TG28" s="80"/>
      <c r="TH28" s="80"/>
      <c r="TI28" s="80"/>
      <c r="TJ28" s="80"/>
      <c r="TK28" s="80"/>
      <c r="TL28" s="80"/>
      <c r="TM28" s="80"/>
      <c r="TN28" s="80"/>
      <c r="TO28" s="80"/>
      <c r="TP28" s="80"/>
      <c r="TQ28" s="80"/>
      <c r="TR28" s="80"/>
      <c r="TS28" s="80"/>
      <c r="TT28" s="80"/>
      <c r="TU28" s="80"/>
      <c r="TV28" s="80"/>
      <c r="TW28" s="80"/>
      <c r="TX28" s="80"/>
      <c r="TY28" s="80"/>
      <c r="TZ28" s="80"/>
      <c r="UA28" s="80"/>
      <c r="UB28" s="80"/>
      <c r="UC28" s="80"/>
      <c r="UD28" s="80"/>
      <c r="UE28" s="80"/>
      <c r="UF28" s="80"/>
      <c r="UG28" s="80"/>
      <c r="UH28" s="80"/>
      <c r="UI28" s="80"/>
      <c r="UJ28" s="80"/>
      <c r="UK28" s="80"/>
      <c r="UL28" s="80"/>
      <c r="UM28" s="80"/>
      <c r="UN28" s="80"/>
      <c r="UO28" s="80"/>
      <c r="UP28" s="80"/>
      <c r="UQ28" s="80"/>
      <c r="UR28" s="80"/>
      <c r="US28" s="80"/>
      <c r="UT28" s="80"/>
      <c r="UU28" s="80"/>
      <c r="UV28" s="80"/>
      <c r="UW28" s="80"/>
      <c r="UX28" s="80"/>
      <c r="UY28" s="80"/>
      <c r="UZ28" s="80"/>
      <c r="VA28" s="80"/>
      <c r="VB28" s="80"/>
      <c r="VC28" s="80"/>
      <c r="VD28" s="80"/>
      <c r="VE28" s="80"/>
      <c r="VF28" s="80"/>
      <c r="VG28" s="80"/>
      <c r="VH28" s="80"/>
      <c r="VI28" s="80"/>
      <c r="VJ28" s="80"/>
      <c r="VK28" s="80"/>
      <c r="VL28" s="80"/>
      <c r="VM28" s="80"/>
      <c r="VN28" s="80"/>
      <c r="VO28" s="80"/>
      <c r="VP28" s="80"/>
      <c r="VQ28" s="80"/>
      <c r="VR28" s="80"/>
      <c r="VS28" s="80"/>
      <c r="VT28" s="80"/>
      <c r="VU28" s="80"/>
      <c r="VV28" s="80"/>
      <c r="VW28" s="80"/>
      <c r="VX28" s="80"/>
      <c r="VY28" s="80"/>
      <c r="VZ28" s="80"/>
      <c r="WA28" s="80"/>
      <c r="WB28" s="80"/>
      <c r="WC28" s="80"/>
      <c r="WD28" s="80"/>
      <c r="WE28" s="80"/>
      <c r="WF28" s="80"/>
      <c r="WG28" s="80"/>
      <c r="WH28" s="80"/>
      <c r="WI28" s="80"/>
      <c r="WJ28" s="80"/>
      <c r="WK28" s="80"/>
      <c r="WL28" s="80"/>
      <c r="WM28" s="80"/>
      <c r="WN28" s="80"/>
      <c r="WO28" s="80"/>
      <c r="WP28" s="80"/>
      <c r="WQ28" s="80"/>
      <c r="WR28" s="80"/>
      <c r="WS28" s="80"/>
      <c r="WT28" s="80"/>
      <c r="WU28" s="80"/>
      <c r="WV28" s="80"/>
      <c r="WW28" s="80"/>
      <c r="WX28" s="80"/>
      <c r="WY28" s="80"/>
      <c r="WZ28" s="80"/>
      <c r="XA28" s="80"/>
      <c r="XB28" s="80"/>
      <c r="XC28" s="80"/>
      <c r="XD28" s="80"/>
      <c r="XE28" s="80"/>
      <c r="XF28" s="80"/>
      <c r="XG28" s="80"/>
      <c r="XH28" s="80"/>
      <c r="XI28" s="80"/>
      <c r="XJ28" s="80"/>
      <c r="XK28" s="80"/>
      <c r="XL28" s="80"/>
      <c r="XM28" s="80"/>
      <c r="XN28" s="80"/>
      <c r="XO28" s="80"/>
      <c r="XP28" s="80"/>
      <c r="XQ28" s="80"/>
      <c r="XR28" s="80"/>
      <c r="XS28" s="80"/>
      <c r="XT28" s="80"/>
      <c r="XU28" s="80"/>
      <c r="XV28" s="80"/>
      <c r="XW28" s="80"/>
      <c r="XX28" s="80"/>
      <c r="XY28" s="80"/>
      <c r="XZ28" s="80"/>
      <c r="YA28" s="80"/>
      <c r="YB28" s="80"/>
      <c r="YC28" s="80"/>
      <c r="YD28" s="80"/>
      <c r="YE28" s="80"/>
      <c r="YF28" s="80"/>
      <c r="YG28" s="80"/>
      <c r="YH28" s="80"/>
      <c r="YI28" s="80"/>
      <c r="YJ28" s="80"/>
      <c r="YK28" s="80"/>
      <c r="YL28" s="80"/>
      <c r="YM28" s="80"/>
      <c r="YN28" s="80"/>
      <c r="YO28" s="80"/>
      <c r="YP28" s="80"/>
      <c r="YQ28" s="80"/>
      <c r="YR28" s="80"/>
      <c r="YS28" s="80"/>
      <c r="YT28" s="80"/>
      <c r="YU28" s="80"/>
      <c r="YV28" s="80"/>
      <c r="YW28" s="80"/>
      <c r="YX28" s="80"/>
      <c r="YY28" s="80"/>
      <c r="YZ28" s="80"/>
      <c r="ZA28" s="80"/>
      <c r="ZB28" s="80"/>
      <c r="ZC28" s="80"/>
      <c r="ZD28" s="80"/>
      <c r="ZE28" s="80"/>
      <c r="ZF28" s="80"/>
      <c r="ZG28" s="80"/>
      <c r="ZH28" s="80"/>
      <c r="ZI28" s="80"/>
      <c r="ZJ28" s="80"/>
      <c r="ZK28" s="80"/>
      <c r="ZL28" s="80"/>
      <c r="ZM28" s="80"/>
      <c r="ZN28" s="80"/>
      <c r="ZO28" s="80"/>
      <c r="ZP28" s="80"/>
      <c r="ZQ28" s="80"/>
      <c r="ZR28" s="80"/>
      <c r="ZS28" s="80"/>
      <c r="ZT28" s="80"/>
      <c r="ZU28" s="80"/>
      <c r="ZV28" s="80"/>
      <c r="ZW28" s="80"/>
      <c r="ZX28" s="80"/>
      <c r="ZY28" s="80"/>
      <c r="ZZ28" s="80"/>
      <c r="AAA28" s="80"/>
      <c r="AAB28" s="80"/>
      <c r="AAC28" s="80"/>
      <c r="AAD28" s="80"/>
      <c r="AAE28" s="80"/>
      <c r="AAF28" s="80"/>
      <c r="AAG28" s="80"/>
      <c r="AAH28" s="80"/>
      <c r="AAI28" s="80"/>
      <c r="AAJ28" s="80"/>
      <c r="AAK28" s="80"/>
      <c r="AAL28" s="80"/>
      <c r="AAM28" s="80"/>
      <c r="AAN28" s="80"/>
      <c r="AAO28" s="80"/>
      <c r="AAP28" s="80"/>
      <c r="AAQ28" s="80"/>
      <c r="AAR28" s="80"/>
      <c r="AAS28" s="80"/>
      <c r="AAT28" s="80"/>
      <c r="AAU28" s="80"/>
      <c r="AAV28" s="80"/>
      <c r="AAW28" s="80"/>
      <c r="AAX28" s="80"/>
      <c r="AAY28" s="80"/>
      <c r="AAZ28" s="80"/>
      <c r="ABA28" s="80"/>
      <c r="ABB28" s="80"/>
      <c r="ABC28" s="80"/>
      <c r="ABD28" s="80"/>
      <c r="ABE28" s="80"/>
      <c r="ABF28" s="80"/>
      <c r="ABG28" s="80"/>
      <c r="ABH28" s="80"/>
      <c r="ABI28" s="80"/>
      <c r="ABJ28" s="80"/>
      <c r="ABK28" s="80"/>
      <c r="ABL28" s="80"/>
      <c r="ABM28" s="80"/>
      <c r="ABN28" s="80"/>
      <c r="ABO28" s="80"/>
      <c r="ABP28" s="80"/>
      <c r="ABQ28" s="80"/>
      <c r="ABR28" s="80"/>
      <c r="ABS28" s="80"/>
      <c r="ABT28" s="80"/>
      <c r="ABU28" s="80"/>
      <c r="ABV28" s="80"/>
      <c r="ABW28" s="80"/>
      <c r="ABX28" s="80"/>
      <c r="ABY28" s="80"/>
      <c r="ABZ28" s="80"/>
      <c r="ACA28" s="80"/>
      <c r="ACB28" s="80"/>
      <c r="ACC28" s="80"/>
      <c r="ACD28" s="80"/>
      <c r="ACE28" s="80"/>
      <c r="ACF28" s="80"/>
      <c r="ACG28" s="80"/>
      <c r="ACH28" s="80"/>
      <c r="ACI28" s="80"/>
      <c r="ACJ28" s="80"/>
      <c r="ACK28" s="80"/>
      <c r="ACL28" s="80"/>
      <c r="ACM28" s="80"/>
      <c r="ACN28" s="80"/>
      <c r="ACO28" s="80"/>
      <c r="ACP28" s="80"/>
      <c r="ACQ28" s="80"/>
      <c r="ACR28" s="80"/>
      <c r="ACS28" s="80"/>
      <c r="ACT28" s="80"/>
      <c r="ACU28" s="80"/>
      <c r="ACV28" s="80"/>
      <c r="ACW28" s="80"/>
      <c r="ACX28" s="80"/>
      <c r="ACY28" s="80"/>
      <c r="ACZ28" s="80"/>
      <c r="ADA28" s="80"/>
      <c r="ADB28" s="80"/>
      <c r="ADC28" s="80"/>
      <c r="ADD28" s="80"/>
      <c r="ADE28" s="80"/>
      <c r="ADF28" s="80"/>
      <c r="ADG28" s="80"/>
      <c r="ADH28" s="80"/>
      <c r="ADI28" s="80"/>
      <c r="ADJ28" s="80"/>
      <c r="ADK28" s="80"/>
      <c r="ADL28" s="80"/>
      <c r="ADM28" s="80"/>
      <c r="ADN28" s="80"/>
      <c r="ADO28" s="80"/>
      <c r="ADP28" s="80"/>
      <c r="ADQ28" s="80"/>
      <c r="ADR28" s="80"/>
      <c r="ADS28" s="80"/>
      <c r="ADT28" s="80"/>
      <c r="ADU28" s="80"/>
      <c r="ADV28" s="80"/>
      <c r="ADW28" s="80"/>
      <c r="ADX28" s="80"/>
      <c r="ADY28" s="80"/>
      <c r="ADZ28" s="80"/>
      <c r="AEA28" s="80"/>
      <c r="AEB28" s="80"/>
      <c r="AEC28" s="80"/>
      <c r="AED28" s="80"/>
      <c r="AEE28" s="80"/>
      <c r="AEF28" s="80"/>
      <c r="AEG28" s="80"/>
      <c r="AEH28" s="80"/>
      <c r="AEI28" s="80"/>
      <c r="AEJ28" s="80"/>
      <c r="AEK28" s="80"/>
      <c r="AEL28" s="80"/>
      <c r="AEM28" s="80"/>
      <c r="AEN28" s="80"/>
      <c r="AEO28" s="80"/>
      <c r="AEP28" s="80"/>
      <c r="AEQ28" s="80"/>
      <c r="AER28" s="80"/>
      <c r="AES28" s="80"/>
      <c r="AET28" s="80"/>
      <c r="AEU28" s="80"/>
      <c r="AEV28" s="80"/>
      <c r="AEW28" s="80"/>
      <c r="AEX28" s="80"/>
      <c r="AEY28" s="80"/>
      <c r="AEZ28" s="80"/>
      <c r="AFA28" s="80"/>
      <c r="AFB28" s="80"/>
      <c r="AFC28" s="80"/>
      <c r="AFD28" s="80"/>
      <c r="AFE28" s="80"/>
      <c r="AFF28" s="80"/>
      <c r="AFG28" s="80"/>
      <c r="AFH28" s="80"/>
      <c r="AFI28" s="80"/>
      <c r="AFJ28" s="80"/>
      <c r="AFK28" s="80"/>
      <c r="AFL28" s="80"/>
      <c r="AFM28" s="80"/>
      <c r="AFN28" s="80"/>
      <c r="AFO28" s="80"/>
      <c r="AFP28" s="80"/>
      <c r="AFQ28" s="80"/>
      <c r="AFR28" s="80"/>
      <c r="AFS28" s="80"/>
      <c r="AFT28" s="80"/>
      <c r="AFU28" s="80"/>
      <c r="AFV28" s="80"/>
      <c r="AFW28" s="80"/>
      <c r="AFX28" s="80"/>
      <c r="AFY28" s="80"/>
      <c r="AFZ28" s="80"/>
      <c r="AGA28" s="80"/>
      <c r="AGB28" s="80"/>
      <c r="AGC28" s="80"/>
      <c r="AGD28" s="80"/>
      <c r="AGE28" s="80"/>
      <c r="AGF28" s="80"/>
      <c r="AGG28" s="80"/>
      <c r="AGH28" s="80"/>
      <c r="AGI28" s="80"/>
      <c r="AGJ28" s="80"/>
      <c r="AGK28" s="80"/>
      <c r="AGL28" s="80"/>
      <c r="AGM28" s="80"/>
      <c r="AGN28" s="80"/>
      <c r="AGO28" s="80"/>
      <c r="AGP28" s="80"/>
      <c r="AGQ28" s="80"/>
      <c r="AGR28" s="80"/>
      <c r="AGS28" s="80"/>
      <c r="AGT28" s="80"/>
      <c r="AGU28" s="80"/>
      <c r="AGV28" s="80"/>
      <c r="AGW28" s="80"/>
      <c r="AGX28" s="80"/>
      <c r="AGY28" s="80"/>
      <c r="AGZ28" s="80"/>
      <c r="AHA28" s="80"/>
      <c r="AHB28" s="80"/>
      <c r="AHC28" s="80"/>
      <c r="AHD28" s="80"/>
      <c r="AHE28" s="80"/>
      <c r="AHF28" s="80"/>
      <c r="AHG28" s="80"/>
      <c r="AHH28" s="80"/>
      <c r="AHI28" s="80"/>
      <c r="AHJ28" s="80"/>
      <c r="AHK28" s="80"/>
      <c r="AHL28" s="80"/>
      <c r="AHM28" s="80"/>
      <c r="AHN28" s="80"/>
      <c r="AHO28" s="80"/>
      <c r="AHP28" s="80"/>
      <c r="AHQ28" s="80"/>
      <c r="AHR28" s="80"/>
      <c r="AHS28" s="80"/>
      <c r="AHT28" s="80"/>
      <c r="AHU28" s="80"/>
      <c r="AHV28" s="80"/>
      <c r="AHW28" s="80"/>
      <c r="AHX28" s="80"/>
      <c r="AHY28" s="80"/>
      <c r="AHZ28" s="80"/>
      <c r="AIA28" s="80"/>
      <c r="AIB28" s="80"/>
      <c r="AIC28" s="80"/>
      <c r="AID28" s="80"/>
      <c r="AIE28" s="80"/>
      <c r="AIF28" s="80"/>
      <c r="AIG28" s="80"/>
      <c r="AIH28" s="80"/>
      <c r="AII28" s="80"/>
      <c r="AIJ28" s="80"/>
      <c r="AIK28" s="80"/>
      <c r="AIL28" s="80"/>
      <c r="AIM28" s="80"/>
      <c r="AIN28" s="80"/>
      <c r="AIO28" s="80"/>
      <c r="AIP28" s="80"/>
      <c r="AIQ28" s="80"/>
      <c r="AIR28" s="80"/>
      <c r="AIS28" s="80"/>
      <c r="AIT28" s="80"/>
      <c r="AIU28" s="80"/>
      <c r="AIV28" s="80"/>
      <c r="AIW28" s="80"/>
      <c r="AIX28" s="80"/>
      <c r="AIY28" s="80"/>
      <c r="AIZ28" s="80"/>
      <c r="AJA28" s="80"/>
      <c r="AJB28" s="80"/>
      <c r="AJC28" s="80"/>
      <c r="AJD28" s="80"/>
      <c r="AJE28" s="80"/>
      <c r="AJF28" s="80"/>
      <c r="AJG28" s="80"/>
      <c r="AJH28" s="80"/>
      <c r="AJI28" s="80"/>
      <c r="AJJ28" s="80"/>
      <c r="AJK28" s="80"/>
      <c r="AJL28" s="80"/>
      <c r="AJM28" s="80"/>
      <c r="AJN28" s="80"/>
      <c r="AJO28" s="80"/>
      <c r="AJP28" s="80"/>
      <c r="AJQ28" s="80"/>
      <c r="AJR28" s="80"/>
      <c r="AJS28" s="80"/>
      <c r="AJT28" s="80"/>
      <c r="AJU28" s="80"/>
      <c r="AJV28" s="80"/>
      <c r="AJW28" s="80"/>
      <c r="AJX28" s="80"/>
      <c r="AJY28" s="80"/>
      <c r="AJZ28" s="80"/>
      <c r="AKA28" s="80"/>
      <c r="AKB28" s="80"/>
      <c r="AKC28" s="80"/>
      <c r="AKD28" s="80"/>
      <c r="AKE28" s="80"/>
      <c r="AKF28" s="80"/>
      <c r="AKG28" s="80"/>
      <c r="AKH28" s="80"/>
      <c r="AKI28" s="80"/>
      <c r="AKJ28" s="80"/>
      <c r="AKK28" s="80"/>
      <c r="AKL28" s="80"/>
      <c r="AKM28" s="80"/>
      <c r="AKN28" s="80"/>
      <c r="AKO28" s="80"/>
      <c r="AKP28" s="80"/>
      <c r="AKQ28" s="80"/>
      <c r="AKR28" s="80"/>
      <c r="AKS28" s="80"/>
      <c r="AKT28" s="80"/>
      <c r="AKU28" s="80"/>
      <c r="AKV28" s="80"/>
      <c r="AKW28" s="80"/>
      <c r="AKX28" s="80"/>
      <c r="AKY28" s="80"/>
      <c r="AKZ28" s="80"/>
      <c r="ALA28" s="80"/>
      <c r="ALB28" s="80"/>
      <c r="ALC28" s="80"/>
      <c r="ALD28" s="80"/>
      <c r="ALE28" s="80"/>
      <c r="ALF28" s="80"/>
      <c r="ALG28" s="80"/>
      <c r="ALH28" s="80"/>
      <c r="ALI28" s="80"/>
      <c r="ALJ28" s="80"/>
      <c r="ALK28" s="80"/>
      <c r="ALL28" s="80"/>
      <c r="ALM28" s="80"/>
      <c r="ALN28" s="80"/>
      <c r="ALO28" s="80"/>
      <c r="ALP28" s="80"/>
    </row>
    <row r="29" spans="1:1004" s="207" customFormat="1" ht="39" x14ac:dyDescent="0.25">
      <c r="A29" s="407">
        <f>IF(COUNTBLANK(B29)=1," ",COUNTA($B$13:B29))</f>
        <v>9</v>
      </c>
      <c r="B29" s="426">
        <f>apjomi!A45</f>
        <v>0</v>
      </c>
      <c r="C29" s="427" t="str">
        <f>apjomi!B45</f>
        <v>S2 Gala ārsienas siltinājums, kāpņu telpu sienas. Apmetuma sistēma virs siltinājuma (AS-1 vai AS-2), b=7mm: Siltinājums - akmensvate (PAROC Linio 10 vai ekvivalents λ=0,036W/mK) b=150mm; Līmjava;Gruntējums
Esošā siena - ķieģeļu mūris b=510mm</v>
      </c>
      <c r="D29" s="407" t="str">
        <f>apjomi!D45</f>
        <v>m²</v>
      </c>
      <c r="E29" s="47">
        <f>apjomi!E45*1.1</f>
        <v>229.10800000000003</v>
      </c>
      <c r="F29" s="105"/>
      <c r="G29" s="106"/>
      <c r="H29" s="107">
        <f t="shared" si="7"/>
        <v>0</v>
      </c>
      <c r="I29" s="108"/>
      <c r="J29" s="108"/>
      <c r="K29" s="109">
        <f t="shared" si="8"/>
        <v>0</v>
      </c>
      <c r="L29" s="109">
        <f t="shared" si="9"/>
        <v>0</v>
      </c>
      <c r="M29" s="109">
        <f t="shared" si="10"/>
        <v>0</v>
      </c>
      <c r="N29" s="109">
        <f t="shared" si="11"/>
        <v>0</v>
      </c>
      <c r="O29" s="109">
        <f t="shared" si="12"/>
        <v>0</v>
      </c>
      <c r="P29" s="109">
        <f t="shared" si="13"/>
        <v>0</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LJ29" s="80"/>
      <c r="LK29" s="80"/>
      <c r="LL29" s="80"/>
      <c r="LM29" s="80"/>
      <c r="LN29" s="80"/>
      <c r="LO29" s="80"/>
      <c r="LP29" s="80"/>
      <c r="LQ29" s="80"/>
      <c r="LR29" s="80"/>
      <c r="LS29" s="80"/>
      <c r="LT29" s="80"/>
      <c r="LU29" s="80"/>
      <c r="LV29" s="80"/>
      <c r="LW29" s="80"/>
      <c r="LX29" s="80"/>
      <c r="LY29" s="80"/>
      <c r="LZ29" s="80"/>
      <c r="MA29" s="80"/>
      <c r="MB29" s="80"/>
      <c r="MC29" s="80"/>
      <c r="MD29" s="80"/>
      <c r="ME29" s="80"/>
      <c r="MF29" s="80"/>
      <c r="MG29" s="80"/>
      <c r="MH29" s="80"/>
      <c r="MI29" s="80"/>
      <c r="MJ29" s="80"/>
      <c r="MK29" s="80"/>
      <c r="ML29" s="80"/>
      <c r="MM29" s="80"/>
      <c r="MN29" s="80"/>
      <c r="MO29" s="80"/>
      <c r="MP29" s="80"/>
      <c r="MQ29" s="80"/>
      <c r="MR29" s="80"/>
      <c r="MS29" s="80"/>
      <c r="MT29" s="80"/>
      <c r="MU29" s="80"/>
      <c r="MV29" s="80"/>
      <c r="MW29" s="80"/>
      <c r="MX29" s="80"/>
      <c r="MY29" s="80"/>
      <c r="MZ29" s="80"/>
      <c r="NA29" s="80"/>
      <c r="NB29" s="80"/>
      <c r="NC29" s="80"/>
      <c r="ND29" s="80"/>
      <c r="NE29" s="80"/>
      <c r="NF29" s="80"/>
      <c r="NG29" s="80"/>
      <c r="NH29" s="80"/>
      <c r="NI29" s="80"/>
      <c r="NJ29" s="80"/>
      <c r="NK29" s="80"/>
      <c r="NL29" s="80"/>
      <c r="NM29" s="80"/>
      <c r="NN29" s="80"/>
      <c r="NO29" s="80"/>
      <c r="NP29" s="80"/>
      <c r="NQ29" s="80"/>
      <c r="NR29" s="80"/>
      <c r="NS29" s="80"/>
      <c r="NT29" s="80"/>
      <c r="NU29" s="80"/>
      <c r="NV29" s="80"/>
      <c r="NW29" s="80"/>
      <c r="NX29" s="80"/>
      <c r="NY29" s="80"/>
      <c r="NZ29" s="80"/>
      <c r="OA29" s="80"/>
      <c r="OB29" s="80"/>
      <c r="OC29" s="80"/>
      <c r="OD29" s="80"/>
      <c r="OE29" s="80"/>
      <c r="OF29" s="80"/>
      <c r="OG29" s="80"/>
      <c r="OH29" s="80"/>
      <c r="OI29" s="80"/>
      <c r="OJ29" s="80"/>
      <c r="OK29" s="80"/>
      <c r="OL29" s="80"/>
      <c r="OM29" s="80"/>
      <c r="ON29" s="80"/>
      <c r="OO29" s="80"/>
      <c r="OP29" s="80"/>
      <c r="OQ29" s="80"/>
      <c r="OR29" s="80"/>
      <c r="OS29" s="80"/>
      <c r="OT29" s="80"/>
      <c r="OU29" s="80"/>
      <c r="OV29" s="80"/>
      <c r="OW29" s="80"/>
      <c r="OX29" s="80"/>
      <c r="OY29" s="80"/>
      <c r="OZ29" s="80"/>
      <c r="PA29" s="80"/>
      <c r="PB29" s="80"/>
      <c r="PC29" s="80"/>
      <c r="PD29" s="80"/>
      <c r="PE29" s="80"/>
      <c r="PF29" s="80"/>
      <c r="PG29" s="80"/>
      <c r="PH29" s="80"/>
      <c r="PI29" s="80"/>
      <c r="PJ29" s="80"/>
      <c r="PK29" s="80"/>
      <c r="PL29" s="80"/>
      <c r="PM29" s="80"/>
      <c r="PN29" s="80"/>
      <c r="PO29" s="80"/>
      <c r="PP29" s="80"/>
      <c r="PQ29" s="80"/>
      <c r="PR29" s="80"/>
      <c r="PS29" s="80"/>
      <c r="PT29" s="80"/>
      <c r="PU29" s="80"/>
      <c r="PV29" s="80"/>
      <c r="PW29" s="80"/>
      <c r="PX29" s="80"/>
      <c r="PY29" s="80"/>
      <c r="PZ29" s="80"/>
      <c r="QA29" s="80"/>
      <c r="QB29" s="80"/>
      <c r="QC29" s="80"/>
      <c r="QD29" s="80"/>
      <c r="QE29" s="80"/>
      <c r="QF29" s="80"/>
      <c r="QG29" s="80"/>
      <c r="QH29" s="80"/>
      <c r="QI29" s="80"/>
      <c r="QJ29" s="80"/>
      <c r="QK29" s="80"/>
      <c r="QL29" s="80"/>
      <c r="QM29" s="80"/>
      <c r="QN29" s="80"/>
      <c r="QO29" s="80"/>
      <c r="QP29" s="80"/>
      <c r="QQ29" s="80"/>
      <c r="QR29" s="80"/>
      <c r="QS29" s="80"/>
      <c r="QT29" s="80"/>
      <c r="QU29" s="80"/>
      <c r="QV29" s="80"/>
      <c r="QW29" s="80"/>
      <c r="QX29" s="80"/>
      <c r="QY29" s="80"/>
      <c r="QZ29" s="80"/>
      <c r="RA29" s="80"/>
      <c r="RB29" s="80"/>
      <c r="RC29" s="80"/>
      <c r="RD29" s="80"/>
      <c r="RE29" s="80"/>
      <c r="RF29" s="80"/>
      <c r="RG29" s="80"/>
      <c r="RH29" s="80"/>
      <c r="RI29" s="80"/>
      <c r="RJ29" s="80"/>
      <c r="RK29" s="80"/>
      <c r="RL29" s="80"/>
      <c r="RM29" s="80"/>
      <c r="RN29" s="80"/>
      <c r="RO29" s="80"/>
      <c r="RP29" s="80"/>
      <c r="RQ29" s="80"/>
      <c r="RR29" s="80"/>
      <c r="RS29" s="80"/>
      <c r="RT29" s="80"/>
      <c r="RU29" s="80"/>
      <c r="RV29" s="80"/>
      <c r="RW29" s="80"/>
      <c r="RX29" s="80"/>
      <c r="RY29" s="80"/>
      <c r="RZ29" s="80"/>
      <c r="SA29" s="80"/>
      <c r="SB29" s="80"/>
      <c r="SC29" s="80"/>
      <c r="SD29" s="80"/>
      <c r="SE29" s="80"/>
      <c r="SF29" s="80"/>
      <c r="SG29" s="80"/>
      <c r="SH29" s="80"/>
      <c r="SI29" s="80"/>
      <c r="SJ29" s="80"/>
      <c r="SK29" s="80"/>
      <c r="SL29" s="80"/>
      <c r="SM29" s="80"/>
      <c r="SN29" s="80"/>
      <c r="SO29" s="80"/>
      <c r="SP29" s="80"/>
      <c r="SQ29" s="80"/>
      <c r="SR29" s="80"/>
      <c r="SS29" s="80"/>
      <c r="ST29" s="80"/>
      <c r="SU29" s="80"/>
      <c r="SV29" s="80"/>
      <c r="SW29" s="80"/>
      <c r="SX29" s="80"/>
      <c r="SY29" s="80"/>
      <c r="SZ29" s="80"/>
      <c r="TA29" s="80"/>
      <c r="TB29" s="80"/>
      <c r="TC29" s="80"/>
      <c r="TD29" s="80"/>
      <c r="TE29" s="80"/>
      <c r="TF29" s="80"/>
      <c r="TG29" s="80"/>
      <c r="TH29" s="80"/>
      <c r="TI29" s="80"/>
      <c r="TJ29" s="80"/>
      <c r="TK29" s="80"/>
      <c r="TL29" s="80"/>
      <c r="TM29" s="80"/>
      <c r="TN29" s="80"/>
      <c r="TO29" s="80"/>
      <c r="TP29" s="80"/>
      <c r="TQ29" s="80"/>
      <c r="TR29" s="80"/>
      <c r="TS29" s="80"/>
      <c r="TT29" s="80"/>
      <c r="TU29" s="80"/>
      <c r="TV29" s="80"/>
      <c r="TW29" s="80"/>
      <c r="TX29" s="80"/>
      <c r="TY29" s="80"/>
      <c r="TZ29" s="80"/>
      <c r="UA29" s="80"/>
      <c r="UB29" s="80"/>
      <c r="UC29" s="80"/>
      <c r="UD29" s="80"/>
      <c r="UE29" s="80"/>
      <c r="UF29" s="80"/>
      <c r="UG29" s="80"/>
      <c r="UH29" s="80"/>
      <c r="UI29" s="80"/>
      <c r="UJ29" s="80"/>
      <c r="UK29" s="80"/>
      <c r="UL29" s="80"/>
      <c r="UM29" s="80"/>
      <c r="UN29" s="80"/>
      <c r="UO29" s="80"/>
      <c r="UP29" s="80"/>
      <c r="UQ29" s="80"/>
      <c r="UR29" s="80"/>
      <c r="US29" s="80"/>
      <c r="UT29" s="80"/>
      <c r="UU29" s="80"/>
      <c r="UV29" s="80"/>
      <c r="UW29" s="80"/>
      <c r="UX29" s="80"/>
      <c r="UY29" s="80"/>
      <c r="UZ29" s="80"/>
      <c r="VA29" s="80"/>
      <c r="VB29" s="80"/>
      <c r="VC29" s="80"/>
      <c r="VD29" s="80"/>
      <c r="VE29" s="80"/>
      <c r="VF29" s="80"/>
      <c r="VG29" s="80"/>
      <c r="VH29" s="80"/>
      <c r="VI29" s="80"/>
      <c r="VJ29" s="80"/>
      <c r="VK29" s="80"/>
      <c r="VL29" s="80"/>
      <c r="VM29" s="80"/>
      <c r="VN29" s="80"/>
      <c r="VO29" s="80"/>
      <c r="VP29" s="80"/>
      <c r="VQ29" s="80"/>
      <c r="VR29" s="80"/>
      <c r="VS29" s="80"/>
      <c r="VT29" s="80"/>
      <c r="VU29" s="80"/>
      <c r="VV29" s="80"/>
      <c r="VW29" s="80"/>
      <c r="VX29" s="80"/>
      <c r="VY29" s="80"/>
      <c r="VZ29" s="80"/>
      <c r="WA29" s="80"/>
      <c r="WB29" s="80"/>
      <c r="WC29" s="80"/>
      <c r="WD29" s="80"/>
      <c r="WE29" s="80"/>
      <c r="WF29" s="80"/>
      <c r="WG29" s="80"/>
      <c r="WH29" s="80"/>
      <c r="WI29" s="80"/>
      <c r="WJ29" s="80"/>
      <c r="WK29" s="80"/>
      <c r="WL29" s="80"/>
      <c r="WM29" s="80"/>
      <c r="WN29" s="80"/>
      <c r="WO29" s="80"/>
      <c r="WP29" s="80"/>
      <c r="WQ29" s="80"/>
      <c r="WR29" s="80"/>
      <c r="WS29" s="80"/>
      <c r="WT29" s="80"/>
      <c r="WU29" s="80"/>
      <c r="WV29" s="80"/>
      <c r="WW29" s="80"/>
      <c r="WX29" s="80"/>
      <c r="WY29" s="80"/>
      <c r="WZ29" s="80"/>
      <c r="XA29" s="80"/>
      <c r="XB29" s="80"/>
      <c r="XC29" s="80"/>
      <c r="XD29" s="80"/>
      <c r="XE29" s="80"/>
      <c r="XF29" s="80"/>
      <c r="XG29" s="80"/>
      <c r="XH29" s="80"/>
      <c r="XI29" s="80"/>
      <c r="XJ29" s="80"/>
      <c r="XK29" s="80"/>
      <c r="XL29" s="80"/>
      <c r="XM29" s="80"/>
      <c r="XN29" s="80"/>
      <c r="XO29" s="80"/>
      <c r="XP29" s="80"/>
      <c r="XQ29" s="80"/>
      <c r="XR29" s="80"/>
      <c r="XS29" s="80"/>
      <c r="XT29" s="80"/>
      <c r="XU29" s="80"/>
      <c r="XV29" s="80"/>
      <c r="XW29" s="80"/>
      <c r="XX29" s="80"/>
      <c r="XY29" s="80"/>
      <c r="XZ29" s="80"/>
      <c r="YA29" s="80"/>
      <c r="YB29" s="80"/>
      <c r="YC29" s="80"/>
      <c r="YD29" s="80"/>
      <c r="YE29" s="80"/>
      <c r="YF29" s="80"/>
      <c r="YG29" s="80"/>
      <c r="YH29" s="80"/>
      <c r="YI29" s="80"/>
      <c r="YJ29" s="80"/>
      <c r="YK29" s="80"/>
      <c r="YL29" s="80"/>
      <c r="YM29" s="80"/>
      <c r="YN29" s="80"/>
      <c r="YO29" s="80"/>
      <c r="YP29" s="80"/>
      <c r="YQ29" s="80"/>
      <c r="YR29" s="80"/>
      <c r="YS29" s="80"/>
      <c r="YT29" s="80"/>
      <c r="YU29" s="80"/>
      <c r="YV29" s="80"/>
      <c r="YW29" s="80"/>
      <c r="YX29" s="80"/>
      <c r="YY29" s="80"/>
      <c r="YZ29" s="80"/>
      <c r="ZA29" s="80"/>
      <c r="ZB29" s="80"/>
      <c r="ZC29" s="80"/>
      <c r="ZD29" s="80"/>
      <c r="ZE29" s="80"/>
      <c r="ZF29" s="80"/>
      <c r="ZG29" s="80"/>
      <c r="ZH29" s="80"/>
      <c r="ZI29" s="80"/>
      <c r="ZJ29" s="80"/>
      <c r="ZK29" s="80"/>
      <c r="ZL29" s="80"/>
      <c r="ZM29" s="80"/>
      <c r="ZN29" s="80"/>
      <c r="ZO29" s="80"/>
      <c r="ZP29" s="80"/>
      <c r="ZQ29" s="80"/>
      <c r="ZR29" s="80"/>
      <c r="ZS29" s="80"/>
      <c r="ZT29" s="80"/>
      <c r="ZU29" s="80"/>
      <c r="ZV29" s="80"/>
      <c r="ZW29" s="80"/>
      <c r="ZX29" s="80"/>
      <c r="ZY29" s="80"/>
      <c r="ZZ29" s="80"/>
      <c r="AAA29" s="80"/>
      <c r="AAB29" s="80"/>
      <c r="AAC29" s="80"/>
      <c r="AAD29" s="80"/>
      <c r="AAE29" s="80"/>
      <c r="AAF29" s="80"/>
      <c r="AAG29" s="80"/>
      <c r="AAH29" s="80"/>
      <c r="AAI29" s="80"/>
      <c r="AAJ29" s="80"/>
      <c r="AAK29" s="80"/>
      <c r="AAL29" s="80"/>
      <c r="AAM29" s="80"/>
      <c r="AAN29" s="80"/>
      <c r="AAO29" s="80"/>
      <c r="AAP29" s="80"/>
      <c r="AAQ29" s="80"/>
      <c r="AAR29" s="80"/>
      <c r="AAS29" s="80"/>
      <c r="AAT29" s="80"/>
      <c r="AAU29" s="80"/>
      <c r="AAV29" s="80"/>
      <c r="AAW29" s="80"/>
      <c r="AAX29" s="80"/>
      <c r="AAY29" s="80"/>
      <c r="AAZ29" s="80"/>
      <c r="ABA29" s="80"/>
      <c r="ABB29" s="80"/>
      <c r="ABC29" s="80"/>
      <c r="ABD29" s="80"/>
      <c r="ABE29" s="80"/>
      <c r="ABF29" s="80"/>
      <c r="ABG29" s="80"/>
      <c r="ABH29" s="80"/>
      <c r="ABI29" s="80"/>
      <c r="ABJ29" s="80"/>
      <c r="ABK29" s="80"/>
      <c r="ABL29" s="80"/>
      <c r="ABM29" s="80"/>
      <c r="ABN29" s="80"/>
      <c r="ABO29" s="80"/>
      <c r="ABP29" s="80"/>
      <c r="ABQ29" s="80"/>
      <c r="ABR29" s="80"/>
      <c r="ABS29" s="80"/>
      <c r="ABT29" s="80"/>
      <c r="ABU29" s="80"/>
      <c r="ABV29" s="80"/>
      <c r="ABW29" s="80"/>
      <c r="ABX29" s="80"/>
      <c r="ABY29" s="80"/>
      <c r="ABZ29" s="80"/>
      <c r="ACA29" s="80"/>
      <c r="ACB29" s="80"/>
      <c r="ACC29" s="80"/>
      <c r="ACD29" s="80"/>
      <c r="ACE29" s="80"/>
      <c r="ACF29" s="80"/>
      <c r="ACG29" s="80"/>
      <c r="ACH29" s="80"/>
      <c r="ACI29" s="80"/>
      <c r="ACJ29" s="80"/>
      <c r="ACK29" s="80"/>
      <c r="ACL29" s="80"/>
      <c r="ACM29" s="80"/>
      <c r="ACN29" s="80"/>
      <c r="ACO29" s="80"/>
      <c r="ACP29" s="80"/>
      <c r="ACQ29" s="80"/>
      <c r="ACR29" s="80"/>
      <c r="ACS29" s="80"/>
      <c r="ACT29" s="80"/>
      <c r="ACU29" s="80"/>
      <c r="ACV29" s="80"/>
      <c r="ACW29" s="80"/>
      <c r="ACX29" s="80"/>
      <c r="ACY29" s="80"/>
      <c r="ACZ29" s="80"/>
      <c r="ADA29" s="80"/>
      <c r="ADB29" s="80"/>
      <c r="ADC29" s="80"/>
      <c r="ADD29" s="80"/>
      <c r="ADE29" s="80"/>
      <c r="ADF29" s="80"/>
      <c r="ADG29" s="80"/>
      <c r="ADH29" s="80"/>
      <c r="ADI29" s="80"/>
      <c r="ADJ29" s="80"/>
      <c r="ADK29" s="80"/>
      <c r="ADL29" s="80"/>
      <c r="ADM29" s="80"/>
      <c r="ADN29" s="80"/>
      <c r="ADO29" s="80"/>
      <c r="ADP29" s="80"/>
      <c r="ADQ29" s="80"/>
      <c r="ADR29" s="80"/>
      <c r="ADS29" s="80"/>
      <c r="ADT29" s="80"/>
      <c r="ADU29" s="80"/>
      <c r="ADV29" s="80"/>
      <c r="ADW29" s="80"/>
      <c r="ADX29" s="80"/>
      <c r="ADY29" s="80"/>
      <c r="ADZ29" s="80"/>
      <c r="AEA29" s="80"/>
      <c r="AEB29" s="80"/>
      <c r="AEC29" s="80"/>
      <c r="AED29" s="80"/>
      <c r="AEE29" s="80"/>
      <c r="AEF29" s="80"/>
      <c r="AEG29" s="80"/>
      <c r="AEH29" s="80"/>
      <c r="AEI29" s="80"/>
      <c r="AEJ29" s="80"/>
      <c r="AEK29" s="80"/>
      <c r="AEL29" s="80"/>
      <c r="AEM29" s="80"/>
      <c r="AEN29" s="80"/>
      <c r="AEO29" s="80"/>
      <c r="AEP29" s="80"/>
      <c r="AEQ29" s="80"/>
      <c r="AER29" s="80"/>
      <c r="AES29" s="80"/>
      <c r="AET29" s="80"/>
      <c r="AEU29" s="80"/>
      <c r="AEV29" s="80"/>
      <c r="AEW29" s="80"/>
      <c r="AEX29" s="80"/>
      <c r="AEY29" s="80"/>
      <c r="AEZ29" s="80"/>
      <c r="AFA29" s="80"/>
      <c r="AFB29" s="80"/>
      <c r="AFC29" s="80"/>
      <c r="AFD29" s="80"/>
      <c r="AFE29" s="80"/>
      <c r="AFF29" s="80"/>
      <c r="AFG29" s="80"/>
      <c r="AFH29" s="80"/>
      <c r="AFI29" s="80"/>
      <c r="AFJ29" s="80"/>
      <c r="AFK29" s="80"/>
      <c r="AFL29" s="80"/>
      <c r="AFM29" s="80"/>
      <c r="AFN29" s="80"/>
      <c r="AFO29" s="80"/>
      <c r="AFP29" s="80"/>
      <c r="AFQ29" s="80"/>
      <c r="AFR29" s="80"/>
      <c r="AFS29" s="80"/>
      <c r="AFT29" s="80"/>
      <c r="AFU29" s="80"/>
      <c r="AFV29" s="80"/>
      <c r="AFW29" s="80"/>
      <c r="AFX29" s="80"/>
      <c r="AFY29" s="80"/>
      <c r="AFZ29" s="80"/>
      <c r="AGA29" s="80"/>
      <c r="AGB29" s="80"/>
      <c r="AGC29" s="80"/>
      <c r="AGD29" s="80"/>
      <c r="AGE29" s="80"/>
      <c r="AGF29" s="80"/>
      <c r="AGG29" s="80"/>
      <c r="AGH29" s="80"/>
      <c r="AGI29" s="80"/>
      <c r="AGJ29" s="80"/>
      <c r="AGK29" s="80"/>
      <c r="AGL29" s="80"/>
      <c r="AGM29" s="80"/>
      <c r="AGN29" s="80"/>
      <c r="AGO29" s="80"/>
      <c r="AGP29" s="80"/>
      <c r="AGQ29" s="80"/>
      <c r="AGR29" s="80"/>
      <c r="AGS29" s="80"/>
      <c r="AGT29" s="80"/>
      <c r="AGU29" s="80"/>
      <c r="AGV29" s="80"/>
      <c r="AGW29" s="80"/>
      <c r="AGX29" s="80"/>
      <c r="AGY29" s="80"/>
      <c r="AGZ29" s="80"/>
      <c r="AHA29" s="80"/>
      <c r="AHB29" s="80"/>
      <c r="AHC29" s="80"/>
      <c r="AHD29" s="80"/>
      <c r="AHE29" s="80"/>
      <c r="AHF29" s="80"/>
      <c r="AHG29" s="80"/>
      <c r="AHH29" s="80"/>
      <c r="AHI29" s="80"/>
      <c r="AHJ29" s="80"/>
      <c r="AHK29" s="80"/>
      <c r="AHL29" s="80"/>
      <c r="AHM29" s="80"/>
      <c r="AHN29" s="80"/>
      <c r="AHO29" s="80"/>
      <c r="AHP29" s="80"/>
      <c r="AHQ29" s="80"/>
      <c r="AHR29" s="80"/>
      <c r="AHS29" s="80"/>
      <c r="AHT29" s="80"/>
      <c r="AHU29" s="80"/>
      <c r="AHV29" s="80"/>
      <c r="AHW29" s="80"/>
      <c r="AHX29" s="80"/>
      <c r="AHY29" s="80"/>
      <c r="AHZ29" s="80"/>
      <c r="AIA29" s="80"/>
      <c r="AIB29" s="80"/>
      <c r="AIC29" s="80"/>
      <c r="AID29" s="80"/>
      <c r="AIE29" s="80"/>
      <c r="AIF29" s="80"/>
      <c r="AIG29" s="80"/>
      <c r="AIH29" s="80"/>
      <c r="AII29" s="80"/>
      <c r="AIJ29" s="80"/>
      <c r="AIK29" s="80"/>
      <c r="AIL29" s="80"/>
      <c r="AIM29" s="80"/>
      <c r="AIN29" s="80"/>
      <c r="AIO29" s="80"/>
      <c r="AIP29" s="80"/>
      <c r="AIQ29" s="80"/>
      <c r="AIR29" s="80"/>
      <c r="AIS29" s="80"/>
      <c r="AIT29" s="80"/>
      <c r="AIU29" s="80"/>
      <c r="AIV29" s="80"/>
      <c r="AIW29" s="80"/>
      <c r="AIX29" s="80"/>
      <c r="AIY29" s="80"/>
      <c r="AIZ29" s="80"/>
      <c r="AJA29" s="80"/>
      <c r="AJB29" s="80"/>
      <c r="AJC29" s="80"/>
      <c r="AJD29" s="80"/>
      <c r="AJE29" s="80"/>
      <c r="AJF29" s="80"/>
      <c r="AJG29" s="80"/>
      <c r="AJH29" s="80"/>
      <c r="AJI29" s="80"/>
      <c r="AJJ29" s="80"/>
      <c r="AJK29" s="80"/>
      <c r="AJL29" s="80"/>
      <c r="AJM29" s="80"/>
      <c r="AJN29" s="80"/>
      <c r="AJO29" s="80"/>
      <c r="AJP29" s="80"/>
      <c r="AJQ29" s="80"/>
      <c r="AJR29" s="80"/>
      <c r="AJS29" s="80"/>
      <c r="AJT29" s="80"/>
      <c r="AJU29" s="80"/>
      <c r="AJV29" s="80"/>
      <c r="AJW29" s="80"/>
      <c r="AJX29" s="80"/>
      <c r="AJY29" s="80"/>
      <c r="AJZ29" s="80"/>
      <c r="AKA29" s="80"/>
      <c r="AKB29" s="80"/>
      <c r="AKC29" s="80"/>
      <c r="AKD29" s="80"/>
      <c r="AKE29" s="80"/>
      <c r="AKF29" s="80"/>
      <c r="AKG29" s="80"/>
      <c r="AKH29" s="80"/>
      <c r="AKI29" s="80"/>
      <c r="AKJ29" s="80"/>
      <c r="AKK29" s="80"/>
      <c r="AKL29" s="80"/>
      <c r="AKM29" s="80"/>
      <c r="AKN29" s="80"/>
      <c r="AKO29" s="80"/>
      <c r="AKP29" s="80"/>
      <c r="AKQ29" s="80"/>
      <c r="AKR29" s="80"/>
      <c r="AKS29" s="80"/>
      <c r="AKT29" s="80"/>
      <c r="AKU29" s="80"/>
      <c r="AKV29" s="80"/>
      <c r="AKW29" s="80"/>
      <c r="AKX29" s="80"/>
      <c r="AKY29" s="80"/>
      <c r="AKZ29" s="80"/>
      <c r="ALA29" s="80"/>
      <c r="ALB29" s="80"/>
      <c r="ALC29" s="80"/>
      <c r="ALD29" s="80"/>
      <c r="ALE29" s="80"/>
      <c r="ALF29" s="80"/>
      <c r="ALG29" s="80"/>
      <c r="ALH29" s="80"/>
      <c r="ALI29" s="80"/>
      <c r="ALJ29" s="80"/>
      <c r="ALK29" s="80"/>
      <c r="ALL29" s="80"/>
      <c r="ALM29" s="80"/>
      <c r="ALN29" s="80"/>
      <c r="ALO29" s="80"/>
      <c r="ALP29" s="80"/>
    </row>
    <row r="30" spans="1:1004" s="207" customFormat="1" ht="48.75" x14ac:dyDescent="0.25">
      <c r="A30" s="407">
        <f>IF(COUNTBLANK(B30)=1," ",COUNTA($B$13:B30))</f>
        <v>10</v>
      </c>
      <c r="B30" s="426">
        <f>apjomi!A47</f>
        <v>0</v>
      </c>
      <c r="C30" s="427" t="str">
        <f>apjomi!B47</f>
        <v xml:space="preserve">S3* Lodžiju cokola daļas pilastru virszemes 
siltinājums. Apmetuma sistēma virs siltinājuma (AS-1)   
Ekstrudētā putupolistirola plāksne (Tenapors NEO EPS100 vai ekvivalents;λ=0,031W/mK)                                                   b=30mm;Lîmjava;Vertikālā hidroizolācija
Gruntējums; Esošâ  ārsiena                        </v>
      </c>
      <c r="D30" s="407" t="str">
        <f>apjomi!D47</f>
        <v>m²</v>
      </c>
      <c r="E30" s="47">
        <f>apjomi!E47*1.1</f>
        <v>18.667000000000002</v>
      </c>
      <c r="F30" s="105"/>
      <c r="G30" s="106"/>
      <c r="H30" s="107">
        <f t="shared" si="7"/>
        <v>0</v>
      </c>
      <c r="I30" s="108"/>
      <c r="J30" s="108"/>
      <c r="K30" s="109">
        <f t="shared" si="8"/>
        <v>0</v>
      </c>
      <c r="L30" s="109">
        <f t="shared" si="9"/>
        <v>0</v>
      </c>
      <c r="M30" s="109">
        <f t="shared" si="10"/>
        <v>0</v>
      </c>
      <c r="N30" s="109">
        <f t="shared" si="11"/>
        <v>0</v>
      </c>
      <c r="O30" s="109">
        <f t="shared" si="12"/>
        <v>0</v>
      </c>
      <c r="P30" s="109">
        <f t="shared" si="13"/>
        <v>0</v>
      </c>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LJ30" s="80"/>
      <c r="LK30" s="80"/>
      <c r="LL30" s="80"/>
      <c r="LM30" s="80"/>
      <c r="LN30" s="80"/>
      <c r="LO30" s="80"/>
      <c r="LP30" s="80"/>
      <c r="LQ30" s="80"/>
      <c r="LR30" s="80"/>
      <c r="LS30" s="80"/>
      <c r="LT30" s="80"/>
      <c r="LU30" s="80"/>
      <c r="LV30" s="80"/>
      <c r="LW30" s="80"/>
      <c r="LX30" s="80"/>
      <c r="LY30" s="80"/>
      <c r="LZ30" s="80"/>
      <c r="MA30" s="80"/>
      <c r="MB30" s="80"/>
      <c r="MC30" s="80"/>
      <c r="MD30" s="80"/>
      <c r="ME30" s="80"/>
      <c r="MF30" s="80"/>
      <c r="MG30" s="80"/>
      <c r="MH30" s="80"/>
      <c r="MI30" s="80"/>
      <c r="MJ30" s="80"/>
      <c r="MK30" s="80"/>
      <c r="ML30" s="80"/>
      <c r="MM30" s="80"/>
      <c r="MN30" s="80"/>
      <c r="MO30" s="80"/>
      <c r="MP30" s="80"/>
      <c r="MQ30" s="80"/>
      <c r="MR30" s="80"/>
      <c r="MS30" s="80"/>
      <c r="MT30" s="80"/>
      <c r="MU30" s="80"/>
      <c r="MV30" s="80"/>
      <c r="MW30" s="80"/>
      <c r="MX30" s="80"/>
      <c r="MY30" s="80"/>
      <c r="MZ30" s="80"/>
      <c r="NA30" s="80"/>
      <c r="NB30" s="80"/>
      <c r="NC30" s="80"/>
      <c r="ND30" s="80"/>
      <c r="NE30" s="80"/>
      <c r="NF30" s="80"/>
      <c r="NG30" s="80"/>
      <c r="NH30" s="80"/>
      <c r="NI30" s="80"/>
      <c r="NJ30" s="80"/>
      <c r="NK30" s="80"/>
      <c r="NL30" s="80"/>
      <c r="NM30" s="80"/>
      <c r="NN30" s="80"/>
      <c r="NO30" s="80"/>
      <c r="NP30" s="80"/>
      <c r="NQ30" s="80"/>
      <c r="NR30" s="80"/>
      <c r="NS30" s="80"/>
      <c r="NT30" s="80"/>
      <c r="NU30" s="80"/>
      <c r="NV30" s="80"/>
      <c r="NW30" s="80"/>
      <c r="NX30" s="80"/>
      <c r="NY30" s="80"/>
      <c r="NZ30" s="80"/>
      <c r="OA30" s="80"/>
      <c r="OB30" s="80"/>
      <c r="OC30" s="80"/>
      <c r="OD30" s="80"/>
      <c r="OE30" s="80"/>
      <c r="OF30" s="80"/>
      <c r="OG30" s="80"/>
      <c r="OH30" s="80"/>
      <c r="OI30" s="80"/>
      <c r="OJ30" s="80"/>
      <c r="OK30" s="80"/>
      <c r="OL30" s="80"/>
      <c r="OM30" s="80"/>
      <c r="ON30" s="80"/>
      <c r="OO30" s="80"/>
      <c r="OP30" s="80"/>
      <c r="OQ30" s="80"/>
      <c r="OR30" s="80"/>
      <c r="OS30" s="80"/>
      <c r="OT30" s="80"/>
      <c r="OU30" s="80"/>
      <c r="OV30" s="80"/>
      <c r="OW30" s="80"/>
      <c r="OX30" s="80"/>
      <c r="OY30" s="80"/>
      <c r="OZ30" s="80"/>
      <c r="PA30" s="80"/>
      <c r="PB30" s="80"/>
      <c r="PC30" s="80"/>
      <c r="PD30" s="80"/>
      <c r="PE30" s="80"/>
      <c r="PF30" s="80"/>
      <c r="PG30" s="80"/>
      <c r="PH30" s="80"/>
      <c r="PI30" s="80"/>
      <c r="PJ30" s="80"/>
      <c r="PK30" s="80"/>
      <c r="PL30" s="80"/>
      <c r="PM30" s="80"/>
      <c r="PN30" s="80"/>
      <c r="PO30" s="80"/>
      <c r="PP30" s="80"/>
      <c r="PQ30" s="80"/>
      <c r="PR30" s="80"/>
      <c r="PS30" s="80"/>
      <c r="PT30" s="80"/>
      <c r="PU30" s="80"/>
      <c r="PV30" s="80"/>
      <c r="PW30" s="80"/>
      <c r="PX30" s="80"/>
      <c r="PY30" s="80"/>
      <c r="PZ30" s="80"/>
      <c r="QA30" s="80"/>
      <c r="QB30" s="80"/>
      <c r="QC30" s="80"/>
      <c r="QD30" s="80"/>
      <c r="QE30" s="80"/>
      <c r="QF30" s="80"/>
      <c r="QG30" s="80"/>
      <c r="QH30" s="80"/>
      <c r="QI30" s="80"/>
      <c r="QJ30" s="80"/>
      <c r="QK30" s="80"/>
      <c r="QL30" s="80"/>
      <c r="QM30" s="80"/>
      <c r="QN30" s="80"/>
      <c r="QO30" s="80"/>
      <c r="QP30" s="80"/>
      <c r="QQ30" s="80"/>
      <c r="QR30" s="80"/>
      <c r="QS30" s="80"/>
      <c r="QT30" s="80"/>
      <c r="QU30" s="80"/>
      <c r="QV30" s="80"/>
      <c r="QW30" s="80"/>
      <c r="QX30" s="80"/>
      <c r="QY30" s="80"/>
      <c r="QZ30" s="80"/>
      <c r="RA30" s="80"/>
      <c r="RB30" s="80"/>
      <c r="RC30" s="80"/>
      <c r="RD30" s="80"/>
      <c r="RE30" s="80"/>
      <c r="RF30" s="80"/>
      <c r="RG30" s="80"/>
      <c r="RH30" s="80"/>
      <c r="RI30" s="80"/>
      <c r="RJ30" s="80"/>
      <c r="RK30" s="80"/>
      <c r="RL30" s="80"/>
      <c r="RM30" s="80"/>
      <c r="RN30" s="80"/>
      <c r="RO30" s="80"/>
      <c r="RP30" s="80"/>
      <c r="RQ30" s="80"/>
      <c r="RR30" s="80"/>
      <c r="RS30" s="80"/>
      <c r="RT30" s="80"/>
      <c r="RU30" s="80"/>
      <c r="RV30" s="80"/>
      <c r="RW30" s="80"/>
      <c r="RX30" s="80"/>
      <c r="RY30" s="80"/>
      <c r="RZ30" s="80"/>
      <c r="SA30" s="80"/>
      <c r="SB30" s="80"/>
      <c r="SC30" s="80"/>
      <c r="SD30" s="80"/>
      <c r="SE30" s="80"/>
      <c r="SF30" s="80"/>
      <c r="SG30" s="80"/>
      <c r="SH30" s="80"/>
      <c r="SI30" s="80"/>
      <c r="SJ30" s="80"/>
      <c r="SK30" s="80"/>
      <c r="SL30" s="80"/>
      <c r="SM30" s="80"/>
      <c r="SN30" s="80"/>
      <c r="SO30" s="80"/>
      <c r="SP30" s="80"/>
      <c r="SQ30" s="80"/>
      <c r="SR30" s="80"/>
      <c r="SS30" s="80"/>
      <c r="ST30" s="80"/>
      <c r="SU30" s="80"/>
      <c r="SV30" s="80"/>
      <c r="SW30" s="80"/>
      <c r="SX30" s="80"/>
      <c r="SY30" s="80"/>
      <c r="SZ30" s="80"/>
      <c r="TA30" s="80"/>
      <c r="TB30" s="80"/>
      <c r="TC30" s="80"/>
      <c r="TD30" s="80"/>
      <c r="TE30" s="80"/>
      <c r="TF30" s="80"/>
      <c r="TG30" s="80"/>
      <c r="TH30" s="80"/>
      <c r="TI30" s="80"/>
      <c r="TJ30" s="80"/>
      <c r="TK30" s="80"/>
      <c r="TL30" s="80"/>
      <c r="TM30" s="80"/>
      <c r="TN30" s="80"/>
      <c r="TO30" s="80"/>
      <c r="TP30" s="80"/>
      <c r="TQ30" s="80"/>
      <c r="TR30" s="80"/>
      <c r="TS30" s="80"/>
      <c r="TT30" s="80"/>
      <c r="TU30" s="80"/>
      <c r="TV30" s="80"/>
      <c r="TW30" s="80"/>
      <c r="TX30" s="80"/>
      <c r="TY30" s="80"/>
      <c r="TZ30" s="80"/>
      <c r="UA30" s="80"/>
      <c r="UB30" s="80"/>
      <c r="UC30" s="80"/>
      <c r="UD30" s="80"/>
      <c r="UE30" s="80"/>
      <c r="UF30" s="80"/>
      <c r="UG30" s="80"/>
      <c r="UH30" s="80"/>
      <c r="UI30" s="80"/>
      <c r="UJ30" s="80"/>
      <c r="UK30" s="80"/>
      <c r="UL30" s="80"/>
      <c r="UM30" s="80"/>
      <c r="UN30" s="80"/>
      <c r="UO30" s="80"/>
      <c r="UP30" s="80"/>
      <c r="UQ30" s="80"/>
      <c r="UR30" s="80"/>
      <c r="US30" s="80"/>
      <c r="UT30" s="80"/>
      <c r="UU30" s="80"/>
      <c r="UV30" s="80"/>
      <c r="UW30" s="80"/>
      <c r="UX30" s="80"/>
      <c r="UY30" s="80"/>
      <c r="UZ30" s="80"/>
      <c r="VA30" s="80"/>
      <c r="VB30" s="80"/>
      <c r="VC30" s="80"/>
      <c r="VD30" s="80"/>
      <c r="VE30" s="80"/>
      <c r="VF30" s="80"/>
      <c r="VG30" s="80"/>
      <c r="VH30" s="80"/>
      <c r="VI30" s="80"/>
      <c r="VJ30" s="80"/>
      <c r="VK30" s="80"/>
      <c r="VL30" s="80"/>
      <c r="VM30" s="80"/>
      <c r="VN30" s="80"/>
      <c r="VO30" s="80"/>
      <c r="VP30" s="80"/>
      <c r="VQ30" s="80"/>
      <c r="VR30" s="80"/>
      <c r="VS30" s="80"/>
      <c r="VT30" s="80"/>
      <c r="VU30" s="80"/>
      <c r="VV30" s="80"/>
      <c r="VW30" s="80"/>
      <c r="VX30" s="80"/>
      <c r="VY30" s="80"/>
      <c r="VZ30" s="80"/>
      <c r="WA30" s="80"/>
      <c r="WB30" s="80"/>
      <c r="WC30" s="80"/>
      <c r="WD30" s="80"/>
      <c r="WE30" s="80"/>
      <c r="WF30" s="80"/>
      <c r="WG30" s="80"/>
      <c r="WH30" s="80"/>
      <c r="WI30" s="80"/>
      <c r="WJ30" s="80"/>
      <c r="WK30" s="80"/>
      <c r="WL30" s="80"/>
      <c r="WM30" s="80"/>
      <c r="WN30" s="80"/>
      <c r="WO30" s="80"/>
      <c r="WP30" s="80"/>
      <c r="WQ30" s="80"/>
      <c r="WR30" s="80"/>
      <c r="WS30" s="80"/>
      <c r="WT30" s="80"/>
      <c r="WU30" s="80"/>
      <c r="WV30" s="80"/>
      <c r="WW30" s="80"/>
      <c r="WX30" s="80"/>
      <c r="WY30" s="80"/>
      <c r="WZ30" s="80"/>
      <c r="XA30" s="80"/>
      <c r="XB30" s="80"/>
      <c r="XC30" s="80"/>
      <c r="XD30" s="80"/>
      <c r="XE30" s="80"/>
      <c r="XF30" s="80"/>
      <c r="XG30" s="80"/>
      <c r="XH30" s="80"/>
      <c r="XI30" s="80"/>
      <c r="XJ30" s="80"/>
      <c r="XK30" s="80"/>
      <c r="XL30" s="80"/>
      <c r="XM30" s="80"/>
      <c r="XN30" s="80"/>
      <c r="XO30" s="80"/>
      <c r="XP30" s="80"/>
      <c r="XQ30" s="80"/>
      <c r="XR30" s="80"/>
      <c r="XS30" s="80"/>
      <c r="XT30" s="80"/>
      <c r="XU30" s="80"/>
      <c r="XV30" s="80"/>
      <c r="XW30" s="80"/>
      <c r="XX30" s="80"/>
      <c r="XY30" s="80"/>
      <c r="XZ30" s="80"/>
      <c r="YA30" s="80"/>
      <c r="YB30" s="80"/>
      <c r="YC30" s="80"/>
      <c r="YD30" s="80"/>
      <c r="YE30" s="80"/>
      <c r="YF30" s="80"/>
      <c r="YG30" s="80"/>
      <c r="YH30" s="80"/>
      <c r="YI30" s="80"/>
      <c r="YJ30" s="80"/>
      <c r="YK30" s="80"/>
      <c r="YL30" s="80"/>
      <c r="YM30" s="80"/>
      <c r="YN30" s="80"/>
      <c r="YO30" s="80"/>
      <c r="YP30" s="80"/>
      <c r="YQ30" s="80"/>
      <c r="YR30" s="80"/>
      <c r="YS30" s="80"/>
      <c r="YT30" s="80"/>
      <c r="YU30" s="80"/>
      <c r="YV30" s="80"/>
      <c r="YW30" s="80"/>
      <c r="YX30" s="80"/>
      <c r="YY30" s="80"/>
      <c r="YZ30" s="80"/>
      <c r="ZA30" s="80"/>
      <c r="ZB30" s="80"/>
      <c r="ZC30" s="80"/>
      <c r="ZD30" s="80"/>
      <c r="ZE30" s="80"/>
      <c r="ZF30" s="80"/>
      <c r="ZG30" s="80"/>
      <c r="ZH30" s="80"/>
      <c r="ZI30" s="80"/>
      <c r="ZJ30" s="80"/>
      <c r="ZK30" s="80"/>
      <c r="ZL30" s="80"/>
      <c r="ZM30" s="80"/>
      <c r="ZN30" s="80"/>
      <c r="ZO30" s="80"/>
      <c r="ZP30" s="80"/>
      <c r="ZQ30" s="80"/>
      <c r="ZR30" s="80"/>
      <c r="ZS30" s="80"/>
      <c r="ZT30" s="80"/>
      <c r="ZU30" s="80"/>
      <c r="ZV30" s="80"/>
      <c r="ZW30" s="80"/>
      <c r="ZX30" s="80"/>
      <c r="ZY30" s="80"/>
      <c r="ZZ30" s="80"/>
      <c r="AAA30" s="80"/>
      <c r="AAB30" s="80"/>
      <c r="AAC30" s="80"/>
      <c r="AAD30" s="80"/>
      <c r="AAE30" s="80"/>
      <c r="AAF30" s="80"/>
      <c r="AAG30" s="80"/>
      <c r="AAH30" s="80"/>
      <c r="AAI30" s="80"/>
      <c r="AAJ30" s="80"/>
      <c r="AAK30" s="80"/>
      <c r="AAL30" s="80"/>
      <c r="AAM30" s="80"/>
      <c r="AAN30" s="80"/>
      <c r="AAO30" s="80"/>
      <c r="AAP30" s="80"/>
      <c r="AAQ30" s="80"/>
      <c r="AAR30" s="80"/>
      <c r="AAS30" s="80"/>
      <c r="AAT30" s="80"/>
      <c r="AAU30" s="80"/>
      <c r="AAV30" s="80"/>
      <c r="AAW30" s="80"/>
      <c r="AAX30" s="80"/>
      <c r="AAY30" s="80"/>
      <c r="AAZ30" s="80"/>
      <c r="ABA30" s="80"/>
      <c r="ABB30" s="80"/>
      <c r="ABC30" s="80"/>
      <c r="ABD30" s="80"/>
      <c r="ABE30" s="80"/>
      <c r="ABF30" s="80"/>
      <c r="ABG30" s="80"/>
      <c r="ABH30" s="80"/>
      <c r="ABI30" s="80"/>
      <c r="ABJ30" s="80"/>
      <c r="ABK30" s="80"/>
      <c r="ABL30" s="80"/>
      <c r="ABM30" s="80"/>
      <c r="ABN30" s="80"/>
      <c r="ABO30" s="80"/>
      <c r="ABP30" s="80"/>
      <c r="ABQ30" s="80"/>
      <c r="ABR30" s="80"/>
      <c r="ABS30" s="80"/>
      <c r="ABT30" s="80"/>
      <c r="ABU30" s="80"/>
      <c r="ABV30" s="80"/>
      <c r="ABW30" s="80"/>
      <c r="ABX30" s="80"/>
      <c r="ABY30" s="80"/>
      <c r="ABZ30" s="80"/>
      <c r="ACA30" s="80"/>
      <c r="ACB30" s="80"/>
      <c r="ACC30" s="80"/>
      <c r="ACD30" s="80"/>
      <c r="ACE30" s="80"/>
      <c r="ACF30" s="80"/>
      <c r="ACG30" s="80"/>
      <c r="ACH30" s="80"/>
      <c r="ACI30" s="80"/>
      <c r="ACJ30" s="80"/>
      <c r="ACK30" s="80"/>
      <c r="ACL30" s="80"/>
      <c r="ACM30" s="80"/>
      <c r="ACN30" s="80"/>
      <c r="ACO30" s="80"/>
      <c r="ACP30" s="80"/>
      <c r="ACQ30" s="80"/>
      <c r="ACR30" s="80"/>
      <c r="ACS30" s="80"/>
      <c r="ACT30" s="80"/>
      <c r="ACU30" s="80"/>
      <c r="ACV30" s="80"/>
      <c r="ACW30" s="80"/>
      <c r="ACX30" s="80"/>
      <c r="ACY30" s="80"/>
      <c r="ACZ30" s="80"/>
      <c r="ADA30" s="80"/>
      <c r="ADB30" s="80"/>
      <c r="ADC30" s="80"/>
      <c r="ADD30" s="80"/>
      <c r="ADE30" s="80"/>
      <c r="ADF30" s="80"/>
      <c r="ADG30" s="80"/>
      <c r="ADH30" s="80"/>
      <c r="ADI30" s="80"/>
      <c r="ADJ30" s="80"/>
      <c r="ADK30" s="80"/>
      <c r="ADL30" s="80"/>
      <c r="ADM30" s="80"/>
      <c r="ADN30" s="80"/>
      <c r="ADO30" s="80"/>
      <c r="ADP30" s="80"/>
      <c r="ADQ30" s="80"/>
      <c r="ADR30" s="80"/>
      <c r="ADS30" s="80"/>
      <c r="ADT30" s="80"/>
      <c r="ADU30" s="80"/>
      <c r="ADV30" s="80"/>
      <c r="ADW30" s="80"/>
      <c r="ADX30" s="80"/>
      <c r="ADY30" s="80"/>
      <c r="ADZ30" s="80"/>
      <c r="AEA30" s="80"/>
      <c r="AEB30" s="80"/>
      <c r="AEC30" s="80"/>
      <c r="AED30" s="80"/>
      <c r="AEE30" s="80"/>
      <c r="AEF30" s="80"/>
      <c r="AEG30" s="80"/>
      <c r="AEH30" s="80"/>
      <c r="AEI30" s="80"/>
      <c r="AEJ30" s="80"/>
      <c r="AEK30" s="80"/>
      <c r="AEL30" s="80"/>
      <c r="AEM30" s="80"/>
      <c r="AEN30" s="80"/>
      <c r="AEO30" s="80"/>
      <c r="AEP30" s="80"/>
      <c r="AEQ30" s="80"/>
      <c r="AER30" s="80"/>
      <c r="AES30" s="80"/>
      <c r="AET30" s="80"/>
      <c r="AEU30" s="80"/>
      <c r="AEV30" s="80"/>
      <c r="AEW30" s="80"/>
      <c r="AEX30" s="80"/>
      <c r="AEY30" s="80"/>
      <c r="AEZ30" s="80"/>
      <c r="AFA30" s="80"/>
      <c r="AFB30" s="80"/>
      <c r="AFC30" s="80"/>
      <c r="AFD30" s="80"/>
      <c r="AFE30" s="80"/>
      <c r="AFF30" s="80"/>
      <c r="AFG30" s="80"/>
      <c r="AFH30" s="80"/>
      <c r="AFI30" s="80"/>
      <c r="AFJ30" s="80"/>
      <c r="AFK30" s="80"/>
      <c r="AFL30" s="80"/>
      <c r="AFM30" s="80"/>
      <c r="AFN30" s="80"/>
      <c r="AFO30" s="80"/>
      <c r="AFP30" s="80"/>
      <c r="AFQ30" s="80"/>
      <c r="AFR30" s="80"/>
      <c r="AFS30" s="80"/>
      <c r="AFT30" s="80"/>
      <c r="AFU30" s="80"/>
      <c r="AFV30" s="80"/>
      <c r="AFW30" s="80"/>
      <c r="AFX30" s="80"/>
      <c r="AFY30" s="80"/>
      <c r="AFZ30" s="80"/>
      <c r="AGA30" s="80"/>
      <c r="AGB30" s="80"/>
      <c r="AGC30" s="80"/>
      <c r="AGD30" s="80"/>
      <c r="AGE30" s="80"/>
      <c r="AGF30" s="80"/>
      <c r="AGG30" s="80"/>
      <c r="AGH30" s="80"/>
      <c r="AGI30" s="80"/>
      <c r="AGJ30" s="80"/>
      <c r="AGK30" s="80"/>
      <c r="AGL30" s="80"/>
      <c r="AGM30" s="80"/>
      <c r="AGN30" s="80"/>
      <c r="AGO30" s="80"/>
      <c r="AGP30" s="80"/>
      <c r="AGQ30" s="80"/>
      <c r="AGR30" s="80"/>
      <c r="AGS30" s="80"/>
      <c r="AGT30" s="80"/>
      <c r="AGU30" s="80"/>
      <c r="AGV30" s="80"/>
      <c r="AGW30" s="80"/>
      <c r="AGX30" s="80"/>
      <c r="AGY30" s="80"/>
      <c r="AGZ30" s="80"/>
      <c r="AHA30" s="80"/>
      <c r="AHB30" s="80"/>
      <c r="AHC30" s="80"/>
      <c r="AHD30" s="80"/>
      <c r="AHE30" s="80"/>
      <c r="AHF30" s="80"/>
      <c r="AHG30" s="80"/>
      <c r="AHH30" s="80"/>
      <c r="AHI30" s="80"/>
      <c r="AHJ30" s="80"/>
      <c r="AHK30" s="80"/>
      <c r="AHL30" s="80"/>
      <c r="AHM30" s="80"/>
      <c r="AHN30" s="80"/>
      <c r="AHO30" s="80"/>
      <c r="AHP30" s="80"/>
      <c r="AHQ30" s="80"/>
      <c r="AHR30" s="80"/>
      <c r="AHS30" s="80"/>
      <c r="AHT30" s="80"/>
      <c r="AHU30" s="80"/>
      <c r="AHV30" s="80"/>
      <c r="AHW30" s="80"/>
      <c r="AHX30" s="80"/>
      <c r="AHY30" s="80"/>
      <c r="AHZ30" s="80"/>
      <c r="AIA30" s="80"/>
      <c r="AIB30" s="80"/>
      <c r="AIC30" s="80"/>
      <c r="AID30" s="80"/>
      <c r="AIE30" s="80"/>
      <c r="AIF30" s="80"/>
      <c r="AIG30" s="80"/>
      <c r="AIH30" s="80"/>
      <c r="AII30" s="80"/>
      <c r="AIJ30" s="80"/>
      <c r="AIK30" s="80"/>
      <c r="AIL30" s="80"/>
      <c r="AIM30" s="80"/>
      <c r="AIN30" s="80"/>
      <c r="AIO30" s="80"/>
      <c r="AIP30" s="80"/>
      <c r="AIQ30" s="80"/>
      <c r="AIR30" s="80"/>
      <c r="AIS30" s="80"/>
      <c r="AIT30" s="80"/>
      <c r="AIU30" s="80"/>
      <c r="AIV30" s="80"/>
      <c r="AIW30" s="80"/>
      <c r="AIX30" s="80"/>
      <c r="AIY30" s="80"/>
      <c r="AIZ30" s="80"/>
      <c r="AJA30" s="80"/>
      <c r="AJB30" s="80"/>
      <c r="AJC30" s="80"/>
      <c r="AJD30" s="80"/>
      <c r="AJE30" s="80"/>
      <c r="AJF30" s="80"/>
      <c r="AJG30" s="80"/>
      <c r="AJH30" s="80"/>
      <c r="AJI30" s="80"/>
      <c r="AJJ30" s="80"/>
      <c r="AJK30" s="80"/>
      <c r="AJL30" s="80"/>
      <c r="AJM30" s="80"/>
      <c r="AJN30" s="80"/>
      <c r="AJO30" s="80"/>
      <c r="AJP30" s="80"/>
      <c r="AJQ30" s="80"/>
      <c r="AJR30" s="80"/>
      <c r="AJS30" s="80"/>
      <c r="AJT30" s="80"/>
      <c r="AJU30" s="80"/>
      <c r="AJV30" s="80"/>
      <c r="AJW30" s="80"/>
      <c r="AJX30" s="80"/>
      <c r="AJY30" s="80"/>
      <c r="AJZ30" s="80"/>
      <c r="AKA30" s="80"/>
      <c r="AKB30" s="80"/>
      <c r="AKC30" s="80"/>
      <c r="AKD30" s="80"/>
      <c r="AKE30" s="80"/>
      <c r="AKF30" s="80"/>
      <c r="AKG30" s="80"/>
      <c r="AKH30" s="80"/>
      <c r="AKI30" s="80"/>
      <c r="AKJ30" s="80"/>
      <c r="AKK30" s="80"/>
      <c r="AKL30" s="80"/>
      <c r="AKM30" s="80"/>
      <c r="AKN30" s="80"/>
      <c r="AKO30" s="80"/>
      <c r="AKP30" s="80"/>
      <c r="AKQ30" s="80"/>
      <c r="AKR30" s="80"/>
      <c r="AKS30" s="80"/>
      <c r="AKT30" s="80"/>
      <c r="AKU30" s="80"/>
      <c r="AKV30" s="80"/>
      <c r="AKW30" s="80"/>
      <c r="AKX30" s="80"/>
      <c r="AKY30" s="80"/>
      <c r="AKZ30" s="80"/>
      <c r="ALA30" s="80"/>
      <c r="ALB30" s="80"/>
      <c r="ALC30" s="80"/>
      <c r="ALD30" s="80"/>
      <c r="ALE30" s="80"/>
      <c r="ALF30" s="80"/>
      <c r="ALG30" s="80"/>
      <c r="ALH30" s="80"/>
      <c r="ALI30" s="80"/>
      <c r="ALJ30" s="80"/>
      <c r="ALK30" s="80"/>
      <c r="ALL30" s="80"/>
      <c r="ALM30" s="80"/>
      <c r="ALN30" s="80"/>
      <c r="ALO30" s="80"/>
      <c r="ALP30" s="80"/>
    </row>
    <row r="31" spans="1:1004" s="207" customFormat="1" ht="39" x14ac:dyDescent="0.25">
      <c r="A31" s="407">
        <f>IF(COUNTBLANK(B31)=1," ",COUNTA($B$13:B31))</f>
        <v>11</v>
      </c>
      <c r="B31" s="426">
        <f>apjomi!A49</f>
        <v>0</v>
      </c>
      <c r="C31" s="427" t="str">
        <f>apjomi!B49</f>
        <v>S5 Lodžiju starpsienu siltinājums. Apmetuma sistēma virs siltinājuma (AS-2)   
Siltinājums - akmensvate (Paroc Linio 15 
vai ekvivalents) λ=0,037W/mK b=50mm
Līmjava;Gruntējums; Līmjava Gruntējums; Esoša ķieģeļa mūra starpsiena b=380mm;</v>
      </c>
      <c r="D31" s="407" t="str">
        <f>apjomi!D49</f>
        <v>m²</v>
      </c>
      <c r="E31" s="47">
        <f>apjomi!F49*1.1</f>
        <v>138.66600000000003</v>
      </c>
      <c r="F31" s="105"/>
      <c r="G31" s="106"/>
      <c r="H31" s="107">
        <f t="shared" si="7"/>
        <v>0</v>
      </c>
      <c r="I31" s="108"/>
      <c r="J31" s="108"/>
      <c r="K31" s="109">
        <f t="shared" si="8"/>
        <v>0</v>
      </c>
      <c r="L31" s="109">
        <f t="shared" si="9"/>
        <v>0</v>
      </c>
      <c r="M31" s="109">
        <f t="shared" si="10"/>
        <v>0</v>
      </c>
      <c r="N31" s="109">
        <f t="shared" si="11"/>
        <v>0</v>
      </c>
      <c r="O31" s="109">
        <f t="shared" si="12"/>
        <v>0</v>
      </c>
      <c r="P31" s="109">
        <f t="shared" si="13"/>
        <v>0</v>
      </c>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LJ31" s="80"/>
      <c r="LK31" s="80"/>
      <c r="LL31" s="80"/>
      <c r="LM31" s="80"/>
      <c r="LN31" s="80"/>
      <c r="LO31" s="80"/>
      <c r="LP31" s="80"/>
      <c r="LQ31" s="80"/>
      <c r="LR31" s="80"/>
      <c r="LS31" s="80"/>
      <c r="LT31" s="80"/>
      <c r="LU31" s="80"/>
      <c r="LV31" s="80"/>
      <c r="LW31" s="80"/>
      <c r="LX31" s="80"/>
      <c r="LY31" s="80"/>
      <c r="LZ31" s="80"/>
      <c r="MA31" s="80"/>
      <c r="MB31" s="80"/>
      <c r="MC31" s="80"/>
      <c r="MD31" s="80"/>
      <c r="ME31" s="80"/>
      <c r="MF31" s="80"/>
      <c r="MG31" s="80"/>
      <c r="MH31" s="80"/>
      <c r="MI31" s="80"/>
      <c r="MJ31" s="80"/>
      <c r="MK31" s="80"/>
      <c r="ML31" s="80"/>
      <c r="MM31" s="80"/>
      <c r="MN31" s="80"/>
      <c r="MO31" s="80"/>
      <c r="MP31" s="80"/>
      <c r="MQ31" s="80"/>
      <c r="MR31" s="80"/>
      <c r="MS31" s="80"/>
      <c r="MT31" s="80"/>
      <c r="MU31" s="80"/>
      <c r="MV31" s="80"/>
      <c r="MW31" s="80"/>
      <c r="MX31" s="80"/>
      <c r="MY31" s="80"/>
      <c r="MZ31" s="80"/>
      <c r="NA31" s="80"/>
      <c r="NB31" s="80"/>
      <c r="NC31" s="80"/>
      <c r="ND31" s="80"/>
      <c r="NE31" s="80"/>
      <c r="NF31" s="80"/>
      <c r="NG31" s="80"/>
      <c r="NH31" s="80"/>
      <c r="NI31" s="80"/>
      <c r="NJ31" s="80"/>
      <c r="NK31" s="80"/>
      <c r="NL31" s="80"/>
      <c r="NM31" s="80"/>
      <c r="NN31" s="80"/>
      <c r="NO31" s="80"/>
      <c r="NP31" s="80"/>
      <c r="NQ31" s="80"/>
      <c r="NR31" s="80"/>
      <c r="NS31" s="80"/>
      <c r="NT31" s="80"/>
      <c r="NU31" s="80"/>
      <c r="NV31" s="80"/>
      <c r="NW31" s="80"/>
      <c r="NX31" s="80"/>
      <c r="NY31" s="80"/>
      <c r="NZ31" s="80"/>
      <c r="OA31" s="80"/>
      <c r="OB31" s="80"/>
      <c r="OC31" s="80"/>
      <c r="OD31" s="80"/>
      <c r="OE31" s="80"/>
      <c r="OF31" s="80"/>
      <c r="OG31" s="80"/>
      <c r="OH31" s="80"/>
      <c r="OI31" s="80"/>
      <c r="OJ31" s="80"/>
      <c r="OK31" s="80"/>
      <c r="OL31" s="80"/>
      <c r="OM31" s="80"/>
      <c r="ON31" s="80"/>
      <c r="OO31" s="80"/>
      <c r="OP31" s="80"/>
      <c r="OQ31" s="80"/>
      <c r="OR31" s="80"/>
      <c r="OS31" s="80"/>
      <c r="OT31" s="80"/>
      <c r="OU31" s="80"/>
      <c r="OV31" s="80"/>
      <c r="OW31" s="80"/>
      <c r="OX31" s="80"/>
      <c r="OY31" s="80"/>
      <c r="OZ31" s="80"/>
      <c r="PA31" s="80"/>
      <c r="PB31" s="80"/>
      <c r="PC31" s="80"/>
      <c r="PD31" s="80"/>
      <c r="PE31" s="80"/>
      <c r="PF31" s="80"/>
      <c r="PG31" s="80"/>
      <c r="PH31" s="80"/>
      <c r="PI31" s="80"/>
      <c r="PJ31" s="80"/>
      <c r="PK31" s="80"/>
      <c r="PL31" s="80"/>
      <c r="PM31" s="80"/>
      <c r="PN31" s="80"/>
      <c r="PO31" s="80"/>
      <c r="PP31" s="80"/>
      <c r="PQ31" s="80"/>
      <c r="PR31" s="80"/>
      <c r="PS31" s="80"/>
      <c r="PT31" s="80"/>
      <c r="PU31" s="80"/>
      <c r="PV31" s="80"/>
      <c r="PW31" s="80"/>
      <c r="PX31" s="80"/>
      <c r="PY31" s="80"/>
      <c r="PZ31" s="80"/>
      <c r="QA31" s="80"/>
      <c r="QB31" s="80"/>
      <c r="QC31" s="80"/>
      <c r="QD31" s="80"/>
      <c r="QE31" s="80"/>
      <c r="QF31" s="80"/>
      <c r="QG31" s="80"/>
      <c r="QH31" s="80"/>
      <c r="QI31" s="80"/>
      <c r="QJ31" s="80"/>
      <c r="QK31" s="80"/>
      <c r="QL31" s="80"/>
      <c r="QM31" s="80"/>
      <c r="QN31" s="80"/>
      <c r="QO31" s="80"/>
      <c r="QP31" s="80"/>
      <c r="QQ31" s="80"/>
      <c r="QR31" s="80"/>
      <c r="QS31" s="80"/>
      <c r="QT31" s="80"/>
      <c r="QU31" s="80"/>
      <c r="QV31" s="80"/>
      <c r="QW31" s="80"/>
      <c r="QX31" s="80"/>
      <c r="QY31" s="80"/>
      <c r="QZ31" s="80"/>
      <c r="RA31" s="80"/>
      <c r="RB31" s="80"/>
      <c r="RC31" s="80"/>
      <c r="RD31" s="80"/>
      <c r="RE31" s="80"/>
      <c r="RF31" s="80"/>
      <c r="RG31" s="80"/>
      <c r="RH31" s="80"/>
      <c r="RI31" s="80"/>
      <c r="RJ31" s="80"/>
      <c r="RK31" s="80"/>
      <c r="RL31" s="80"/>
      <c r="RM31" s="80"/>
      <c r="RN31" s="80"/>
      <c r="RO31" s="80"/>
      <c r="RP31" s="80"/>
      <c r="RQ31" s="80"/>
      <c r="RR31" s="80"/>
      <c r="RS31" s="80"/>
      <c r="RT31" s="80"/>
      <c r="RU31" s="80"/>
      <c r="RV31" s="80"/>
      <c r="RW31" s="80"/>
      <c r="RX31" s="80"/>
      <c r="RY31" s="80"/>
      <c r="RZ31" s="80"/>
      <c r="SA31" s="80"/>
      <c r="SB31" s="80"/>
      <c r="SC31" s="80"/>
      <c r="SD31" s="80"/>
      <c r="SE31" s="80"/>
      <c r="SF31" s="80"/>
      <c r="SG31" s="80"/>
      <c r="SH31" s="80"/>
      <c r="SI31" s="80"/>
      <c r="SJ31" s="80"/>
      <c r="SK31" s="80"/>
      <c r="SL31" s="80"/>
      <c r="SM31" s="80"/>
      <c r="SN31" s="80"/>
      <c r="SO31" s="80"/>
      <c r="SP31" s="80"/>
      <c r="SQ31" s="80"/>
      <c r="SR31" s="80"/>
      <c r="SS31" s="80"/>
      <c r="ST31" s="80"/>
      <c r="SU31" s="80"/>
      <c r="SV31" s="80"/>
      <c r="SW31" s="80"/>
      <c r="SX31" s="80"/>
      <c r="SY31" s="80"/>
      <c r="SZ31" s="80"/>
      <c r="TA31" s="80"/>
      <c r="TB31" s="80"/>
      <c r="TC31" s="80"/>
      <c r="TD31" s="80"/>
      <c r="TE31" s="80"/>
      <c r="TF31" s="80"/>
      <c r="TG31" s="80"/>
      <c r="TH31" s="80"/>
      <c r="TI31" s="80"/>
      <c r="TJ31" s="80"/>
      <c r="TK31" s="80"/>
      <c r="TL31" s="80"/>
      <c r="TM31" s="80"/>
      <c r="TN31" s="80"/>
      <c r="TO31" s="80"/>
      <c r="TP31" s="80"/>
      <c r="TQ31" s="80"/>
      <c r="TR31" s="80"/>
      <c r="TS31" s="80"/>
      <c r="TT31" s="80"/>
      <c r="TU31" s="80"/>
      <c r="TV31" s="80"/>
      <c r="TW31" s="80"/>
      <c r="TX31" s="80"/>
      <c r="TY31" s="80"/>
      <c r="TZ31" s="80"/>
      <c r="UA31" s="80"/>
      <c r="UB31" s="80"/>
      <c r="UC31" s="80"/>
      <c r="UD31" s="80"/>
      <c r="UE31" s="80"/>
      <c r="UF31" s="80"/>
      <c r="UG31" s="80"/>
      <c r="UH31" s="80"/>
      <c r="UI31" s="80"/>
      <c r="UJ31" s="80"/>
      <c r="UK31" s="80"/>
      <c r="UL31" s="80"/>
      <c r="UM31" s="80"/>
      <c r="UN31" s="80"/>
      <c r="UO31" s="80"/>
      <c r="UP31" s="80"/>
      <c r="UQ31" s="80"/>
      <c r="UR31" s="80"/>
      <c r="US31" s="80"/>
      <c r="UT31" s="80"/>
      <c r="UU31" s="80"/>
      <c r="UV31" s="80"/>
      <c r="UW31" s="80"/>
      <c r="UX31" s="80"/>
      <c r="UY31" s="80"/>
      <c r="UZ31" s="80"/>
      <c r="VA31" s="80"/>
      <c r="VB31" s="80"/>
      <c r="VC31" s="80"/>
      <c r="VD31" s="80"/>
      <c r="VE31" s="80"/>
      <c r="VF31" s="80"/>
      <c r="VG31" s="80"/>
      <c r="VH31" s="80"/>
      <c r="VI31" s="80"/>
      <c r="VJ31" s="80"/>
      <c r="VK31" s="80"/>
      <c r="VL31" s="80"/>
      <c r="VM31" s="80"/>
      <c r="VN31" s="80"/>
      <c r="VO31" s="80"/>
      <c r="VP31" s="80"/>
      <c r="VQ31" s="80"/>
      <c r="VR31" s="80"/>
      <c r="VS31" s="80"/>
      <c r="VT31" s="80"/>
      <c r="VU31" s="80"/>
      <c r="VV31" s="80"/>
      <c r="VW31" s="80"/>
      <c r="VX31" s="80"/>
      <c r="VY31" s="80"/>
      <c r="VZ31" s="80"/>
      <c r="WA31" s="80"/>
      <c r="WB31" s="80"/>
      <c r="WC31" s="80"/>
      <c r="WD31" s="80"/>
      <c r="WE31" s="80"/>
      <c r="WF31" s="80"/>
      <c r="WG31" s="80"/>
      <c r="WH31" s="80"/>
      <c r="WI31" s="80"/>
      <c r="WJ31" s="80"/>
      <c r="WK31" s="80"/>
      <c r="WL31" s="80"/>
      <c r="WM31" s="80"/>
      <c r="WN31" s="80"/>
      <c r="WO31" s="80"/>
      <c r="WP31" s="80"/>
      <c r="WQ31" s="80"/>
      <c r="WR31" s="80"/>
      <c r="WS31" s="80"/>
      <c r="WT31" s="80"/>
      <c r="WU31" s="80"/>
      <c r="WV31" s="80"/>
      <c r="WW31" s="80"/>
      <c r="WX31" s="80"/>
      <c r="WY31" s="80"/>
      <c r="WZ31" s="80"/>
      <c r="XA31" s="80"/>
      <c r="XB31" s="80"/>
      <c r="XC31" s="80"/>
      <c r="XD31" s="80"/>
      <c r="XE31" s="80"/>
      <c r="XF31" s="80"/>
      <c r="XG31" s="80"/>
      <c r="XH31" s="80"/>
      <c r="XI31" s="80"/>
      <c r="XJ31" s="80"/>
      <c r="XK31" s="80"/>
      <c r="XL31" s="80"/>
      <c r="XM31" s="80"/>
      <c r="XN31" s="80"/>
      <c r="XO31" s="80"/>
      <c r="XP31" s="80"/>
      <c r="XQ31" s="80"/>
      <c r="XR31" s="80"/>
      <c r="XS31" s="80"/>
      <c r="XT31" s="80"/>
      <c r="XU31" s="80"/>
      <c r="XV31" s="80"/>
      <c r="XW31" s="80"/>
      <c r="XX31" s="80"/>
      <c r="XY31" s="80"/>
      <c r="XZ31" s="80"/>
      <c r="YA31" s="80"/>
      <c r="YB31" s="80"/>
      <c r="YC31" s="80"/>
      <c r="YD31" s="80"/>
      <c r="YE31" s="80"/>
      <c r="YF31" s="80"/>
      <c r="YG31" s="80"/>
      <c r="YH31" s="80"/>
      <c r="YI31" s="80"/>
      <c r="YJ31" s="80"/>
      <c r="YK31" s="80"/>
      <c r="YL31" s="80"/>
      <c r="YM31" s="80"/>
      <c r="YN31" s="80"/>
      <c r="YO31" s="80"/>
      <c r="YP31" s="80"/>
      <c r="YQ31" s="80"/>
      <c r="YR31" s="80"/>
      <c r="YS31" s="80"/>
      <c r="YT31" s="80"/>
      <c r="YU31" s="80"/>
      <c r="YV31" s="80"/>
      <c r="YW31" s="80"/>
      <c r="YX31" s="80"/>
      <c r="YY31" s="80"/>
      <c r="YZ31" s="80"/>
      <c r="ZA31" s="80"/>
      <c r="ZB31" s="80"/>
      <c r="ZC31" s="80"/>
      <c r="ZD31" s="80"/>
      <c r="ZE31" s="80"/>
      <c r="ZF31" s="80"/>
      <c r="ZG31" s="80"/>
      <c r="ZH31" s="80"/>
      <c r="ZI31" s="80"/>
      <c r="ZJ31" s="80"/>
      <c r="ZK31" s="80"/>
      <c r="ZL31" s="80"/>
      <c r="ZM31" s="80"/>
      <c r="ZN31" s="80"/>
      <c r="ZO31" s="80"/>
      <c r="ZP31" s="80"/>
      <c r="ZQ31" s="80"/>
      <c r="ZR31" s="80"/>
      <c r="ZS31" s="80"/>
      <c r="ZT31" s="80"/>
      <c r="ZU31" s="80"/>
      <c r="ZV31" s="80"/>
      <c r="ZW31" s="80"/>
      <c r="ZX31" s="80"/>
      <c r="ZY31" s="80"/>
      <c r="ZZ31" s="80"/>
      <c r="AAA31" s="80"/>
      <c r="AAB31" s="80"/>
      <c r="AAC31" s="80"/>
      <c r="AAD31" s="80"/>
      <c r="AAE31" s="80"/>
      <c r="AAF31" s="80"/>
      <c r="AAG31" s="80"/>
      <c r="AAH31" s="80"/>
      <c r="AAI31" s="80"/>
      <c r="AAJ31" s="80"/>
      <c r="AAK31" s="80"/>
      <c r="AAL31" s="80"/>
      <c r="AAM31" s="80"/>
      <c r="AAN31" s="80"/>
      <c r="AAO31" s="80"/>
      <c r="AAP31" s="80"/>
      <c r="AAQ31" s="80"/>
      <c r="AAR31" s="80"/>
      <c r="AAS31" s="80"/>
      <c r="AAT31" s="80"/>
      <c r="AAU31" s="80"/>
      <c r="AAV31" s="80"/>
      <c r="AAW31" s="80"/>
      <c r="AAX31" s="80"/>
      <c r="AAY31" s="80"/>
      <c r="AAZ31" s="80"/>
      <c r="ABA31" s="80"/>
      <c r="ABB31" s="80"/>
      <c r="ABC31" s="80"/>
      <c r="ABD31" s="80"/>
      <c r="ABE31" s="80"/>
      <c r="ABF31" s="80"/>
      <c r="ABG31" s="80"/>
      <c r="ABH31" s="80"/>
      <c r="ABI31" s="80"/>
      <c r="ABJ31" s="80"/>
      <c r="ABK31" s="80"/>
      <c r="ABL31" s="80"/>
      <c r="ABM31" s="80"/>
      <c r="ABN31" s="80"/>
      <c r="ABO31" s="80"/>
      <c r="ABP31" s="80"/>
      <c r="ABQ31" s="80"/>
      <c r="ABR31" s="80"/>
      <c r="ABS31" s="80"/>
      <c r="ABT31" s="80"/>
      <c r="ABU31" s="80"/>
      <c r="ABV31" s="80"/>
      <c r="ABW31" s="80"/>
      <c r="ABX31" s="80"/>
      <c r="ABY31" s="80"/>
      <c r="ABZ31" s="80"/>
      <c r="ACA31" s="80"/>
      <c r="ACB31" s="80"/>
      <c r="ACC31" s="80"/>
      <c r="ACD31" s="80"/>
      <c r="ACE31" s="80"/>
      <c r="ACF31" s="80"/>
      <c r="ACG31" s="80"/>
      <c r="ACH31" s="80"/>
      <c r="ACI31" s="80"/>
      <c r="ACJ31" s="80"/>
      <c r="ACK31" s="80"/>
      <c r="ACL31" s="80"/>
      <c r="ACM31" s="80"/>
      <c r="ACN31" s="80"/>
      <c r="ACO31" s="80"/>
      <c r="ACP31" s="80"/>
      <c r="ACQ31" s="80"/>
      <c r="ACR31" s="80"/>
      <c r="ACS31" s="80"/>
      <c r="ACT31" s="80"/>
      <c r="ACU31" s="80"/>
      <c r="ACV31" s="80"/>
      <c r="ACW31" s="80"/>
      <c r="ACX31" s="80"/>
      <c r="ACY31" s="80"/>
      <c r="ACZ31" s="80"/>
      <c r="ADA31" s="80"/>
      <c r="ADB31" s="80"/>
      <c r="ADC31" s="80"/>
      <c r="ADD31" s="80"/>
      <c r="ADE31" s="80"/>
      <c r="ADF31" s="80"/>
      <c r="ADG31" s="80"/>
      <c r="ADH31" s="80"/>
      <c r="ADI31" s="80"/>
      <c r="ADJ31" s="80"/>
      <c r="ADK31" s="80"/>
      <c r="ADL31" s="80"/>
      <c r="ADM31" s="80"/>
      <c r="ADN31" s="80"/>
      <c r="ADO31" s="80"/>
      <c r="ADP31" s="80"/>
      <c r="ADQ31" s="80"/>
      <c r="ADR31" s="80"/>
      <c r="ADS31" s="80"/>
      <c r="ADT31" s="80"/>
      <c r="ADU31" s="80"/>
      <c r="ADV31" s="80"/>
      <c r="ADW31" s="80"/>
      <c r="ADX31" s="80"/>
      <c r="ADY31" s="80"/>
      <c r="ADZ31" s="80"/>
      <c r="AEA31" s="80"/>
      <c r="AEB31" s="80"/>
      <c r="AEC31" s="80"/>
      <c r="AED31" s="80"/>
      <c r="AEE31" s="80"/>
      <c r="AEF31" s="80"/>
      <c r="AEG31" s="80"/>
      <c r="AEH31" s="80"/>
      <c r="AEI31" s="80"/>
      <c r="AEJ31" s="80"/>
      <c r="AEK31" s="80"/>
      <c r="AEL31" s="80"/>
      <c r="AEM31" s="80"/>
      <c r="AEN31" s="80"/>
      <c r="AEO31" s="80"/>
      <c r="AEP31" s="80"/>
      <c r="AEQ31" s="80"/>
      <c r="AER31" s="80"/>
      <c r="AES31" s="80"/>
      <c r="AET31" s="80"/>
      <c r="AEU31" s="80"/>
      <c r="AEV31" s="80"/>
      <c r="AEW31" s="80"/>
      <c r="AEX31" s="80"/>
      <c r="AEY31" s="80"/>
      <c r="AEZ31" s="80"/>
      <c r="AFA31" s="80"/>
      <c r="AFB31" s="80"/>
      <c r="AFC31" s="80"/>
      <c r="AFD31" s="80"/>
      <c r="AFE31" s="80"/>
      <c r="AFF31" s="80"/>
      <c r="AFG31" s="80"/>
      <c r="AFH31" s="80"/>
      <c r="AFI31" s="80"/>
      <c r="AFJ31" s="80"/>
      <c r="AFK31" s="80"/>
      <c r="AFL31" s="80"/>
      <c r="AFM31" s="80"/>
      <c r="AFN31" s="80"/>
      <c r="AFO31" s="80"/>
      <c r="AFP31" s="80"/>
      <c r="AFQ31" s="80"/>
      <c r="AFR31" s="80"/>
      <c r="AFS31" s="80"/>
      <c r="AFT31" s="80"/>
      <c r="AFU31" s="80"/>
      <c r="AFV31" s="80"/>
      <c r="AFW31" s="80"/>
      <c r="AFX31" s="80"/>
      <c r="AFY31" s="80"/>
      <c r="AFZ31" s="80"/>
      <c r="AGA31" s="80"/>
      <c r="AGB31" s="80"/>
      <c r="AGC31" s="80"/>
      <c r="AGD31" s="80"/>
      <c r="AGE31" s="80"/>
      <c r="AGF31" s="80"/>
      <c r="AGG31" s="80"/>
      <c r="AGH31" s="80"/>
      <c r="AGI31" s="80"/>
      <c r="AGJ31" s="80"/>
      <c r="AGK31" s="80"/>
      <c r="AGL31" s="80"/>
      <c r="AGM31" s="80"/>
      <c r="AGN31" s="80"/>
      <c r="AGO31" s="80"/>
      <c r="AGP31" s="80"/>
      <c r="AGQ31" s="80"/>
      <c r="AGR31" s="80"/>
      <c r="AGS31" s="80"/>
      <c r="AGT31" s="80"/>
      <c r="AGU31" s="80"/>
      <c r="AGV31" s="80"/>
      <c r="AGW31" s="80"/>
      <c r="AGX31" s="80"/>
      <c r="AGY31" s="80"/>
      <c r="AGZ31" s="80"/>
      <c r="AHA31" s="80"/>
      <c r="AHB31" s="80"/>
      <c r="AHC31" s="80"/>
      <c r="AHD31" s="80"/>
      <c r="AHE31" s="80"/>
      <c r="AHF31" s="80"/>
      <c r="AHG31" s="80"/>
      <c r="AHH31" s="80"/>
      <c r="AHI31" s="80"/>
      <c r="AHJ31" s="80"/>
      <c r="AHK31" s="80"/>
      <c r="AHL31" s="80"/>
      <c r="AHM31" s="80"/>
      <c r="AHN31" s="80"/>
      <c r="AHO31" s="80"/>
      <c r="AHP31" s="80"/>
      <c r="AHQ31" s="80"/>
      <c r="AHR31" s="80"/>
      <c r="AHS31" s="80"/>
      <c r="AHT31" s="80"/>
      <c r="AHU31" s="80"/>
      <c r="AHV31" s="80"/>
      <c r="AHW31" s="80"/>
      <c r="AHX31" s="80"/>
      <c r="AHY31" s="80"/>
      <c r="AHZ31" s="80"/>
      <c r="AIA31" s="80"/>
      <c r="AIB31" s="80"/>
      <c r="AIC31" s="80"/>
      <c r="AID31" s="80"/>
      <c r="AIE31" s="80"/>
      <c r="AIF31" s="80"/>
      <c r="AIG31" s="80"/>
      <c r="AIH31" s="80"/>
      <c r="AII31" s="80"/>
      <c r="AIJ31" s="80"/>
      <c r="AIK31" s="80"/>
      <c r="AIL31" s="80"/>
      <c r="AIM31" s="80"/>
      <c r="AIN31" s="80"/>
      <c r="AIO31" s="80"/>
      <c r="AIP31" s="80"/>
      <c r="AIQ31" s="80"/>
      <c r="AIR31" s="80"/>
      <c r="AIS31" s="80"/>
      <c r="AIT31" s="80"/>
      <c r="AIU31" s="80"/>
      <c r="AIV31" s="80"/>
      <c r="AIW31" s="80"/>
      <c r="AIX31" s="80"/>
      <c r="AIY31" s="80"/>
      <c r="AIZ31" s="80"/>
      <c r="AJA31" s="80"/>
      <c r="AJB31" s="80"/>
      <c r="AJC31" s="80"/>
      <c r="AJD31" s="80"/>
      <c r="AJE31" s="80"/>
      <c r="AJF31" s="80"/>
      <c r="AJG31" s="80"/>
      <c r="AJH31" s="80"/>
      <c r="AJI31" s="80"/>
      <c r="AJJ31" s="80"/>
      <c r="AJK31" s="80"/>
      <c r="AJL31" s="80"/>
      <c r="AJM31" s="80"/>
      <c r="AJN31" s="80"/>
      <c r="AJO31" s="80"/>
      <c r="AJP31" s="80"/>
      <c r="AJQ31" s="80"/>
      <c r="AJR31" s="80"/>
      <c r="AJS31" s="80"/>
      <c r="AJT31" s="80"/>
      <c r="AJU31" s="80"/>
      <c r="AJV31" s="80"/>
      <c r="AJW31" s="80"/>
      <c r="AJX31" s="80"/>
      <c r="AJY31" s="80"/>
      <c r="AJZ31" s="80"/>
      <c r="AKA31" s="80"/>
      <c r="AKB31" s="80"/>
      <c r="AKC31" s="80"/>
      <c r="AKD31" s="80"/>
      <c r="AKE31" s="80"/>
      <c r="AKF31" s="80"/>
      <c r="AKG31" s="80"/>
      <c r="AKH31" s="80"/>
      <c r="AKI31" s="80"/>
      <c r="AKJ31" s="80"/>
      <c r="AKK31" s="80"/>
      <c r="AKL31" s="80"/>
      <c r="AKM31" s="80"/>
      <c r="AKN31" s="80"/>
      <c r="AKO31" s="80"/>
      <c r="AKP31" s="80"/>
      <c r="AKQ31" s="80"/>
      <c r="AKR31" s="80"/>
      <c r="AKS31" s="80"/>
      <c r="AKT31" s="80"/>
      <c r="AKU31" s="80"/>
      <c r="AKV31" s="80"/>
      <c r="AKW31" s="80"/>
      <c r="AKX31" s="80"/>
      <c r="AKY31" s="80"/>
      <c r="AKZ31" s="80"/>
      <c r="ALA31" s="80"/>
      <c r="ALB31" s="80"/>
      <c r="ALC31" s="80"/>
      <c r="ALD31" s="80"/>
      <c r="ALE31" s="80"/>
      <c r="ALF31" s="80"/>
      <c r="ALG31" s="80"/>
      <c r="ALH31" s="80"/>
      <c r="ALI31" s="80"/>
      <c r="ALJ31" s="80"/>
      <c r="ALK31" s="80"/>
      <c r="ALL31" s="80"/>
      <c r="ALM31" s="80"/>
      <c r="ALN31" s="80"/>
      <c r="ALO31" s="80"/>
      <c r="ALP31" s="80"/>
    </row>
    <row r="32" spans="1:1004" s="207" customFormat="1" ht="39" x14ac:dyDescent="0.25">
      <c r="A32" s="407">
        <f>IF(COUNTBLANK(B32)=1," ",COUNTA($B$13:B32))</f>
        <v>12</v>
      </c>
      <c r="B32" s="426">
        <f>apjomi!A50</f>
        <v>0</v>
      </c>
      <c r="C32" s="427" t="str">
        <f>apjomi!B50</f>
        <v xml:space="preserve">S6 Siltinājums pie ieejas durvīm. Apmetuma sistēma virs siltinājuma (AS-1)    
SPU materiāls (Kooltherm K5 vai ekvivalents); λ=0,021W/mK b=50mm
Līmjava;Gruntējums;Esošā siena - ķieģeļu mūris b=510mm
 </v>
      </c>
      <c r="D32" s="407" t="str">
        <f>apjomi!D50</f>
        <v>m²</v>
      </c>
      <c r="E32" s="47">
        <f>apjomi!E50*1.1</f>
        <v>7.1610000000000005</v>
      </c>
      <c r="F32" s="105"/>
      <c r="G32" s="106"/>
      <c r="H32" s="107">
        <f t="shared" si="7"/>
        <v>0</v>
      </c>
      <c r="I32" s="108"/>
      <c r="J32" s="108"/>
      <c r="K32" s="109">
        <f t="shared" si="8"/>
        <v>0</v>
      </c>
      <c r="L32" s="109">
        <f t="shared" si="9"/>
        <v>0</v>
      </c>
      <c r="M32" s="109">
        <f t="shared" si="10"/>
        <v>0</v>
      </c>
      <c r="N32" s="109">
        <f t="shared" si="11"/>
        <v>0</v>
      </c>
      <c r="O32" s="109">
        <f t="shared" si="12"/>
        <v>0</v>
      </c>
      <c r="P32" s="109">
        <f t="shared" si="13"/>
        <v>0</v>
      </c>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c r="IW32" s="80"/>
      <c r="IX32" s="80"/>
      <c r="IY32" s="80"/>
      <c r="IZ32" s="80"/>
      <c r="JA32" s="80"/>
      <c r="JB32" s="80"/>
      <c r="JC32" s="80"/>
      <c r="JD32" s="80"/>
      <c r="JE32" s="80"/>
      <c r="JF32" s="80"/>
      <c r="JG32" s="80"/>
      <c r="JH32" s="80"/>
      <c r="JI32" s="80"/>
      <c r="JJ32" s="80"/>
      <c r="JK32" s="80"/>
      <c r="JL32" s="80"/>
      <c r="JM32" s="80"/>
      <c r="JN32" s="80"/>
      <c r="JO32" s="80"/>
      <c r="JP32" s="80"/>
      <c r="JQ32" s="80"/>
      <c r="JR32" s="80"/>
      <c r="JS32" s="80"/>
      <c r="JT32" s="80"/>
      <c r="JU32" s="80"/>
      <c r="JV32" s="80"/>
      <c r="JW32" s="80"/>
      <c r="JX32" s="80"/>
      <c r="JY32" s="80"/>
      <c r="JZ32" s="80"/>
      <c r="KA32" s="80"/>
      <c r="KB32" s="80"/>
      <c r="KC32" s="80"/>
      <c r="KD32" s="80"/>
      <c r="KE32" s="80"/>
      <c r="KF32" s="80"/>
      <c r="KG32" s="80"/>
      <c r="KH32" s="80"/>
      <c r="KI32" s="80"/>
      <c r="KJ32" s="80"/>
      <c r="KK32" s="80"/>
      <c r="KL32" s="80"/>
      <c r="KM32" s="80"/>
      <c r="KN32" s="80"/>
      <c r="KO32" s="80"/>
      <c r="KP32" s="80"/>
      <c r="KQ32" s="80"/>
      <c r="KR32" s="80"/>
      <c r="KS32" s="80"/>
      <c r="KT32" s="80"/>
      <c r="KU32" s="80"/>
      <c r="KV32" s="80"/>
      <c r="KW32" s="80"/>
      <c r="KX32" s="80"/>
      <c r="KY32" s="80"/>
      <c r="KZ32" s="80"/>
      <c r="LA32" s="80"/>
      <c r="LB32" s="80"/>
      <c r="LC32" s="80"/>
      <c r="LD32" s="80"/>
      <c r="LE32" s="80"/>
      <c r="LF32" s="80"/>
      <c r="LG32" s="80"/>
      <c r="LH32" s="80"/>
      <c r="LI32" s="80"/>
      <c r="LJ32" s="80"/>
      <c r="LK32" s="80"/>
      <c r="LL32" s="80"/>
      <c r="LM32" s="80"/>
      <c r="LN32" s="80"/>
      <c r="LO32" s="80"/>
      <c r="LP32" s="80"/>
      <c r="LQ32" s="80"/>
      <c r="LR32" s="80"/>
      <c r="LS32" s="80"/>
      <c r="LT32" s="80"/>
      <c r="LU32" s="80"/>
      <c r="LV32" s="80"/>
      <c r="LW32" s="80"/>
      <c r="LX32" s="80"/>
      <c r="LY32" s="80"/>
      <c r="LZ32" s="80"/>
      <c r="MA32" s="80"/>
      <c r="MB32" s="80"/>
      <c r="MC32" s="80"/>
      <c r="MD32" s="80"/>
      <c r="ME32" s="80"/>
      <c r="MF32" s="80"/>
      <c r="MG32" s="80"/>
      <c r="MH32" s="80"/>
      <c r="MI32" s="80"/>
      <c r="MJ32" s="80"/>
      <c r="MK32" s="80"/>
      <c r="ML32" s="80"/>
      <c r="MM32" s="80"/>
      <c r="MN32" s="80"/>
      <c r="MO32" s="80"/>
      <c r="MP32" s="80"/>
      <c r="MQ32" s="80"/>
      <c r="MR32" s="80"/>
      <c r="MS32" s="80"/>
      <c r="MT32" s="80"/>
      <c r="MU32" s="80"/>
      <c r="MV32" s="80"/>
      <c r="MW32" s="80"/>
      <c r="MX32" s="80"/>
      <c r="MY32" s="80"/>
      <c r="MZ32" s="80"/>
      <c r="NA32" s="80"/>
      <c r="NB32" s="80"/>
      <c r="NC32" s="80"/>
      <c r="ND32" s="80"/>
      <c r="NE32" s="80"/>
      <c r="NF32" s="80"/>
      <c r="NG32" s="80"/>
      <c r="NH32" s="80"/>
      <c r="NI32" s="80"/>
      <c r="NJ32" s="80"/>
      <c r="NK32" s="80"/>
      <c r="NL32" s="80"/>
      <c r="NM32" s="80"/>
      <c r="NN32" s="80"/>
      <c r="NO32" s="80"/>
      <c r="NP32" s="80"/>
      <c r="NQ32" s="80"/>
      <c r="NR32" s="80"/>
      <c r="NS32" s="80"/>
      <c r="NT32" s="80"/>
      <c r="NU32" s="80"/>
      <c r="NV32" s="80"/>
      <c r="NW32" s="80"/>
      <c r="NX32" s="80"/>
      <c r="NY32" s="80"/>
      <c r="NZ32" s="80"/>
      <c r="OA32" s="80"/>
      <c r="OB32" s="80"/>
      <c r="OC32" s="80"/>
      <c r="OD32" s="80"/>
      <c r="OE32" s="80"/>
      <c r="OF32" s="80"/>
      <c r="OG32" s="80"/>
      <c r="OH32" s="80"/>
      <c r="OI32" s="80"/>
      <c r="OJ32" s="80"/>
      <c r="OK32" s="80"/>
      <c r="OL32" s="80"/>
      <c r="OM32" s="80"/>
      <c r="ON32" s="80"/>
      <c r="OO32" s="80"/>
      <c r="OP32" s="80"/>
      <c r="OQ32" s="80"/>
      <c r="OR32" s="80"/>
      <c r="OS32" s="80"/>
      <c r="OT32" s="80"/>
      <c r="OU32" s="80"/>
      <c r="OV32" s="80"/>
      <c r="OW32" s="80"/>
      <c r="OX32" s="80"/>
      <c r="OY32" s="80"/>
      <c r="OZ32" s="80"/>
      <c r="PA32" s="80"/>
      <c r="PB32" s="80"/>
      <c r="PC32" s="80"/>
      <c r="PD32" s="80"/>
      <c r="PE32" s="80"/>
      <c r="PF32" s="80"/>
      <c r="PG32" s="80"/>
      <c r="PH32" s="80"/>
      <c r="PI32" s="80"/>
      <c r="PJ32" s="80"/>
      <c r="PK32" s="80"/>
      <c r="PL32" s="80"/>
      <c r="PM32" s="80"/>
      <c r="PN32" s="80"/>
      <c r="PO32" s="80"/>
      <c r="PP32" s="80"/>
      <c r="PQ32" s="80"/>
      <c r="PR32" s="80"/>
      <c r="PS32" s="80"/>
      <c r="PT32" s="80"/>
      <c r="PU32" s="80"/>
      <c r="PV32" s="80"/>
      <c r="PW32" s="80"/>
      <c r="PX32" s="80"/>
      <c r="PY32" s="80"/>
      <c r="PZ32" s="80"/>
      <c r="QA32" s="80"/>
      <c r="QB32" s="80"/>
      <c r="QC32" s="80"/>
      <c r="QD32" s="80"/>
      <c r="QE32" s="80"/>
      <c r="QF32" s="80"/>
      <c r="QG32" s="80"/>
      <c r="QH32" s="80"/>
      <c r="QI32" s="80"/>
      <c r="QJ32" s="80"/>
      <c r="QK32" s="80"/>
      <c r="QL32" s="80"/>
      <c r="QM32" s="80"/>
      <c r="QN32" s="80"/>
      <c r="QO32" s="80"/>
      <c r="QP32" s="80"/>
      <c r="QQ32" s="80"/>
      <c r="QR32" s="80"/>
      <c r="QS32" s="80"/>
      <c r="QT32" s="80"/>
      <c r="QU32" s="80"/>
      <c r="QV32" s="80"/>
      <c r="QW32" s="80"/>
      <c r="QX32" s="80"/>
      <c r="QY32" s="80"/>
      <c r="QZ32" s="80"/>
      <c r="RA32" s="80"/>
      <c r="RB32" s="80"/>
      <c r="RC32" s="80"/>
      <c r="RD32" s="80"/>
      <c r="RE32" s="80"/>
      <c r="RF32" s="80"/>
      <c r="RG32" s="80"/>
      <c r="RH32" s="80"/>
      <c r="RI32" s="80"/>
      <c r="RJ32" s="80"/>
      <c r="RK32" s="80"/>
      <c r="RL32" s="80"/>
      <c r="RM32" s="80"/>
      <c r="RN32" s="80"/>
      <c r="RO32" s="80"/>
      <c r="RP32" s="80"/>
      <c r="RQ32" s="80"/>
      <c r="RR32" s="80"/>
      <c r="RS32" s="80"/>
      <c r="RT32" s="80"/>
      <c r="RU32" s="80"/>
      <c r="RV32" s="80"/>
      <c r="RW32" s="80"/>
      <c r="RX32" s="80"/>
      <c r="RY32" s="80"/>
      <c r="RZ32" s="80"/>
      <c r="SA32" s="80"/>
      <c r="SB32" s="80"/>
      <c r="SC32" s="80"/>
      <c r="SD32" s="80"/>
      <c r="SE32" s="80"/>
      <c r="SF32" s="80"/>
      <c r="SG32" s="80"/>
      <c r="SH32" s="80"/>
      <c r="SI32" s="80"/>
      <c r="SJ32" s="80"/>
      <c r="SK32" s="80"/>
      <c r="SL32" s="80"/>
      <c r="SM32" s="80"/>
      <c r="SN32" s="80"/>
      <c r="SO32" s="80"/>
      <c r="SP32" s="80"/>
      <c r="SQ32" s="80"/>
      <c r="SR32" s="80"/>
      <c r="SS32" s="80"/>
      <c r="ST32" s="80"/>
      <c r="SU32" s="80"/>
      <c r="SV32" s="80"/>
      <c r="SW32" s="80"/>
      <c r="SX32" s="80"/>
      <c r="SY32" s="80"/>
      <c r="SZ32" s="80"/>
      <c r="TA32" s="80"/>
      <c r="TB32" s="80"/>
      <c r="TC32" s="80"/>
      <c r="TD32" s="80"/>
      <c r="TE32" s="80"/>
      <c r="TF32" s="80"/>
      <c r="TG32" s="80"/>
      <c r="TH32" s="80"/>
      <c r="TI32" s="80"/>
      <c r="TJ32" s="80"/>
      <c r="TK32" s="80"/>
      <c r="TL32" s="80"/>
      <c r="TM32" s="80"/>
      <c r="TN32" s="80"/>
      <c r="TO32" s="80"/>
      <c r="TP32" s="80"/>
      <c r="TQ32" s="80"/>
      <c r="TR32" s="80"/>
      <c r="TS32" s="80"/>
      <c r="TT32" s="80"/>
      <c r="TU32" s="80"/>
      <c r="TV32" s="80"/>
      <c r="TW32" s="80"/>
      <c r="TX32" s="80"/>
      <c r="TY32" s="80"/>
      <c r="TZ32" s="80"/>
      <c r="UA32" s="80"/>
      <c r="UB32" s="80"/>
      <c r="UC32" s="80"/>
      <c r="UD32" s="80"/>
      <c r="UE32" s="80"/>
      <c r="UF32" s="80"/>
      <c r="UG32" s="80"/>
      <c r="UH32" s="80"/>
      <c r="UI32" s="80"/>
      <c r="UJ32" s="80"/>
      <c r="UK32" s="80"/>
      <c r="UL32" s="80"/>
      <c r="UM32" s="80"/>
      <c r="UN32" s="80"/>
      <c r="UO32" s="80"/>
      <c r="UP32" s="80"/>
      <c r="UQ32" s="80"/>
      <c r="UR32" s="80"/>
      <c r="US32" s="80"/>
      <c r="UT32" s="80"/>
      <c r="UU32" s="80"/>
      <c r="UV32" s="80"/>
      <c r="UW32" s="80"/>
      <c r="UX32" s="80"/>
      <c r="UY32" s="80"/>
      <c r="UZ32" s="80"/>
      <c r="VA32" s="80"/>
      <c r="VB32" s="80"/>
      <c r="VC32" s="80"/>
      <c r="VD32" s="80"/>
      <c r="VE32" s="80"/>
      <c r="VF32" s="80"/>
      <c r="VG32" s="80"/>
      <c r="VH32" s="80"/>
      <c r="VI32" s="80"/>
      <c r="VJ32" s="80"/>
      <c r="VK32" s="80"/>
      <c r="VL32" s="80"/>
      <c r="VM32" s="80"/>
      <c r="VN32" s="80"/>
      <c r="VO32" s="80"/>
      <c r="VP32" s="80"/>
      <c r="VQ32" s="80"/>
      <c r="VR32" s="80"/>
      <c r="VS32" s="80"/>
      <c r="VT32" s="80"/>
      <c r="VU32" s="80"/>
      <c r="VV32" s="80"/>
      <c r="VW32" s="80"/>
      <c r="VX32" s="80"/>
      <c r="VY32" s="80"/>
      <c r="VZ32" s="80"/>
      <c r="WA32" s="80"/>
      <c r="WB32" s="80"/>
      <c r="WC32" s="80"/>
      <c r="WD32" s="80"/>
      <c r="WE32" s="80"/>
      <c r="WF32" s="80"/>
      <c r="WG32" s="80"/>
      <c r="WH32" s="80"/>
      <c r="WI32" s="80"/>
      <c r="WJ32" s="80"/>
      <c r="WK32" s="80"/>
      <c r="WL32" s="80"/>
      <c r="WM32" s="80"/>
      <c r="WN32" s="80"/>
      <c r="WO32" s="80"/>
      <c r="WP32" s="80"/>
      <c r="WQ32" s="80"/>
      <c r="WR32" s="80"/>
      <c r="WS32" s="80"/>
      <c r="WT32" s="80"/>
      <c r="WU32" s="80"/>
      <c r="WV32" s="80"/>
      <c r="WW32" s="80"/>
      <c r="WX32" s="80"/>
      <c r="WY32" s="80"/>
      <c r="WZ32" s="80"/>
      <c r="XA32" s="80"/>
      <c r="XB32" s="80"/>
      <c r="XC32" s="80"/>
      <c r="XD32" s="80"/>
      <c r="XE32" s="80"/>
      <c r="XF32" s="80"/>
      <c r="XG32" s="80"/>
      <c r="XH32" s="80"/>
      <c r="XI32" s="80"/>
      <c r="XJ32" s="80"/>
      <c r="XK32" s="80"/>
      <c r="XL32" s="80"/>
      <c r="XM32" s="80"/>
      <c r="XN32" s="80"/>
      <c r="XO32" s="80"/>
      <c r="XP32" s="80"/>
      <c r="XQ32" s="80"/>
      <c r="XR32" s="80"/>
      <c r="XS32" s="80"/>
      <c r="XT32" s="80"/>
      <c r="XU32" s="80"/>
      <c r="XV32" s="80"/>
      <c r="XW32" s="80"/>
      <c r="XX32" s="80"/>
      <c r="XY32" s="80"/>
      <c r="XZ32" s="80"/>
      <c r="YA32" s="80"/>
      <c r="YB32" s="80"/>
      <c r="YC32" s="80"/>
      <c r="YD32" s="80"/>
      <c r="YE32" s="80"/>
      <c r="YF32" s="80"/>
      <c r="YG32" s="80"/>
      <c r="YH32" s="80"/>
      <c r="YI32" s="80"/>
      <c r="YJ32" s="80"/>
      <c r="YK32" s="80"/>
      <c r="YL32" s="80"/>
      <c r="YM32" s="80"/>
      <c r="YN32" s="80"/>
      <c r="YO32" s="80"/>
      <c r="YP32" s="80"/>
      <c r="YQ32" s="80"/>
      <c r="YR32" s="80"/>
      <c r="YS32" s="80"/>
      <c r="YT32" s="80"/>
      <c r="YU32" s="80"/>
      <c r="YV32" s="80"/>
      <c r="YW32" s="80"/>
      <c r="YX32" s="80"/>
      <c r="YY32" s="80"/>
      <c r="YZ32" s="80"/>
      <c r="ZA32" s="80"/>
      <c r="ZB32" s="80"/>
      <c r="ZC32" s="80"/>
      <c r="ZD32" s="80"/>
      <c r="ZE32" s="80"/>
      <c r="ZF32" s="80"/>
      <c r="ZG32" s="80"/>
      <c r="ZH32" s="80"/>
      <c r="ZI32" s="80"/>
      <c r="ZJ32" s="80"/>
      <c r="ZK32" s="80"/>
      <c r="ZL32" s="80"/>
      <c r="ZM32" s="80"/>
      <c r="ZN32" s="80"/>
      <c r="ZO32" s="80"/>
      <c r="ZP32" s="80"/>
      <c r="ZQ32" s="80"/>
      <c r="ZR32" s="80"/>
      <c r="ZS32" s="80"/>
      <c r="ZT32" s="80"/>
      <c r="ZU32" s="80"/>
      <c r="ZV32" s="80"/>
      <c r="ZW32" s="80"/>
      <c r="ZX32" s="80"/>
      <c r="ZY32" s="80"/>
      <c r="ZZ32" s="80"/>
      <c r="AAA32" s="80"/>
      <c r="AAB32" s="80"/>
      <c r="AAC32" s="80"/>
      <c r="AAD32" s="80"/>
      <c r="AAE32" s="80"/>
      <c r="AAF32" s="80"/>
      <c r="AAG32" s="80"/>
      <c r="AAH32" s="80"/>
      <c r="AAI32" s="80"/>
      <c r="AAJ32" s="80"/>
      <c r="AAK32" s="80"/>
      <c r="AAL32" s="80"/>
      <c r="AAM32" s="80"/>
      <c r="AAN32" s="80"/>
      <c r="AAO32" s="80"/>
      <c r="AAP32" s="80"/>
      <c r="AAQ32" s="80"/>
      <c r="AAR32" s="80"/>
      <c r="AAS32" s="80"/>
      <c r="AAT32" s="80"/>
      <c r="AAU32" s="80"/>
      <c r="AAV32" s="80"/>
      <c r="AAW32" s="80"/>
      <c r="AAX32" s="80"/>
      <c r="AAY32" s="80"/>
      <c r="AAZ32" s="80"/>
      <c r="ABA32" s="80"/>
      <c r="ABB32" s="80"/>
      <c r="ABC32" s="80"/>
      <c r="ABD32" s="80"/>
      <c r="ABE32" s="80"/>
      <c r="ABF32" s="80"/>
      <c r="ABG32" s="80"/>
      <c r="ABH32" s="80"/>
      <c r="ABI32" s="80"/>
      <c r="ABJ32" s="80"/>
      <c r="ABK32" s="80"/>
      <c r="ABL32" s="80"/>
      <c r="ABM32" s="80"/>
      <c r="ABN32" s="80"/>
      <c r="ABO32" s="80"/>
      <c r="ABP32" s="80"/>
      <c r="ABQ32" s="80"/>
      <c r="ABR32" s="80"/>
      <c r="ABS32" s="80"/>
      <c r="ABT32" s="80"/>
      <c r="ABU32" s="80"/>
      <c r="ABV32" s="80"/>
      <c r="ABW32" s="80"/>
      <c r="ABX32" s="80"/>
      <c r="ABY32" s="80"/>
      <c r="ABZ32" s="80"/>
      <c r="ACA32" s="80"/>
      <c r="ACB32" s="80"/>
      <c r="ACC32" s="80"/>
      <c r="ACD32" s="80"/>
      <c r="ACE32" s="80"/>
      <c r="ACF32" s="80"/>
      <c r="ACG32" s="80"/>
      <c r="ACH32" s="80"/>
      <c r="ACI32" s="80"/>
      <c r="ACJ32" s="80"/>
      <c r="ACK32" s="80"/>
      <c r="ACL32" s="80"/>
      <c r="ACM32" s="80"/>
      <c r="ACN32" s="80"/>
      <c r="ACO32" s="80"/>
      <c r="ACP32" s="80"/>
      <c r="ACQ32" s="80"/>
      <c r="ACR32" s="80"/>
      <c r="ACS32" s="80"/>
      <c r="ACT32" s="80"/>
      <c r="ACU32" s="80"/>
      <c r="ACV32" s="80"/>
      <c r="ACW32" s="80"/>
      <c r="ACX32" s="80"/>
      <c r="ACY32" s="80"/>
      <c r="ACZ32" s="80"/>
      <c r="ADA32" s="80"/>
      <c r="ADB32" s="80"/>
      <c r="ADC32" s="80"/>
      <c r="ADD32" s="80"/>
      <c r="ADE32" s="80"/>
      <c r="ADF32" s="80"/>
      <c r="ADG32" s="80"/>
      <c r="ADH32" s="80"/>
      <c r="ADI32" s="80"/>
      <c r="ADJ32" s="80"/>
      <c r="ADK32" s="80"/>
      <c r="ADL32" s="80"/>
      <c r="ADM32" s="80"/>
      <c r="ADN32" s="80"/>
      <c r="ADO32" s="80"/>
      <c r="ADP32" s="80"/>
      <c r="ADQ32" s="80"/>
      <c r="ADR32" s="80"/>
      <c r="ADS32" s="80"/>
      <c r="ADT32" s="80"/>
      <c r="ADU32" s="80"/>
      <c r="ADV32" s="80"/>
      <c r="ADW32" s="80"/>
      <c r="ADX32" s="80"/>
      <c r="ADY32" s="80"/>
      <c r="ADZ32" s="80"/>
      <c r="AEA32" s="80"/>
      <c r="AEB32" s="80"/>
      <c r="AEC32" s="80"/>
      <c r="AED32" s="80"/>
      <c r="AEE32" s="80"/>
      <c r="AEF32" s="80"/>
      <c r="AEG32" s="80"/>
      <c r="AEH32" s="80"/>
      <c r="AEI32" s="80"/>
      <c r="AEJ32" s="80"/>
      <c r="AEK32" s="80"/>
      <c r="AEL32" s="80"/>
      <c r="AEM32" s="80"/>
      <c r="AEN32" s="80"/>
      <c r="AEO32" s="80"/>
      <c r="AEP32" s="80"/>
      <c r="AEQ32" s="80"/>
      <c r="AER32" s="80"/>
      <c r="AES32" s="80"/>
      <c r="AET32" s="80"/>
      <c r="AEU32" s="80"/>
      <c r="AEV32" s="80"/>
      <c r="AEW32" s="80"/>
      <c r="AEX32" s="80"/>
      <c r="AEY32" s="80"/>
      <c r="AEZ32" s="80"/>
      <c r="AFA32" s="80"/>
      <c r="AFB32" s="80"/>
      <c r="AFC32" s="80"/>
      <c r="AFD32" s="80"/>
      <c r="AFE32" s="80"/>
      <c r="AFF32" s="80"/>
      <c r="AFG32" s="80"/>
      <c r="AFH32" s="80"/>
      <c r="AFI32" s="80"/>
      <c r="AFJ32" s="80"/>
      <c r="AFK32" s="80"/>
      <c r="AFL32" s="80"/>
      <c r="AFM32" s="80"/>
      <c r="AFN32" s="80"/>
      <c r="AFO32" s="80"/>
      <c r="AFP32" s="80"/>
      <c r="AFQ32" s="80"/>
      <c r="AFR32" s="80"/>
      <c r="AFS32" s="80"/>
      <c r="AFT32" s="80"/>
      <c r="AFU32" s="80"/>
      <c r="AFV32" s="80"/>
      <c r="AFW32" s="80"/>
      <c r="AFX32" s="80"/>
      <c r="AFY32" s="80"/>
      <c r="AFZ32" s="80"/>
      <c r="AGA32" s="80"/>
      <c r="AGB32" s="80"/>
      <c r="AGC32" s="80"/>
      <c r="AGD32" s="80"/>
      <c r="AGE32" s="80"/>
      <c r="AGF32" s="80"/>
      <c r="AGG32" s="80"/>
      <c r="AGH32" s="80"/>
      <c r="AGI32" s="80"/>
      <c r="AGJ32" s="80"/>
      <c r="AGK32" s="80"/>
      <c r="AGL32" s="80"/>
      <c r="AGM32" s="80"/>
      <c r="AGN32" s="80"/>
      <c r="AGO32" s="80"/>
      <c r="AGP32" s="80"/>
      <c r="AGQ32" s="80"/>
      <c r="AGR32" s="80"/>
      <c r="AGS32" s="80"/>
      <c r="AGT32" s="80"/>
      <c r="AGU32" s="80"/>
      <c r="AGV32" s="80"/>
      <c r="AGW32" s="80"/>
      <c r="AGX32" s="80"/>
      <c r="AGY32" s="80"/>
      <c r="AGZ32" s="80"/>
      <c r="AHA32" s="80"/>
      <c r="AHB32" s="80"/>
      <c r="AHC32" s="80"/>
      <c r="AHD32" s="80"/>
      <c r="AHE32" s="80"/>
      <c r="AHF32" s="80"/>
      <c r="AHG32" s="80"/>
      <c r="AHH32" s="80"/>
      <c r="AHI32" s="80"/>
      <c r="AHJ32" s="80"/>
      <c r="AHK32" s="80"/>
      <c r="AHL32" s="80"/>
      <c r="AHM32" s="80"/>
      <c r="AHN32" s="80"/>
      <c r="AHO32" s="80"/>
      <c r="AHP32" s="80"/>
      <c r="AHQ32" s="80"/>
      <c r="AHR32" s="80"/>
      <c r="AHS32" s="80"/>
      <c r="AHT32" s="80"/>
      <c r="AHU32" s="80"/>
      <c r="AHV32" s="80"/>
      <c r="AHW32" s="80"/>
      <c r="AHX32" s="80"/>
      <c r="AHY32" s="80"/>
      <c r="AHZ32" s="80"/>
      <c r="AIA32" s="80"/>
      <c r="AIB32" s="80"/>
      <c r="AIC32" s="80"/>
      <c r="AID32" s="80"/>
      <c r="AIE32" s="80"/>
      <c r="AIF32" s="80"/>
      <c r="AIG32" s="80"/>
      <c r="AIH32" s="80"/>
      <c r="AII32" s="80"/>
      <c r="AIJ32" s="80"/>
      <c r="AIK32" s="80"/>
      <c r="AIL32" s="80"/>
      <c r="AIM32" s="80"/>
      <c r="AIN32" s="80"/>
      <c r="AIO32" s="80"/>
      <c r="AIP32" s="80"/>
      <c r="AIQ32" s="80"/>
      <c r="AIR32" s="80"/>
      <c r="AIS32" s="80"/>
      <c r="AIT32" s="80"/>
      <c r="AIU32" s="80"/>
      <c r="AIV32" s="80"/>
      <c r="AIW32" s="80"/>
      <c r="AIX32" s="80"/>
      <c r="AIY32" s="80"/>
      <c r="AIZ32" s="80"/>
      <c r="AJA32" s="80"/>
      <c r="AJB32" s="80"/>
      <c r="AJC32" s="80"/>
      <c r="AJD32" s="80"/>
      <c r="AJE32" s="80"/>
      <c r="AJF32" s="80"/>
      <c r="AJG32" s="80"/>
      <c r="AJH32" s="80"/>
      <c r="AJI32" s="80"/>
      <c r="AJJ32" s="80"/>
      <c r="AJK32" s="80"/>
      <c r="AJL32" s="80"/>
      <c r="AJM32" s="80"/>
      <c r="AJN32" s="80"/>
      <c r="AJO32" s="80"/>
      <c r="AJP32" s="80"/>
      <c r="AJQ32" s="80"/>
      <c r="AJR32" s="80"/>
      <c r="AJS32" s="80"/>
      <c r="AJT32" s="80"/>
      <c r="AJU32" s="80"/>
      <c r="AJV32" s="80"/>
      <c r="AJW32" s="80"/>
      <c r="AJX32" s="80"/>
      <c r="AJY32" s="80"/>
      <c r="AJZ32" s="80"/>
      <c r="AKA32" s="80"/>
      <c r="AKB32" s="80"/>
      <c r="AKC32" s="80"/>
      <c r="AKD32" s="80"/>
      <c r="AKE32" s="80"/>
      <c r="AKF32" s="80"/>
      <c r="AKG32" s="80"/>
      <c r="AKH32" s="80"/>
      <c r="AKI32" s="80"/>
      <c r="AKJ32" s="80"/>
      <c r="AKK32" s="80"/>
      <c r="AKL32" s="80"/>
      <c r="AKM32" s="80"/>
      <c r="AKN32" s="80"/>
      <c r="AKO32" s="80"/>
      <c r="AKP32" s="80"/>
      <c r="AKQ32" s="80"/>
      <c r="AKR32" s="80"/>
      <c r="AKS32" s="80"/>
      <c r="AKT32" s="80"/>
      <c r="AKU32" s="80"/>
      <c r="AKV32" s="80"/>
      <c r="AKW32" s="80"/>
      <c r="AKX32" s="80"/>
      <c r="AKY32" s="80"/>
      <c r="AKZ32" s="80"/>
      <c r="ALA32" s="80"/>
      <c r="ALB32" s="80"/>
      <c r="ALC32" s="80"/>
      <c r="ALD32" s="80"/>
      <c r="ALE32" s="80"/>
      <c r="ALF32" s="80"/>
      <c r="ALG32" s="80"/>
      <c r="ALH32" s="80"/>
      <c r="ALI32" s="80"/>
      <c r="ALJ32" s="80"/>
      <c r="ALK32" s="80"/>
      <c r="ALL32" s="80"/>
      <c r="ALM32" s="80"/>
      <c r="ALN32" s="80"/>
      <c r="ALO32" s="80"/>
      <c r="ALP32" s="80"/>
    </row>
    <row r="33" spans="1:1004" s="207" customFormat="1" ht="39" x14ac:dyDescent="0.25">
      <c r="A33" s="407">
        <f>IF(COUNTBLANK(B33)=1," ",COUNTA($B$13:B33))</f>
        <v>13</v>
      </c>
      <c r="B33" s="426">
        <f>apjomi!A51</f>
        <v>0</v>
      </c>
      <c r="C33" s="427" t="str">
        <f>apjomi!B51</f>
        <v xml:space="preserve">S7 Lodžijas starpsienu galu siltinājuma mezgls un jumta dzegas horizontālās daļa. Apmetuma sistēma virs siltinājuma (AS-1)    
SPU materiāls (Kooltherm K5 vai ekvivalents); λ=0,021W/mK b=50mm
Līmjava;Gruntējums;Esošā siena - ķieģeļu mūris b=510mm </v>
      </c>
      <c r="D33" s="407" t="str">
        <f>apjomi!D51</f>
        <v>m²</v>
      </c>
      <c r="E33" s="47">
        <f>apjomi!E51*1.1</f>
        <v>40.788000000000004</v>
      </c>
      <c r="F33" s="346"/>
      <c r="G33" s="347"/>
      <c r="H33" s="107"/>
      <c r="I33" s="348"/>
      <c r="J33" s="348"/>
      <c r="K33" s="349"/>
      <c r="L33" s="349"/>
      <c r="M33" s="349"/>
      <c r="N33" s="349"/>
      <c r="O33" s="349"/>
      <c r="P33" s="349"/>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LJ33" s="80"/>
      <c r="LK33" s="80"/>
      <c r="LL33" s="80"/>
      <c r="LM33" s="80"/>
      <c r="LN33" s="80"/>
      <c r="LO33" s="80"/>
      <c r="LP33" s="80"/>
      <c r="LQ33" s="80"/>
      <c r="LR33" s="80"/>
      <c r="LS33" s="80"/>
      <c r="LT33" s="80"/>
      <c r="LU33" s="80"/>
      <c r="LV33" s="80"/>
      <c r="LW33" s="80"/>
      <c r="LX33" s="80"/>
      <c r="LY33" s="80"/>
      <c r="LZ33" s="80"/>
      <c r="MA33" s="80"/>
      <c r="MB33" s="80"/>
      <c r="MC33" s="80"/>
      <c r="MD33" s="80"/>
      <c r="ME33" s="80"/>
      <c r="MF33" s="80"/>
      <c r="MG33" s="80"/>
      <c r="MH33" s="80"/>
      <c r="MI33" s="80"/>
      <c r="MJ33" s="80"/>
      <c r="MK33" s="80"/>
      <c r="ML33" s="80"/>
      <c r="MM33" s="80"/>
      <c r="MN33" s="80"/>
      <c r="MO33" s="80"/>
      <c r="MP33" s="80"/>
      <c r="MQ33" s="80"/>
      <c r="MR33" s="80"/>
      <c r="MS33" s="80"/>
      <c r="MT33" s="80"/>
      <c r="MU33" s="80"/>
      <c r="MV33" s="80"/>
      <c r="MW33" s="80"/>
      <c r="MX33" s="80"/>
      <c r="MY33" s="80"/>
      <c r="MZ33" s="80"/>
      <c r="NA33" s="80"/>
      <c r="NB33" s="80"/>
      <c r="NC33" s="80"/>
      <c r="ND33" s="80"/>
      <c r="NE33" s="80"/>
      <c r="NF33" s="80"/>
      <c r="NG33" s="80"/>
      <c r="NH33" s="80"/>
      <c r="NI33" s="80"/>
      <c r="NJ33" s="80"/>
      <c r="NK33" s="80"/>
      <c r="NL33" s="80"/>
      <c r="NM33" s="80"/>
      <c r="NN33" s="80"/>
      <c r="NO33" s="80"/>
      <c r="NP33" s="80"/>
      <c r="NQ33" s="80"/>
      <c r="NR33" s="80"/>
      <c r="NS33" s="80"/>
      <c r="NT33" s="80"/>
      <c r="NU33" s="80"/>
      <c r="NV33" s="80"/>
      <c r="NW33" s="80"/>
      <c r="NX33" s="80"/>
      <c r="NY33" s="80"/>
      <c r="NZ33" s="80"/>
      <c r="OA33" s="80"/>
      <c r="OB33" s="80"/>
      <c r="OC33" s="80"/>
      <c r="OD33" s="80"/>
      <c r="OE33" s="80"/>
      <c r="OF33" s="80"/>
      <c r="OG33" s="80"/>
      <c r="OH33" s="80"/>
      <c r="OI33" s="80"/>
      <c r="OJ33" s="80"/>
      <c r="OK33" s="80"/>
      <c r="OL33" s="80"/>
      <c r="OM33" s="80"/>
      <c r="ON33" s="80"/>
      <c r="OO33" s="80"/>
      <c r="OP33" s="80"/>
      <c r="OQ33" s="80"/>
      <c r="OR33" s="80"/>
      <c r="OS33" s="80"/>
      <c r="OT33" s="80"/>
      <c r="OU33" s="80"/>
      <c r="OV33" s="80"/>
      <c r="OW33" s="80"/>
      <c r="OX33" s="80"/>
      <c r="OY33" s="80"/>
      <c r="OZ33" s="80"/>
      <c r="PA33" s="80"/>
      <c r="PB33" s="80"/>
      <c r="PC33" s="80"/>
      <c r="PD33" s="80"/>
      <c r="PE33" s="80"/>
      <c r="PF33" s="80"/>
      <c r="PG33" s="80"/>
      <c r="PH33" s="80"/>
      <c r="PI33" s="80"/>
      <c r="PJ33" s="80"/>
      <c r="PK33" s="80"/>
      <c r="PL33" s="80"/>
      <c r="PM33" s="80"/>
      <c r="PN33" s="80"/>
      <c r="PO33" s="80"/>
      <c r="PP33" s="80"/>
      <c r="PQ33" s="80"/>
      <c r="PR33" s="80"/>
      <c r="PS33" s="80"/>
      <c r="PT33" s="80"/>
      <c r="PU33" s="80"/>
      <c r="PV33" s="80"/>
      <c r="PW33" s="80"/>
      <c r="PX33" s="80"/>
      <c r="PY33" s="80"/>
      <c r="PZ33" s="80"/>
      <c r="QA33" s="80"/>
      <c r="QB33" s="80"/>
      <c r="QC33" s="80"/>
      <c r="QD33" s="80"/>
      <c r="QE33" s="80"/>
      <c r="QF33" s="80"/>
      <c r="QG33" s="80"/>
      <c r="QH33" s="80"/>
      <c r="QI33" s="80"/>
      <c r="QJ33" s="80"/>
      <c r="QK33" s="80"/>
      <c r="QL33" s="80"/>
      <c r="QM33" s="80"/>
      <c r="QN33" s="80"/>
      <c r="QO33" s="80"/>
      <c r="QP33" s="80"/>
      <c r="QQ33" s="80"/>
      <c r="QR33" s="80"/>
      <c r="QS33" s="80"/>
      <c r="QT33" s="80"/>
      <c r="QU33" s="80"/>
      <c r="QV33" s="80"/>
      <c r="QW33" s="80"/>
      <c r="QX33" s="80"/>
      <c r="QY33" s="80"/>
      <c r="QZ33" s="80"/>
      <c r="RA33" s="80"/>
      <c r="RB33" s="80"/>
      <c r="RC33" s="80"/>
      <c r="RD33" s="80"/>
      <c r="RE33" s="80"/>
      <c r="RF33" s="80"/>
      <c r="RG33" s="80"/>
      <c r="RH33" s="80"/>
      <c r="RI33" s="80"/>
      <c r="RJ33" s="80"/>
      <c r="RK33" s="80"/>
      <c r="RL33" s="80"/>
      <c r="RM33" s="80"/>
      <c r="RN33" s="80"/>
      <c r="RO33" s="80"/>
      <c r="RP33" s="80"/>
      <c r="RQ33" s="80"/>
      <c r="RR33" s="80"/>
      <c r="RS33" s="80"/>
      <c r="RT33" s="80"/>
      <c r="RU33" s="80"/>
      <c r="RV33" s="80"/>
      <c r="RW33" s="80"/>
      <c r="RX33" s="80"/>
      <c r="RY33" s="80"/>
      <c r="RZ33" s="80"/>
      <c r="SA33" s="80"/>
      <c r="SB33" s="80"/>
      <c r="SC33" s="80"/>
      <c r="SD33" s="80"/>
      <c r="SE33" s="80"/>
      <c r="SF33" s="80"/>
      <c r="SG33" s="80"/>
      <c r="SH33" s="80"/>
      <c r="SI33" s="80"/>
      <c r="SJ33" s="80"/>
      <c r="SK33" s="80"/>
      <c r="SL33" s="80"/>
      <c r="SM33" s="80"/>
      <c r="SN33" s="80"/>
      <c r="SO33" s="80"/>
      <c r="SP33" s="80"/>
      <c r="SQ33" s="80"/>
      <c r="SR33" s="80"/>
      <c r="SS33" s="80"/>
      <c r="ST33" s="80"/>
      <c r="SU33" s="80"/>
      <c r="SV33" s="80"/>
      <c r="SW33" s="80"/>
      <c r="SX33" s="80"/>
      <c r="SY33" s="80"/>
      <c r="SZ33" s="80"/>
      <c r="TA33" s="80"/>
      <c r="TB33" s="80"/>
      <c r="TC33" s="80"/>
      <c r="TD33" s="80"/>
      <c r="TE33" s="80"/>
      <c r="TF33" s="80"/>
      <c r="TG33" s="80"/>
      <c r="TH33" s="80"/>
      <c r="TI33" s="80"/>
      <c r="TJ33" s="80"/>
      <c r="TK33" s="80"/>
      <c r="TL33" s="80"/>
      <c r="TM33" s="80"/>
      <c r="TN33" s="80"/>
      <c r="TO33" s="80"/>
      <c r="TP33" s="80"/>
      <c r="TQ33" s="80"/>
      <c r="TR33" s="80"/>
      <c r="TS33" s="80"/>
      <c r="TT33" s="80"/>
      <c r="TU33" s="80"/>
      <c r="TV33" s="80"/>
      <c r="TW33" s="80"/>
      <c r="TX33" s="80"/>
      <c r="TY33" s="80"/>
      <c r="TZ33" s="80"/>
      <c r="UA33" s="80"/>
      <c r="UB33" s="80"/>
      <c r="UC33" s="80"/>
      <c r="UD33" s="80"/>
      <c r="UE33" s="80"/>
      <c r="UF33" s="80"/>
      <c r="UG33" s="80"/>
      <c r="UH33" s="80"/>
      <c r="UI33" s="80"/>
      <c r="UJ33" s="80"/>
      <c r="UK33" s="80"/>
      <c r="UL33" s="80"/>
      <c r="UM33" s="80"/>
      <c r="UN33" s="80"/>
      <c r="UO33" s="80"/>
      <c r="UP33" s="80"/>
      <c r="UQ33" s="80"/>
      <c r="UR33" s="80"/>
      <c r="US33" s="80"/>
      <c r="UT33" s="80"/>
      <c r="UU33" s="80"/>
      <c r="UV33" s="80"/>
      <c r="UW33" s="80"/>
      <c r="UX33" s="80"/>
      <c r="UY33" s="80"/>
      <c r="UZ33" s="80"/>
      <c r="VA33" s="80"/>
      <c r="VB33" s="80"/>
      <c r="VC33" s="80"/>
      <c r="VD33" s="80"/>
      <c r="VE33" s="80"/>
      <c r="VF33" s="80"/>
      <c r="VG33" s="80"/>
      <c r="VH33" s="80"/>
      <c r="VI33" s="80"/>
      <c r="VJ33" s="80"/>
      <c r="VK33" s="80"/>
      <c r="VL33" s="80"/>
      <c r="VM33" s="80"/>
      <c r="VN33" s="80"/>
      <c r="VO33" s="80"/>
      <c r="VP33" s="80"/>
      <c r="VQ33" s="80"/>
      <c r="VR33" s="80"/>
      <c r="VS33" s="80"/>
      <c r="VT33" s="80"/>
      <c r="VU33" s="80"/>
      <c r="VV33" s="80"/>
      <c r="VW33" s="80"/>
      <c r="VX33" s="80"/>
      <c r="VY33" s="80"/>
      <c r="VZ33" s="80"/>
      <c r="WA33" s="80"/>
      <c r="WB33" s="80"/>
      <c r="WC33" s="80"/>
      <c r="WD33" s="80"/>
      <c r="WE33" s="80"/>
      <c r="WF33" s="80"/>
      <c r="WG33" s="80"/>
      <c r="WH33" s="80"/>
      <c r="WI33" s="80"/>
      <c r="WJ33" s="80"/>
      <c r="WK33" s="80"/>
      <c r="WL33" s="80"/>
      <c r="WM33" s="80"/>
      <c r="WN33" s="80"/>
      <c r="WO33" s="80"/>
      <c r="WP33" s="80"/>
      <c r="WQ33" s="80"/>
      <c r="WR33" s="80"/>
      <c r="WS33" s="80"/>
      <c r="WT33" s="80"/>
      <c r="WU33" s="80"/>
      <c r="WV33" s="80"/>
      <c r="WW33" s="80"/>
      <c r="WX33" s="80"/>
      <c r="WY33" s="80"/>
      <c r="WZ33" s="80"/>
      <c r="XA33" s="80"/>
      <c r="XB33" s="80"/>
      <c r="XC33" s="80"/>
      <c r="XD33" s="80"/>
      <c r="XE33" s="80"/>
      <c r="XF33" s="80"/>
      <c r="XG33" s="80"/>
      <c r="XH33" s="80"/>
      <c r="XI33" s="80"/>
      <c r="XJ33" s="80"/>
      <c r="XK33" s="80"/>
      <c r="XL33" s="80"/>
      <c r="XM33" s="80"/>
      <c r="XN33" s="80"/>
      <c r="XO33" s="80"/>
      <c r="XP33" s="80"/>
      <c r="XQ33" s="80"/>
      <c r="XR33" s="80"/>
      <c r="XS33" s="80"/>
      <c r="XT33" s="80"/>
      <c r="XU33" s="80"/>
      <c r="XV33" s="80"/>
      <c r="XW33" s="80"/>
      <c r="XX33" s="80"/>
      <c r="XY33" s="80"/>
      <c r="XZ33" s="80"/>
      <c r="YA33" s="80"/>
      <c r="YB33" s="80"/>
      <c r="YC33" s="80"/>
      <c r="YD33" s="80"/>
      <c r="YE33" s="80"/>
      <c r="YF33" s="80"/>
      <c r="YG33" s="80"/>
      <c r="YH33" s="80"/>
      <c r="YI33" s="80"/>
      <c r="YJ33" s="80"/>
      <c r="YK33" s="80"/>
      <c r="YL33" s="80"/>
      <c r="YM33" s="80"/>
      <c r="YN33" s="80"/>
      <c r="YO33" s="80"/>
      <c r="YP33" s="80"/>
      <c r="YQ33" s="80"/>
      <c r="YR33" s="80"/>
      <c r="YS33" s="80"/>
      <c r="YT33" s="80"/>
      <c r="YU33" s="80"/>
      <c r="YV33" s="80"/>
      <c r="YW33" s="80"/>
      <c r="YX33" s="80"/>
      <c r="YY33" s="80"/>
      <c r="YZ33" s="80"/>
      <c r="ZA33" s="80"/>
      <c r="ZB33" s="80"/>
      <c r="ZC33" s="80"/>
      <c r="ZD33" s="80"/>
      <c r="ZE33" s="80"/>
      <c r="ZF33" s="80"/>
      <c r="ZG33" s="80"/>
      <c r="ZH33" s="80"/>
      <c r="ZI33" s="80"/>
      <c r="ZJ33" s="80"/>
      <c r="ZK33" s="80"/>
      <c r="ZL33" s="80"/>
      <c r="ZM33" s="80"/>
      <c r="ZN33" s="80"/>
      <c r="ZO33" s="80"/>
      <c r="ZP33" s="80"/>
      <c r="ZQ33" s="80"/>
      <c r="ZR33" s="80"/>
      <c r="ZS33" s="80"/>
      <c r="ZT33" s="80"/>
      <c r="ZU33" s="80"/>
      <c r="ZV33" s="80"/>
      <c r="ZW33" s="80"/>
      <c r="ZX33" s="80"/>
      <c r="ZY33" s="80"/>
      <c r="ZZ33" s="80"/>
      <c r="AAA33" s="80"/>
      <c r="AAB33" s="80"/>
      <c r="AAC33" s="80"/>
      <c r="AAD33" s="80"/>
      <c r="AAE33" s="80"/>
      <c r="AAF33" s="80"/>
      <c r="AAG33" s="80"/>
      <c r="AAH33" s="80"/>
      <c r="AAI33" s="80"/>
      <c r="AAJ33" s="80"/>
      <c r="AAK33" s="80"/>
      <c r="AAL33" s="80"/>
      <c r="AAM33" s="80"/>
      <c r="AAN33" s="80"/>
      <c r="AAO33" s="80"/>
      <c r="AAP33" s="80"/>
      <c r="AAQ33" s="80"/>
      <c r="AAR33" s="80"/>
      <c r="AAS33" s="80"/>
      <c r="AAT33" s="80"/>
      <c r="AAU33" s="80"/>
      <c r="AAV33" s="80"/>
      <c r="AAW33" s="80"/>
      <c r="AAX33" s="80"/>
      <c r="AAY33" s="80"/>
      <c r="AAZ33" s="80"/>
      <c r="ABA33" s="80"/>
      <c r="ABB33" s="80"/>
      <c r="ABC33" s="80"/>
      <c r="ABD33" s="80"/>
      <c r="ABE33" s="80"/>
      <c r="ABF33" s="80"/>
      <c r="ABG33" s="80"/>
      <c r="ABH33" s="80"/>
      <c r="ABI33" s="80"/>
      <c r="ABJ33" s="80"/>
      <c r="ABK33" s="80"/>
      <c r="ABL33" s="80"/>
      <c r="ABM33" s="80"/>
      <c r="ABN33" s="80"/>
      <c r="ABO33" s="80"/>
      <c r="ABP33" s="80"/>
      <c r="ABQ33" s="80"/>
      <c r="ABR33" s="80"/>
      <c r="ABS33" s="80"/>
      <c r="ABT33" s="80"/>
      <c r="ABU33" s="80"/>
      <c r="ABV33" s="80"/>
      <c r="ABW33" s="80"/>
      <c r="ABX33" s="80"/>
      <c r="ABY33" s="80"/>
      <c r="ABZ33" s="80"/>
      <c r="ACA33" s="80"/>
      <c r="ACB33" s="80"/>
      <c r="ACC33" s="80"/>
      <c r="ACD33" s="80"/>
      <c r="ACE33" s="80"/>
      <c r="ACF33" s="80"/>
      <c r="ACG33" s="80"/>
      <c r="ACH33" s="80"/>
      <c r="ACI33" s="80"/>
      <c r="ACJ33" s="80"/>
      <c r="ACK33" s="80"/>
      <c r="ACL33" s="80"/>
      <c r="ACM33" s="80"/>
      <c r="ACN33" s="80"/>
      <c r="ACO33" s="80"/>
      <c r="ACP33" s="80"/>
      <c r="ACQ33" s="80"/>
      <c r="ACR33" s="80"/>
      <c r="ACS33" s="80"/>
      <c r="ACT33" s="80"/>
      <c r="ACU33" s="80"/>
      <c r="ACV33" s="80"/>
      <c r="ACW33" s="80"/>
      <c r="ACX33" s="80"/>
      <c r="ACY33" s="80"/>
      <c r="ACZ33" s="80"/>
      <c r="ADA33" s="80"/>
      <c r="ADB33" s="80"/>
      <c r="ADC33" s="80"/>
      <c r="ADD33" s="80"/>
      <c r="ADE33" s="80"/>
      <c r="ADF33" s="80"/>
      <c r="ADG33" s="80"/>
      <c r="ADH33" s="80"/>
      <c r="ADI33" s="80"/>
      <c r="ADJ33" s="80"/>
      <c r="ADK33" s="80"/>
      <c r="ADL33" s="80"/>
      <c r="ADM33" s="80"/>
      <c r="ADN33" s="80"/>
      <c r="ADO33" s="80"/>
      <c r="ADP33" s="80"/>
      <c r="ADQ33" s="80"/>
      <c r="ADR33" s="80"/>
      <c r="ADS33" s="80"/>
      <c r="ADT33" s="80"/>
      <c r="ADU33" s="80"/>
      <c r="ADV33" s="80"/>
      <c r="ADW33" s="80"/>
      <c r="ADX33" s="80"/>
      <c r="ADY33" s="80"/>
      <c r="ADZ33" s="80"/>
      <c r="AEA33" s="80"/>
      <c r="AEB33" s="80"/>
      <c r="AEC33" s="80"/>
      <c r="AED33" s="80"/>
      <c r="AEE33" s="80"/>
      <c r="AEF33" s="80"/>
      <c r="AEG33" s="80"/>
      <c r="AEH33" s="80"/>
      <c r="AEI33" s="80"/>
      <c r="AEJ33" s="80"/>
      <c r="AEK33" s="80"/>
      <c r="AEL33" s="80"/>
      <c r="AEM33" s="80"/>
      <c r="AEN33" s="80"/>
      <c r="AEO33" s="80"/>
      <c r="AEP33" s="80"/>
      <c r="AEQ33" s="80"/>
      <c r="AER33" s="80"/>
      <c r="AES33" s="80"/>
      <c r="AET33" s="80"/>
      <c r="AEU33" s="80"/>
      <c r="AEV33" s="80"/>
      <c r="AEW33" s="80"/>
      <c r="AEX33" s="80"/>
      <c r="AEY33" s="80"/>
      <c r="AEZ33" s="80"/>
      <c r="AFA33" s="80"/>
      <c r="AFB33" s="80"/>
      <c r="AFC33" s="80"/>
      <c r="AFD33" s="80"/>
      <c r="AFE33" s="80"/>
      <c r="AFF33" s="80"/>
      <c r="AFG33" s="80"/>
      <c r="AFH33" s="80"/>
      <c r="AFI33" s="80"/>
      <c r="AFJ33" s="80"/>
      <c r="AFK33" s="80"/>
      <c r="AFL33" s="80"/>
      <c r="AFM33" s="80"/>
      <c r="AFN33" s="80"/>
      <c r="AFO33" s="80"/>
      <c r="AFP33" s="80"/>
      <c r="AFQ33" s="80"/>
      <c r="AFR33" s="80"/>
      <c r="AFS33" s="80"/>
      <c r="AFT33" s="80"/>
      <c r="AFU33" s="80"/>
      <c r="AFV33" s="80"/>
      <c r="AFW33" s="80"/>
      <c r="AFX33" s="80"/>
      <c r="AFY33" s="80"/>
      <c r="AFZ33" s="80"/>
      <c r="AGA33" s="80"/>
      <c r="AGB33" s="80"/>
      <c r="AGC33" s="80"/>
      <c r="AGD33" s="80"/>
      <c r="AGE33" s="80"/>
      <c r="AGF33" s="80"/>
      <c r="AGG33" s="80"/>
      <c r="AGH33" s="80"/>
      <c r="AGI33" s="80"/>
      <c r="AGJ33" s="80"/>
      <c r="AGK33" s="80"/>
      <c r="AGL33" s="80"/>
      <c r="AGM33" s="80"/>
      <c r="AGN33" s="80"/>
      <c r="AGO33" s="80"/>
      <c r="AGP33" s="80"/>
      <c r="AGQ33" s="80"/>
      <c r="AGR33" s="80"/>
      <c r="AGS33" s="80"/>
      <c r="AGT33" s="80"/>
      <c r="AGU33" s="80"/>
      <c r="AGV33" s="80"/>
      <c r="AGW33" s="80"/>
      <c r="AGX33" s="80"/>
      <c r="AGY33" s="80"/>
      <c r="AGZ33" s="80"/>
      <c r="AHA33" s="80"/>
      <c r="AHB33" s="80"/>
      <c r="AHC33" s="80"/>
      <c r="AHD33" s="80"/>
      <c r="AHE33" s="80"/>
      <c r="AHF33" s="80"/>
      <c r="AHG33" s="80"/>
      <c r="AHH33" s="80"/>
      <c r="AHI33" s="80"/>
      <c r="AHJ33" s="80"/>
      <c r="AHK33" s="80"/>
      <c r="AHL33" s="80"/>
      <c r="AHM33" s="80"/>
      <c r="AHN33" s="80"/>
      <c r="AHO33" s="80"/>
      <c r="AHP33" s="80"/>
      <c r="AHQ33" s="80"/>
      <c r="AHR33" s="80"/>
      <c r="AHS33" s="80"/>
      <c r="AHT33" s="80"/>
      <c r="AHU33" s="80"/>
      <c r="AHV33" s="80"/>
      <c r="AHW33" s="80"/>
      <c r="AHX33" s="80"/>
      <c r="AHY33" s="80"/>
      <c r="AHZ33" s="80"/>
      <c r="AIA33" s="80"/>
      <c r="AIB33" s="80"/>
      <c r="AIC33" s="80"/>
      <c r="AID33" s="80"/>
      <c r="AIE33" s="80"/>
      <c r="AIF33" s="80"/>
      <c r="AIG33" s="80"/>
      <c r="AIH33" s="80"/>
      <c r="AII33" s="80"/>
      <c r="AIJ33" s="80"/>
      <c r="AIK33" s="80"/>
      <c r="AIL33" s="80"/>
      <c r="AIM33" s="80"/>
      <c r="AIN33" s="80"/>
      <c r="AIO33" s="80"/>
      <c r="AIP33" s="80"/>
      <c r="AIQ33" s="80"/>
      <c r="AIR33" s="80"/>
      <c r="AIS33" s="80"/>
      <c r="AIT33" s="80"/>
      <c r="AIU33" s="80"/>
      <c r="AIV33" s="80"/>
      <c r="AIW33" s="80"/>
      <c r="AIX33" s="80"/>
      <c r="AIY33" s="80"/>
      <c r="AIZ33" s="80"/>
      <c r="AJA33" s="80"/>
      <c r="AJB33" s="80"/>
      <c r="AJC33" s="80"/>
      <c r="AJD33" s="80"/>
      <c r="AJE33" s="80"/>
      <c r="AJF33" s="80"/>
      <c r="AJG33" s="80"/>
      <c r="AJH33" s="80"/>
      <c r="AJI33" s="80"/>
      <c r="AJJ33" s="80"/>
      <c r="AJK33" s="80"/>
      <c r="AJL33" s="80"/>
      <c r="AJM33" s="80"/>
      <c r="AJN33" s="80"/>
      <c r="AJO33" s="80"/>
      <c r="AJP33" s="80"/>
      <c r="AJQ33" s="80"/>
      <c r="AJR33" s="80"/>
      <c r="AJS33" s="80"/>
      <c r="AJT33" s="80"/>
      <c r="AJU33" s="80"/>
      <c r="AJV33" s="80"/>
      <c r="AJW33" s="80"/>
      <c r="AJX33" s="80"/>
      <c r="AJY33" s="80"/>
      <c r="AJZ33" s="80"/>
      <c r="AKA33" s="80"/>
      <c r="AKB33" s="80"/>
      <c r="AKC33" s="80"/>
      <c r="AKD33" s="80"/>
      <c r="AKE33" s="80"/>
      <c r="AKF33" s="80"/>
      <c r="AKG33" s="80"/>
      <c r="AKH33" s="80"/>
      <c r="AKI33" s="80"/>
      <c r="AKJ33" s="80"/>
      <c r="AKK33" s="80"/>
      <c r="AKL33" s="80"/>
      <c r="AKM33" s="80"/>
      <c r="AKN33" s="80"/>
      <c r="AKO33" s="80"/>
      <c r="AKP33" s="80"/>
      <c r="AKQ33" s="80"/>
      <c r="AKR33" s="80"/>
      <c r="AKS33" s="80"/>
      <c r="AKT33" s="80"/>
      <c r="AKU33" s="80"/>
      <c r="AKV33" s="80"/>
      <c r="AKW33" s="80"/>
      <c r="AKX33" s="80"/>
      <c r="AKY33" s="80"/>
      <c r="AKZ33" s="80"/>
      <c r="ALA33" s="80"/>
      <c r="ALB33" s="80"/>
      <c r="ALC33" s="80"/>
      <c r="ALD33" s="80"/>
      <c r="ALE33" s="80"/>
      <c r="ALF33" s="80"/>
      <c r="ALG33" s="80"/>
      <c r="ALH33" s="80"/>
      <c r="ALI33" s="80"/>
      <c r="ALJ33" s="80"/>
      <c r="ALK33" s="80"/>
      <c r="ALL33" s="80"/>
      <c r="ALM33" s="80"/>
      <c r="ALN33" s="80"/>
      <c r="ALO33" s="80"/>
      <c r="ALP33" s="80"/>
    </row>
    <row r="34" spans="1:1004" s="207" customFormat="1" ht="48.75" x14ac:dyDescent="0.25">
      <c r="A34" s="407">
        <f>IF(COUNTBLANK(B34)=1," ",COUNTA($B$13:B34))</f>
        <v>14</v>
      </c>
      <c r="B34" s="426">
        <f>apjomi!A52</f>
        <v>0</v>
      </c>
      <c r="C34" s="427" t="str">
        <f>apjomi!B52</f>
        <v>P6 Lodžijas pārseguma siltinājums(pamatu līmenī). Esošais dz-betona pārsegums b=220mm
Līmjava;Siltinājums Tenapors  Neo EPS 100 vai ekvivalents λ=0,031W/mK b=100mm                        
Līmjava uz stiklšķiedras sieta b=10mm
Ārējā apdare(krāsots struktūrapmetums)AS-1</v>
      </c>
      <c r="D34" s="407" t="str">
        <f>apjomi!D52</f>
        <v>m²</v>
      </c>
      <c r="E34" s="47">
        <f>apjomi!F52*1.1</f>
        <v>40.832000000000001</v>
      </c>
      <c r="F34" s="346"/>
      <c r="G34" s="347"/>
      <c r="H34" s="107"/>
      <c r="I34" s="348"/>
      <c r="J34" s="348"/>
      <c r="K34" s="349"/>
      <c r="L34" s="349"/>
      <c r="M34" s="349"/>
      <c r="N34" s="349"/>
      <c r="O34" s="349"/>
      <c r="P34" s="349"/>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c r="IU34" s="80"/>
      <c r="IV34" s="80"/>
      <c r="IW34" s="80"/>
      <c r="IX34" s="80"/>
      <c r="IY34" s="80"/>
      <c r="IZ34" s="80"/>
      <c r="JA34" s="80"/>
      <c r="JB34" s="80"/>
      <c r="JC34" s="80"/>
      <c r="JD34" s="80"/>
      <c r="JE34" s="80"/>
      <c r="JF34" s="80"/>
      <c r="JG34" s="80"/>
      <c r="JH34" s="80"/>
      <c r="JI34" s="80"/>
      <c r="JJ34" s="80"/>
      <c r="JK34" s="80"/>
      <c r="JL34" s="80"/>
      <c r="JM34" s="80"/>
      <c r="JN34" s="80"/>
      <c r="JO34" s="80"/>
      <c r="JP34" s="80"/>
      <c r="JQ34" s="80"/>
      <c r="JR34" s="80"/>
      <c r="JS34" s="80"/>
      <c r="JT34" s="80"/>
      <c r="JU34" s="80"/>
      <c r="JV34" s="80"/>
      <c r="JW34" s="80"/>
      <c r="JX34" s="80"/>
      <c r="JY34" s="80"/>
      <c r="JZ34" s="80"/>
      <c r="KA34" s="80"/>
      <c r="KB34" s="80"/>
      <c r="KC34" s="80"/>
      <c r="KD34" s="80"/>
      <c r="KE34" s="80"/>
      <c r="KF34" s="80"/>
      <c r="KG34" s="80"/>
      <c r="KH34" s="80"/>
      <c r="KI34" s="80"/>
      <c r="KJ34" s="80"/>
      <c r="KK34" s="80"/>
      <c r="KL34" s="80"/>
      <c r="KM34" s="80"/>
      <c r="KN34" s="80"/>
      <c r="KO34" s="80"/>
      <c r="KP34" s="80"/>
      <c r="KQ34" s="80"/>
      <c r="KR34" s="80"/>
      <c r="KS34" s="80"/>
      <c r="KT34" s="80"/>
      <c r="KU34" s="80"/>
      <c r="KV34" s="80"/>
      <c r="KW34" s="80"/>
      <c r="KX34" s="80"/>
      <c r="KY34" s="80"/>
      <c r="KZ34" s="80"/>
      <c r="LA34" s="80"/>
      <c r="LB34" s="80"/>
      <c r="LC34" s="80"/>
      <c r="LD34" s="80"/>
      <c r="LE34" s="80"/>
      <c r="LF34" s="80"/>
      <c r="LG34" s="80"/>
      <c r="LH34" s="80"/>
      <c r="LI34" s="80"/>
      <c r="LJ34" s="80"/>
      <c r="LK34" s="80"/>
      <c r="LL34" s="80"/>
      <c r="LM34" s="80"/>
      <c r="LN34" s="80"/>
      <c r="LO34" s="80"/>
      <c r="LP34" s="80"/>
      <c r="LQ34" s="80"/>
      <c r="LR34" s="80"/>
      <c r="LS34" s="80"/>
      <c r="LT34" s="80"/>
      <c r="LU34" s="80"/>
      <c r="LV34" s="80"/>
      <c r="LW34" s="80"/>
      <c r="LX34" s="80"/>
      <c r="LY34" s="80"/>
      <c r="LZ34" s="80"/>
      <c r="MA34" s="80"/>
      <c r="MB34" s="80"/>
      <c r="MC34" s="80"/>
      <c r="MD34" s="80"/>
      <c r="ME34" s="80"/>
      <c r="MF34" s="80"/>
      <c r="MG34" s="80"/>
      <c r="MH34" s="80"/>
      <c r="MI34" s="80"/>
      <c r="MJ34" s="80"/>
      <c r="MK34" s="80"/>
      <c r="ML34" s="80"/>
      <c r="MM34" s="80"/>
      <c r="MN34" s="80"/>
      <c r="MO34" s="80"/>
      <c r="MP34" s="80"/>
      <c r="MQ34" s="80"/>
      <c r="MR34" s="80"/>
      <c r="MS34" s="80"/>
      <c r="MT34" s="80"/>
      <c r="MU34" s="80"/>
      <c r="MV34" s="80"/>
      <c r="MW34" s="80"/>
      <c r="MX34" s="80"/>
      <c r="MY34" s="80"/>
      <c r="MZ34" s="80"/>
      <c r="NA34" s="80"/>
      <c r="NB34" s="80"/>
      <c r="NC34" s="80"/>
      <c r="ND34" s="80"/>
      <c r="NE34" s="80"/>
      <c r="NF34" s="80"/>
      <c r="NG34" s="80"/>
      <c r="NH34" s="80"/>
      <c r="NI34" s="80"/>
      <c r="NJ34" s="80"/>
      <c r="NK34" s="80"/>
      <c r="NL34" s="80"/>
      <c r="NM34" s="80"/>
      <c r="NN34" s="80"/>
      <c r="NO34" s="80"/>
      <c r="NP34" s="80"/>
      <c r="NQ34" s="80"/>
      <c r="NR34" s="80"/>
      <c r="NS34" s="80"/>
      <c r="NT34" s="80"/>
      <c r="NU34" s="80"/>
      <c r="NV34" s="80"/>
      <c r="NW34" s="80"/>
      <c r="NX34" s="80"/>
      <c r="NY34" s="80"/>
      <c r="NZ34" s="80"/>
      <c r="OA34" s="80"/>
      <c r="OB34" s="80"/>
      <c r="OC34" s="80"/>
      <c r="OD34" s="80"/>
      <c r="OE34" s="80"/>
      <c r="OF34" s="80"/>
      <c r="OG34" s="80"/>
      <c r="OH34" s="80"/>
      <c r="OI34" s="80"/>
      <c r="OJ34" s="80"/>
      <c r="OK34" s="80"/>
      <c r="OL34" s="80"/>
      <c r="OM34" s="80"/>
      <c r="ON34" s="80"/>
      <c r="OO34" s="80"/>
      <c r="OP34" s="80"/>
      <c r="OQ34" s="80"/>
      <c r="OR34" s="80"/>
      <c r="OS34" s="80"/>
      <c r="OT34" s="80"/>
      <c r="OU34" s="80"/>
      <c r="OV34" s="80"/>
      <c r="OW34" s="80"/>
      <c r="OX34" s="80"/>
      <c r="OY34" s="80"/>
      <c r="OZ34" s="80"/>
      <c r="PA34" s="80"/>
      <c r="PB34" s="80"/>
      <c r="PC34" s="80"/>
      <c r="PD34" s="80"/>
      <c r="PE34" s="80"/>
      <c r="PF34" s="80"/>
      <c r="PG34" s="80"/>
      <c r="PH34" s="80"/>
      <c r="PI34" s="80"/>
      <c r="PJ34" s="80"/>
      <c r="PK34" s="80"/>
      <c r="PL34" s="80"/>
      <c r="PM34" s="80"/>
      <c r="PN34" s="80"/>
      <c r="PO34" s="80"/>
      <c r="PP34" s="80"/>
      <c r="PQ34" s="80"/>
      <c r="PR34" s="80"/>
      <c r="PS34" s="80"/>
      <c r="PT34" s="80"/>
      <c r="PU34" s="80"/>
      <c r="PV34" s="80"/>
      <c r="PW34" s="80"/>
      <c r="PX34" s="80"/>
      <c r="PY34" s="80"/>
      <c r="PZ34" s="80"/>
      <c r="QA34" s="80"/>
      <c r="QB34" s="80"/>
      <c r="QC34" s="80"/>
      <c r="QD34" s="80"/>
      <c r="QE34" s="80"/>
      <c r="QF34" s="80"/>
      <c r="QG34" s="80"/>
      <c r="QH34" s="80"/>
      <c r="QI34" s="80"/>
      <c r="QJ34" s="80"/>
      <c r="QK34" s="80"/>
      <c r="QL34" s="80"/>
      <c r="QM34" s="80"/>
      <c r="QN34" s="80"/>
      <c r="QO34" s="80"/>
      <c r="QP34" s="80"/>
      <c r="QQ34" s="80"/>
      <c r="QR34" s="80"/>
      <c r="QS34" s="80"/>
      <c r="QT34" s="80"/>
      <c r="QU34" s="80"/>
      <c r="QV34" s="80"/>
      <c r="QW34" s="80"/>
      <c r="QX34" s="80"/>
      <c r="QY34" s="80"/>
      <c r="QZ34" s="80"/>
      <c r="RA34" s="80"/>
      <c r="RB34" s="80"/>
      <c r="RC34" s="80"/>
      <c r="RD34" s="80"/>
      <c r="RE34" s="80"/>
      <c r="RF34" s="80"/>
      <c r="RG34" s="80"/>
      <c r="RH34" s="80"/>
      <c r="RI34" s="80"/>
      <c r="RJ34" s="80"/>
      <c r="RK34" s="80"/>
      <c r="RL34" s="80"/>
      <c r="RM34" s="80"/>
      <c r="RN34" s="80"/>
      <c r="RO34" s="80"/>
      <c r="RP34" s="80"/>
      <c r="RQ34" s="80"/>
      <c r="RR34" s="80"/>
      <c r="RS34" s="80"/>
      <c r="RT34" s="80"/>
      <c r="RU34" s="80"/>
      <c r="RV34" s="80"/>
      <c r="RW34" s="80"/>
      <c r="RX34" s="80"/>
      <c r="RY34" s="80"/>
      <c r="RZ34" s="80"/>
      <c r="SA34" s="80"/>
      <c r="SB34" s="80"/>
      <c r="SC34" s="80"/>
      <c r="SD34" s="80"/>
      <c r="SE34" s="80"/>
      <c r="SF34" s="80"/>
      <c r="SG34" s="80"/>
      <c r="SH34" s="80"/>
      <c r="SI34" s="80"/>
      <c r="SJ34" s="80"/>
      <c r="SK34" s="80"/>
      <c r="SL34" s="80"/>
      <c r="SM34" s="80"/>
      <c r="SN34" s="80"/>
      <c r="SO34" s="80"/>
      <c r="SP34" s="80"/>
      <c r="SQ34" s="80"/>
      <c r="SR34" s="80"/>
      <c r="SS34" s="80"/>
      <c r="ST34" s="80"/>
      <c r="SU34" s="80"/>
      <c r="SV34" s="80"/>
      <c r="SW34" s="80"/>
      <c r="SX34" s="80"/>
      <c r="SY34" s="80"/>
      <c r="SZ34" s="80"/>
      <c r="TA34" s="80"/>
      <c r="TB34" s="80"/>
      <c r="TC34" s="80"/>
      <c r="TD34" s="80"/>
      <c r="TE34" s="80"/>
      <c r="TF34" s="80"/>
      <c r="TG34" s="80"/>
      <c r="TH34" s="80"/>
      <c r="TI34" s="80"/>
      <c r="TJ34" s="80"/>
      <c r="TK34" s="80"/>
      <c r="TL34" s="80"/>
      <c r="TM34" s="80"/>
      <c r="TN34" s="80"/>
      <c r="TO34" s="80"/>
      <c r="TP34" s="80"/>
      <c r="TQ34" s="80"/>
      <c r="TR34" s="80"/>
      <c r="TS34" s="80"/>
      <c r="TT34" s="80"/>
      <c r="TU34" s="80"/>
      <c r="TV34" s="80"/>
      <c r="TW34" s="80"/>
      <c r="TX34" s="80"/>
      <c r="TY34" s="80"/>
      <c r="TZ34" s="80"/>
      <c r="UA34" s="80"/>
      <c r="UB34" s="80"/>
      <c r="UC34" s="80"/>
      <c r="UD34" s="80"/>
      <c r="UE34" s="80"/>
      <c r="UF34" s="80"/>
      <c r="UG34" s="80"/>
      <c r="UH34" s="80"/>
      <c r="UI34" s="80"/>
      <c r="UJ34" s="80"/>
      <c r="UK34" s="80"/>
      <c r="UL34" s="80"/>
      <c r="UM34" s="80"/>
      <c r="UN34" s="80"/>
      <c r="UO34" s="80"/>
      <c r="UP34" s="80"/>
      <c r="UQ34" s="80"/>
      <c r="UR34" s="80"/>
      <c r="US34" s="80"/>
      <c r="UT34" s="80"/>
      <c r="UU34" s="80"/>
      <c r="UV34" s="80"/>
      <c r="UW34" s="80"/>
      <c r="UX34" s="80"/>
      <c r="UY34" s="80"/>
      <c r="UZ34" s="80"/>
      <c r="VA34" s="80"/>
      <c r="VB34" s="80"/>
      <c r="VC34" s="80"/>
      <c r="VD34" s="80"/>
      <c r="VE34" s="80"/>
      <c r="VF34" s="80"/>
      <c r="VG34" s="80"/>
      <c r="VH34" s="80"/>
      <c r="VI34" s="80"/>
      <c r="VJ34" s="80"/>
      <c r="VK34" s="80"/>
      <c r="VL34" s="80"/>
      <c r="VM34" s="80"/>
      <c r="VN34" s="80"/>
      <c r="VO34" s="80"/>
      <c r="VP34" s="80"/>
      <c r="VQ34" s="80"/>
      <c r="VR34" s="80"/>
      <c r="VS34" s="80"/>
      <c r="VT34" s="80"/>
      <c r="VU34" s="80"/>
      <c r="VV34" s="80"/>
      <c r="VW34" s="80"/>
      <c r="VX34" s="80"/>
      <c r="VY34" s="80"/>
      <c r="VZ34" s="80"/>
      <c r="WA34" s="80"/>
      <c r="WB34" s="80"/>
      <c r="WC34" s="80"/>
      <c r="WD34" s="80"/>
      <c r="WE34" s="80"/>
      <c r="WF34" s="80"/>
      <c r="WG34" s="80"/>
      <c r="WH34" s="80"/>
      <c r="WI34" s="80"/>
      <c r="WJ34" s="80"/>
      <c r="WK34" s="80"/>
      <c r="WL34" s="80"/>
      <c r="WM34" s="80"/>
      <c r="WN34" s="80"/>
      <c r="WO34" s="80"/>
      <c r="WP34" s="80"/>
      <c r="WQ34" s="80"/>
      <c r="WR34" s="80"/>
      <c r="WS34" s="80"/>
      <c r="WT34" s="80"/>
      <c r="WU34" s="80"/>
      <c r="WV34" s="80"/>
      <c r="WW34" s="80"/>
      <c r="WX34" s="80"/>
      <c r="WY34" s="80"/>
      <c r="WZ34" s="80"/>
      <c r="XA34" s="80"/>
      <c r="XB34" s="80"/>
      <c r="XC34" s="80"/>
      <c r="XD34" s="80"/>
      <c r="XE34" s="80"/>
      <c r="XF34" s="80"/>
      <c r="XG34" s="80"/>
      <c r="XH34" s="80"/>
      <c r="XI34" s="80"/>
      <c r="XJ34" s="80"/>
      <c r="XK34" s="80"/>
      <c r="XL34" s="80"/>
      <c r="XM34" s="80"/>
      <c r="XN34" s="80"/>
      <c r="XO34" s="80"/>
      <c r="XP34" s="80"/>
      <c r="XQ34" s="80"/>
      <c r="XR34" s="80"/>
      <c r="XS34" s="80"/>
      <c r="XT34" s="80"/>
      <c r="XU34" s="80"/>
      <c r="XV34" s="80"/>
      <c r="XW34" s="80"/>
      <c r="XX34" s="80"/>
      <c r="XY34" s="80"/>
      <c r="XZ34" s="80"/>
      <c r="YA34" s="80"/>
      <c r="YB34" s="80"/>
      <c r="YC34" s="80"/>
      <c r="YD34" s="80"/>
      <c r="YE34" s="80"/>
      <c r="YF34" s="80"/>
      <c r="YG34" s="80"/>
      <c r="YH34" s="80"/>
      <c r="YI34" s="80"/>
      <c r="YJ34" s="80"/>
      <c r="YK34" s="80"/>
      <c r="YL34" s="80"/>
      <c r="YM34" s="80"/>
      <c r="YN34" s="80"/>
      <c r="YO34" s="80"/>
      <c r="YP34" s="80"/>
      <c r="YQ34" s="80"/>
      <c r="YR34" s="80"/>
      <c r="YS34" s="80"/>
      <c r="YT34" s="80"/>
      <c r="YU34" s="80"/>
      <c r="YV34" s="80"/>
      <c r="YW34" s="80"/>
      <c r="YX34" s="80"/>
      <c r="YY34" s="80"/>
      <c r="YZ34" s="80"/>
      <c r="ZA34" s="80"/>
      <c r="ZB34" s="80"/>
      <c r="ZC34" s="80"/>
      <c r="ZD34" s="80"/>
      <c r="ZE34" s="80"/>
      <c r="ZF34" s="80"/>
      <c r="ZG34" s="80"/>
      <c r="ZH34" s="80"/>
      <c r="ZI34" s="80"/>
      <c r="ZJ34" s="80"/>
      <c r="ZK34" s="80"/>
      <c r="ZL34" s="80"/>
      <c r="ZM34" s="80"/>
      <c r="ZN34" s="80"/>
      <c r="ZO34" s="80"/>
      <c r="ZP34" s="80"/>
      <c r="ZQ34" s="80"/>
      <c r="ZR34" s="80"/>
      <c r="ZS34" s="80"/>
      <c r="ZT34" s="80"/>
      <c r="ZU34" s="80"/>
      <c r="ZV34" s="80"/>
      <c r="ZW34" s="80"/>
      <c r="ZX34" s="80"/>
      <c r="ZY34" s="80"/>
      <c r="ZZ34" s="80"/>
      <c r="AAA34" s="80"/>
      <c r="AAB34" s="80"/>
      <c r="AAC34" s="80"/>
      <c r="AAD34" s="80"/>
      <c r="AAE34" s="80"/>
      <c r="AAF34" s="80"/>
      <c r="AAG34" s="80"/>
      <c r="AAH34" s="80"/>
      <c r="AAI34" s="80"/>
      <c r="AAJ34" s="80"/>
      <c r="AAK34" s="80"/>
      <c r="AAL34" s="80"/>
      <c r="AAM34" s="80"/>
      <c r="AAN34" s="80"/>
      <c r="AAO34" s="80"/>
      <c r="AAP34" s="80"/>
      <c r="AAQ34" s="80"/>
      <c r="AAR34" s="80"/>
      <c r="AAS34" s="80"/>
      <c r="AAT34" s="80"/>
      <c r="AAU34" s="80"/>
      <c r="AAV34" s="80"/>
      <c r="AAW34" s="80"/>
      <c r="AAX34" s="80"/>
      <c r="AAY34" s="80"/>
      <c r="AAZ34" s="80"/>
      <c r="ABA34" s="80"/>
      <c r="ABB34" s="80"/>
      <c r="ABC34" s="80"/>
      <c r="ABD34" s="80"/>
      <c r="ABE34" s="80"/>
      <c r="ABF34" s="80"/>
      <c r="ABG34" s="80"/>
      <c r="ABH34" s="80"/>
      <c r="ABI34" s="80"/>
      <c r="ABJ34" s="80"/>
      <c r="ABK34" s="80"/>
      <c r="ABL34" s="80"/>
      <c r="ABM34" s="80"/>
      <c r="ABN34" s="80"/>
      <c r="ABO34" s="80"/>
      <c r="ABP34" s="80"/>
      <c r="ABQ34" s="80"/>
      <c r="ABR34" s="80"/>
      <c r="ABS34" s="80"/>
      <c r="ABT34" s="80"/>
      <c r="ABU34" s="80"/>
      <c r="ABV34" s="80"/>
      <c r="ABW34" s="80"/>
      <c r="ABX34" s="80"/>
      <c r="ABY34" s="80"/>
      <c r="ABZ34" s="80"/>
      <c r="ACA34" s="80"/>
      <c r="ACB34" s="80"/>
      <c r="ACC34" s="80"/>
      <c r="ACD34" s="80"/>
      <c r="ACE34" s="80"/>
      <c r="ACF34" s="80"/>
      <c r="ACG34" s="80"/>
      <c r="ACH34" s="80"/>
      <c r="ACI34" s="80"/>
      <c r="ACJ34" s="80"/>
      <c r="ACK34" s="80"/>
      <c r="ACL34" s="80"/>
      <c r="ACM34" s="80"/>
      <c r="ACN34" s="80"/>
      <c r="ACO34" s="80"/>
      <c r="ACP34" s="80"/>
      <c r="ACQ34" s="80"/>
      <c r="ACR34" s="80"/>
      <c r="ACS34" s="80"/>
      <c r="ACT34" s="80"/>
      <c r="ACU34" s="80"/>
      <c r="ACV34" s="80"/>
      <c r="ACW34" s="80"/>
      <c r="ACX34" s="80"/>
      <c r="ACY34" s="80"/>
      <c r="ACZ34" s="80"/>
      <c r="ADA34" s="80"/>
      <c r="ADB34" s="80"/>
      <c r="ADC34" s="80"/>
      <c r="ADD34" s="80"/>
      <c r="ADE34" s="80"/>
      <c r="ADF34" s="80"/>
      <c r="ADG34" s="80"/>
      <c r="ADH34" s="80"/>
      <c r="ADI34" s="80"/>
      <c r="ADJ34" s="80"/>
      <c r="ADK34" s="80"/>
      <c r="ADL34" s="80"/>
      <c r="ADM34" s="80"/>
      <c r="ADN34" s="80"/>
      <c r="ADO34" s="80"/>
      <c r="ADP34" s="80"/>
      <c r="ADQ34" s="80"/>
      <c r="ADR34" s="80"/>
      <c r="ADS34" s="80"/>
      <c r="ADT34" s="80"/>
      <c r="ADU34" s="80"/>
      <c r="ADV34" s="80"/>
      <c r="ADW34" s="80"/>
      <c r="ADX34" s="80"/>
      <c r="ADY34" s="80"/>
      <c r="ADZ34" s="80"/>
      <c r="AEA34" s="80"/>
      <c r="AEB34" s="80"/>
      <c r="AEC34" s="80"/>
      <c r="AED34" s="80"/>
      <c r="AEE34" s="80"/>
      <c r="AEF34" s="80"/>
      <c r="AEG34" s="80"/>
      <c r="AEH34" s="80"/>
      <c r="AEI34" s="80"/>
      <c r="AEJ34" s="80"/>
      <c r="AEK34" s="80"/>
      <c r="AEL34" s="80"/>
      <c r="AEM34" s="80"/>
      <c r="AEN34" s="80"/>
      <c r="AEO34" s="80"/>
      <c r="AEP34" s="80"/>
      <c r="AEQ34" s="80"/>
      <c r="AER34" s="80"/>
      <c r="AES34" s="80"/>
      <c r="AET34" s="80"/>
      <c r="AEU34" s="80"/>
      <c r="AEV34" s="80"/>
      <c r="AEW34" s="80"/>
      <c r="AEX34" s="80"/>
      <c r="AEY34" s="80"/>
      <c r="AEZ34" s="80"/>
      <c r="AFA34" s="80"/>
      <c r="AFB34" s="80"/>
      <c r="AFC34" s="80"/>
      <c r="AFD34" s="80"/>
      <c r="AFE34" s="80"/>
      <c r="AFF34" s="80"/>
      <c r="AFG34" s="80"/>
      <c r="AFH34" s="80"/>
      <c r="AFI34" s="80"/>
      <c r="AFJ34" s="80"/>
      <c r="AFK34" s="80"/>
      <c r="AFL34" s="80"/>
      <c r="AFM34" s="80"/>
      <c r="AFN34" s="80"/>
      <c r="AFO34" s="80"/>
      <c r="AFP34" s="80"/>
      <c r="AFQ34" s="80"/>
      <c r="AFR34" s="80"/>
      <c r="AFS34" s="80"/>
      <c r="AFT34" s="80"/>
      <c r="AFU34" s="80"/>
      <c r="AFV34" s="80"/>
      <c r="AFW34" s="80"/>
      <c r="AFX34" s="80"/>
      <c r="AFY34" s="80"/>
      <c r="AFZ34" s="80"/>
      <c r="AGA34" s="80"/>
      <c r="AGB34" s="80"/>
      <c r="AGC34" s="80"/>
      <c r="AGD34" s="80"/>
      <c r="AGE34" s="80"/>
      <c r="AGF34" s="80"/>
      <c r="AGG34" s="80"/>
      <c r="AGH34" s="80"/>
      <c r="AGI34" s="80"/>
      <c r="AGJ34" s="80"/>
      <c r="AGK34" s="80"/>
      <c r="AGL34" s="80"/>
      <c r="AGM34" s="80"/>
      <c r="AGN34" s="80"/>
      <c r="AGO34" s="80"/>
      <c r="AGP34" s="80"/>
      <c r="AGQ34" s="80"/>
      <c r="AGR34" s="80"/>
      <c r="AGS34" s="80"/>
      <c r="AGT34" s="80"/>
      <c r="AGU34" s="80"/>
      <c r="AGV34" s="80"/>
      <c r="AGW34" s="80"/>
      <c r="AGX34" s="80"/>
      <c r="AGY34" s="80"/>
      <c r="AGZ34" s="80"/>
      <c r="AHA34" s="80"/>
      <c r="AHB34" s="80"/>
      <c r="AHC34" s="80"/>
      <c r="AHD34" s="80"/>
      <c r="AHE34" s="80"/>
      <c r="AHF34" s="80"/>
      <c r="AHG34" s="80"/>
      <c r="AHH34" s="80"/>
      <c r="AHI34" s="80"/>
      <c r="AHJ34" s="80"/>
      <c r="AHK34" s="80"/>
      <c r="AHL34" s="80"/>
      <c r="AHM34" s="80"/>
      <c r="AHN34" s="80"/>
      <c r="AHO34" s="80"/>
      <c r="AHP34" s="80"/>
      <c r="AHQ34" s="80"/>
      <c r="AHR34" s="80"/>
      <c r="AHS34" s="80"/>
      <c r="AHT34" s="80"/>
      <c r="AHU34" s="80"/>
      <c r="AHV34" s="80"/>
      <c r="AHW34" s="80"/>
      <c r="AHX34" s="80"/>
      <c r="AHY34" s="80"/>
      <c r="AHZ34" s="80"/>
      <c r="AIA34" s="80"/>
      <c r="AIB34" s="80"/>
      <c r="AIC34" s="80"/>
      <c r="AID34" s="80"/>
      <c r="AIE34" s="80"/>
      <c r="AIF34" s="80"/>
      <c r="AIG34" s="80"/>
      <c r="AIH34" s="80"/>
      <c r="AII34" s="80"/>
      <c r="AIJ34" s="80"/>
      <c r="AIK34" s="80"/>
      <c r="AIL34" s="80"/>
      <c r="AIM34" s="80"/>
      <c r="AIN34" s="80"/>
      <c r="AIO34" s="80"/>
      <c r="AIP34" s="80"/>
      <c r="AIQ34" s="80"/>
      <c r="AIR34" s="80"/>
      <c r="AIS34" s="80"/>
      <c r="AIT34" s="80"/>
      <c r="AIU34" s="80"/>
      <c r="AIV34" s="80"/>
      <c r="AIW34" s="80"/>
      <c r="AIX34" s="80"/>
      <c r="AIY34" s="80"/>
      <c r="AIZ34" s="80"/>
      <c r="AJA34" s="80"/>
      <c r="AJB34" s="80"/>
      <c r="AJC34" s="80"/>
      <c r="AJD34" s="80"/>
      <c r="AJE34" s="80"/>
      <c r="AJF34" s="80"/>
      <c r="AJG34" s="80"/>
      <c r="AJH34" s="80"/>
      <c r="AJI34" s="80"/>
      <c r="AJJ34" s="80"/>
      <c r="AJK34" s="80"/>
      <c r="AJL34" s="80"/>
      <c r="AJM34" s="80"/>
      <c r="AJN34" s="80"/>
      <c r="AJO34" s="80"/>
      <c r="AJP34" s="80"/>
      <c r="AJQ34" s="80"/>
      <c r="AJR34" s="80"/>
      <c r="AJS34" s="80"/>
      <c r="AJT34" s="80"/>
      <c r="AJU34" s="80"/>
      <c r="AJV34" s="80"/>
      <c r="AJW34" s="80"/>
      <c r="AJX34" s="80"/>
      <c r="AJY34" s="80"/>
      <c r="AJZ34" s="80"/>
      <c r="AKA34" s="80"/>
      <c r="AKB34" s="80"/>
      <c r="AKC34" s="80"/>
      <c r="AKD34" s="80"/>
      <c r="AKE34" s="80"/>
      <c r="AKF34" s="80"/>
      <c r="AKG34" s="80"/>
      <c r="AKH34" s="80"/>
      <c r="AKI34" s="80"/>
      <c r="AKJ34" s="80"/>
      <c r="AKK34" s="80"/>
      <c r="AKL34" s="80"/>
      <c r="AKM34" s="80"/>
      <c r="AKN34" s="80"/>
      <c r="AKO34" s="80"/>
      <c r="AKP34" s="80"/>
      <c r="AKQ34" s="80"/>
      <c r="AKR34" s="80"/>
      <c r="AKS34" s="80"/>
      <c r="AKT34" s="80"/>
      <c r="AKU34" s="80"/>
      <c r="AKV34" s="80"/>
      <c r="AKW34" s="80"/>
      <c r="AKX34" s="80"/>
      <c r="AKY34" s="80"/>
      <c r="AKZ34" s="80"/>
      <c r="ALA34" s="80"/>
      <c r="ALB34" s="80"/>
      <c r="ALC34" s="80"/>
      <c r="ALD34" s="80"/>
      <c r="ALE34" s="80"/>
      <c r="ALF34" s="80"/>
      <c r="ALG34" s="80"/>
      <c r="ALH34" s="80"/>
      <c r="ALI34" s="80"/>
      <c r="ALJ34" s="80"/>
      <c r="ALK34" s="80"/>
      <c r="ALL34" s="80"/>
      <c r="ALM34" s="80"/>
      <c r="ALN34" s="80"/>
      <c r="ALO34" s="80"/>
      <c r="ALP34" s="80"/>
    </row>
    <row r="35" spans="1:1004" s="207" customFormat="1" ht="15" x14ac:dyDescent="0.25">
      <c r="A35" s="407" t="str">
        <f>IF(COUNTBLANK(B35)=1," ",COUNTA($B$13:B35))</f>
        <v xml:space="preserve"> </v>
      </c>
      <c r="B35" s="407"/>
      <c r="C35" s="413" t="s">
        <v>291</v>
      </c>
      <c r="D35" s="407" t="s">
        <v>57</v>
      </c>
      <c r="E35" s="47">
        <f>ROUNDUP(E24*8,0)</f>
        <v>5996</v>
      </c>
      <c r="F35" s="105"/>
      <c r="G35" s="106"/>
      <c r="H35" s="107">
        <f t="shared" si="7"/>
        <v>0</v>
      </c>
      <c r="I35" s="108"/>
      <c r="J35" s="108"/>
      <c r="K35" s="109">
        <f t="shared" si="8"/>
        <v>0</v>
      </c>
      <c r="L35" s="109">
        <f t="shared" si="9"/>
        <v>0</v>
      </c>
      <c r="M35" s="109">
        <f t="shared" si="10"/>
        <v>0</v>
      </c>
      <c r="N35" s="109">
        <f t="shared" si="11"/>
        <v>0</v>
      </c>
      <c r="O35" s="109">
        <f t="shared" si="12"/>
        <v>0</v>
      </c>
      <c r="P35" s="109">
        <f t="shared" si="13"/>
        <v>0</v>
      </c>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LJ35" s="80"/>
      <c r="LK35" s="80"/>
      <c r="LL35" s="80"/>
      <c r="LM35" s="80"/>
      <c r="LN35" s="80"/>
      <c r="LO35" s="80"/>
      <c r="LP35" s="80"/>
      <c r="LQ35" s="80"/>
      <c r="LR35" s="80"/>
      <c r="LS35" s="80"/>
      <c r="LT35" s="80"/>
      <c r="LU35" s="80"/>
      <c r="LV35" s="80"/>
      <c r="LW35" s="80"/>
      <c r="LX35" s="80"/>
      <c r="LY35" s="80"/>
      <c r="LZ35" s="80"/>
      <c r="MA35" s="80"/>
      <c r="MB35" s="80"/>
      <c r="MC35" s="80"/>
      <c r="MD35" s="80"/>
      <c r="ME35" s="80"/>
      <c r="MF35" s="80"/>
      <c r="MG35" s="80"/>
      <c r="MH35" s="80"/>
      <c r="MI35" s="80"/>
      <c r="MJ35" s="80"/>
      <c r="MK35" s="80"/>
      <c r="ML35" s="80"/>
      <c r="MM35" s="80"/>
      <c r="MN35" s="80"/>
      <c r="MO35" s="80"/>
      <c r="MP35" s="80"/>
      <c r="MQ35" s="80"/>
      <c r="MR35" s="80"/>
      <c r="MS35" s="80"/>
      <c r="MT35" s="80"/>
      <c r="MU35" s="80"/>
      <c r="MV35" s="80"/>
      <c r="MW35" s="80"/>
      <c r="MX35" s="80"/>
      <c r="MY35" s="80"/>
      <c r="MZ35" s="80"/>
      <c r="NA35" s="80"/>
      <c r="NB35" s="80"/>
      <c r="NC35" s="80"/>
      <c r="ND35" s="80"/>
      <c r="NE35" s="80"/>
      <c r="NF35" s="80"/>
      <c r="NG35" s="80"/>
      <c r="NH35" s="80"/>
      <c r="NI35" s="80"/>
      <c r="NJ35" s="80"/>
      <c r="NK35" s="80"/>
      <c r="NL35" s="80"/>
      <c r="NM35" s="80"/>
      <c r="NN35" s="80"/>
      <c r="NO35" s="80"/>
      <c r="NP35" s="80"/>
      <c r="NQ35" s="80"/>
      <c r="NR35" s="80"/>
      <c r="NS35" s="80"/>
      <c r="NT35" s="80"/>
      <c r="NU35" s="80"/>
      <c r="NV35" s="80"/>
      <c r="NW35" s="80"/>
      <c r="NX35" s="80"/>
      <c r="NY35" s="80"/>
      <c r="NZ35" s="80"/>
      <c r="OA35" s="80"/>
      <c r="OB35" s="80"/>
      <c r="OC35" s="80"/>
      <c r="OD35" s="80"/>
      <c r="OE35" s="80"/>
      <c r="OF35" s="80"/>
      <c r="OG35" s="80"/>
      <c r="OH35" s="80"/>
      <c r="OI35" s="80"/>
      <c r="OJ35" s="80"/>
      <c r="OK35" s="80"/>
      <c r="OL35" s="80"/>
      <c r="OM35" s="80"/>
      <c r="ON35" s="80"/>
      <c r="OO35" s="80"/>
      <c r="OP35" s="80"/>
      <c r="OQ35" s="80"/>
      <c r="OR35" s="80"/>
      <c r="OS35" s="80"/>
      <c r="OT35" s="80"/>
      <c r="OU35" s="80"/>
      <c r="OV35" s="80"/>
      <c r="OW35" s="80"/>
      <c r="OX35" s="80"/>
      <c r="OY35" s="80"/>
      <c r="OZ35" s="80"/>
      <c r="PA35" s="80"/>
      <c r="PB35" s="80"/>
      <c r="PC35" s="80"/>
      <c r="PD35" s="80"/>
      <c r="PE35" s="80"/>
      <c r="PF35" s="80"/>
      <c r="PG35" s="80"/>
      <c r="PH35" s="80"/>
      <c r="PI35" s="80"/>
      <c r="PJ35" s="80"/>
      <c r="PK35" s="80"/>
      <c r="PL35" s="80"/>
      <c r="PM35" s="80"/>
      <c r="PN35" s="80"/>
      <c r="PO35" s="80"/>
      <c r="PP35" s="80"/>
      <c r="PQ35" s="80"/>
      <c r="PR35" s="80"/>
      <c r="PS35" s="80"/>
      <c r="PT35" s="80"/>
      <c r="PU35" s="80"/>
      <c r="PV35" s="80"/>
      <c r="PW35" s="80"/>
      <c r="PX35" s="80"/>
      <c r="PY35" s="80"/>
      <c r="PZ35" s="80"/>
      <c r="QA35" s="80"/>
      <c r="QB35" s="80"/>
      <c r="QC35" s="80"/>
      <c r="QD35" s="80"/>
      <c r="QE35" s="80"/>
      <c r="QF35" s="80"/>
      <c r="QG35" s="80"/>
      <c r="QH35" s="80"/>
      <c r="QI35" s="80"/>
      <c r="QJ35" s="80"/>
      <c r="QK35" s="80"/>
      <c r="QL35" s="80"/>
      <c r="QM35" s="80"/>
      <c r="QN35" s="80"/>
      <c r="QO35" s="80"/>
      <c r="QP35" s="80"/>
      <c r="QQ35" s="80"/>
      <c r="QR35" s="80"/>
      <c r="QS35" s="80"/>
      <c r="QT35" s="80"/>
      <c r="QU35" s="80"/>
      <c r="QV35" s="80"/>
      <c r="QW35" s="80"/>
      <c r="QX35" s="80"/>
      <c r="QY35" s="80"/>
      <c r="QZ35" s="80"/>
      <c r="RA35" s="80"/>
      <c r="RB35" s="80"/>
      <c r="RC35" s="80"/>
      <c r="RD35" s="80"/>
      <c r="RE35" s="80"/>
      <c r="RF35" s="80"/>
      <c r="RG35" s="80"/>
      <c r="RH35" s="80"/>
      <c r="RI35" s="80"/>
      <c r="RJ35" s="80"/>
      <c r="RK35" s="80"/>
      <c r="RL35" s="80"/>
      <c r="RM35" s="80"/>
      <c r="RN35" s="80"/>
      <c r="RO35" s="80"/>
      <c r="RP35" s="80"/>
      <c r="RQ35" s="80"/>
      <c r="RR35" s="80"/>
      <c r="RS35" s="80"/>
      <c r="RT35" s="80"/>
      <c r="RU35" s="80"/>
      <c r="RV35" s="80"/>
      <c r="RW35" s="80"/>
      <c r="RX35" s="80"/>
      <c r="RY35" s="80"/>
      <c r="RZ35" s="80"/>
      <c r="SA35" s="80"/>
      <c r="SB35" s="80"/>
      <c r="SC35" s="80"/>
      <c r="SD35" s="80"/>
      <c r="SE35" s="80"/>
      <c r="SF35" s="80"/>
      <c r="SG35" s="80"/>
      <c r="SH35" s="80"/>
      <c r="SI35" s="80"/>
      <c r="SJ35" s="80"/>
      <c r="SK35" s="80"/>
      <c r="SL35" s="80"/>
      <c r="SM35" s="80"/>
      <c r="SN35" s="80"/>
      <c r="SO35" s="80"/>
      <c r="SP35" s="80"/>
      <c r="SQ35" s="80"/>
      <c r="SR35" s="80"/>
      <c r="SS35" s="80"/>
      <c r="ST35" s="80"/>
      <c r="SU35" s="80"/>
      <c r="SV35" s="80"/>
      <c r="SW35" s="80"/>
      <c r="SX35" s="80"/>
      <c r="SY35" s="80"/>
      <c r="SZ35" s="80"/>
      <c r="TA35" s="80"/>
      <c r="TB35" s="80"/>
      <c r="TC35" s="80"/>
      <c r="TD35" s="80"/>
      <c r="TE35" s="80"/>
      <c r="TF35" s="80"/>
      <c r="TG35" s="80"/>
      <c r="TH35" s="80"/>
      <c r="TI35" s="80"/>
      <c r="TJ35" s="80"/>
      <c r="TK35" s="80"/>
      <c r="TL35" s="80"/>
      <c r="TM35" s="80"/>
      <c r="TN35" s="80"/>
      <c r="TO35" s="80"/>
      <c r="TP35" s="80"/>
      <c r="TQ35" s="80"/>
      <c r="TR35" s="80"/>
      <c r="TS35" s="80"/>
      <c r="TT35" s="80"/>
      <c r="TU35" s="80"/>
      <c r="TV35" s="80"/>
      <c r="TW35" s="80"/>
      <c r="TX35" s="80"/>
      <c r="TY35" s="80"/>
      <c r="TZ35" s="80"/>
      <c r="UA35" s="80"/>
      <c r="UB35" s="80"/>
      <c r="UC35" s="80"/>
      <c r="UD35" s="80"/>
      <c r="UE35" s="80"/>
      <c r="UF35" s="80"/>
      <c r="UG35" s="80"/>
      <c r="UH35" s="80"/>
      <c r="UI35" s="80"/>
      <c r="UJ35" s="80"/>
      <c r="UK35" s="80"/>
      <c r="UL35" s="80"/>
      <c r="UM35" s="80"/>
      <c r="UN35" s="80"/>
      <c r="UO35" s="80"/>
      <c r="UP35" s="80"/>
      <c r="UQ35" s="80"/>
      <c r="UR35" s="80"/>
      <c r="US35" s="80"/>
      <c r="UT35" s="80"/>
      <c r="UU35" s="80"/>
      <c r="UV35" s="80"/>
      <c r="UW35" s="80"/>
      <c r="UX35" s="80"/>
      <c r="UY35" s="80"/>
      <c r="UZ35" s="80"/>
      <c r="VA35" s="80"/>
      <c r="VB35" s="80"/>
      <c r="VC35" s="80"/>
      <c r="VD35" s="80"/>
      <c r="VE35" s="80"/>
      <c r="VF35" s="80"/>
      <c r="VG35" s="80"/>
      <c r="VH35" s="80"/>
      <c r="VI35" s="80"/>
      <c r="VJ35" s="80"/>
      <c r="VK35" s="80"/>
      <c r="VL35" s="80"/>
      <c r="VM35" s="80"/>
      <c r="VN35" s="80"/>
      <c r="VO35" s="80"/>
      <c r="VP35" s="80"/>
      <c r="VQ35" s="80"/>
      <c r="VR35" s="80"/>
      <c r="VS35" s="80"/>
      <c r="VT35" s="80"/>
      <c r="VU35" s="80"/>
      <c r="VV35" s="80"/>
      <c r="VW35" s="80"/>
      <c r="VX35" s="80"/>
      <c r="VY35" s="80"/>
      <c r="VZ35" s="80"/>
      <c r="WA35" s="80"/>
      <c r="WB35" s="80"/>
      <c r="WC35" s="80"/>
      <c r="WD35" s="80"/>
      <c r="WE35" s="80"/>
      <c r="WF35" s="80"/>
      <c r="WG35" s="80"/>
      <c r="WH35" s="80"/>
      <c r="WI35" s="80"/>
      <c r="WJ35" s="80"/>
      <c r="WK35" s="80"/>
      <c r="WL35" s="80"/>
      <c r="WM35" s="80"/>
      <c r="WN35" s="80"/>
      <c r="WO35" s="80"/>
      <c r="WP35" s="80"/>
      <c r="WQ35" s="80"/>
      <c r="WR35" s="80"/>
      <c r="WS35" s="80"/>
      <c r="WT35" s="80"/>
      <c r="WU35" s="80"/>
      <c r="WV35" s="80"/>
      <c r="WW35" s="80"/>
      <c r="WX35" s="80"/>
      <c r="WY35" s="80"/>
      <c r="WZ35" s="80"/>
      <c r="XA35" s="80"/>
      <c r="XB35" s="80"/>
      <c r="XC35" s="80"/>
      <c r="XD35" s="80"/>
      <c r="XE35" s="80"/>
      <c r="XF35" s="80"/>
      <c r="XG35" s="80"/>
      <c r="XH35" s="80"/>
      <c r="XI35" s="80"/>
      <c r="XJ35" s="80"/>
      <c r="XK35" s="80"/>
      <c r="XL35" s="80"/>
      <c r="XM35" s="80"/>
      <c r="XN35" s="80"/>
      <c r="XO35" s="80"/>
      <c r="XP35" s="80"/>
      <c r="XQ35" s="80"/>
      <c r="XR35" s="80"/>
      <c r="XS35" s="80"/>
      <c r="XT35" s="80"/>
      <c r="XU35" s="80"/>
      <c r="XV35" s="80"/>
      <c r="XW35" s="80"/>
      <c r="XX35" s="80"/>
      <c r="XY35" s="80"/>
      <c r="XZ35" s="80"/>
      <c r="YA35" s="80"/>
      <c r="YB35" s="80"/>
      <c r="YC35" s="80"/>
      <c r="YD35" s="80"/>
      <c r="YE35" s="80"/>
      <c r="YF35" s="80"/>
      <c r="YG35" s="80"/>
      <c r="YH35" s="80"/>
      <c r="YI35" s="80"/>
      <c r="YJ35" s="80"/>
      <c r="YK35" s="80"/>
      <c r="YL35" s="80"/>
      <c r="YM35" s="80"/>
      <c r="YN35" s="80"/>
      <c r="YO35" s="80"/>
      <c r="YP35" s="80"/>
      <c r="YQ35" s="80"/>
      <c r="YR35" s="80"/>
      <c r="YS35" s="80"/>
      <c r="YT35" s="80"/>
      <c r="YU35" s="80"/>
      <c r="YV35" s="80"/>
      <c r="YW35" s="80"/>
      <c r="YX35" s="80"/>
      <c r="YY35" s="80"/>
      <c r="YZ35" s="80"/>
      <c r="ZA35" s="80"/>
      <c r="ZB35" s="80"/>
      <c r="ZC35" s="80"/>
      <c r="ZD35" s="80"/>
      <c r="ZE35" s="80"/>
      <c r="ZF35" s="80"/>
      <c r="ZG35" s="80"/>
      <c r="ZH35" s="80"/>
      <c r="ZI35" s="80"/>
      <c r="ZJ35" s="80"/>
      <c r="ZK35" s="80"/>
      <c r="ZL35" s="80"/>
      <c r="ZM35" s="80"/>
      <c r="ZN35" s="80"/>
      <c r="ZO35" s="80"/>
      <c r="ZP35" s="80"/>
      <c r="ZQ35" s="80"/>
      <c r="ZR35" s="80"/>
      <c r="ZS35" s="80"/>
      <c r="ZT35" s="80"/>
      <c r="ZU35" s="80"/>
      <c r="ZV35" s="80"/>
      <c r="ZW35" s="80"/>
      <c r="ZX35" s="80"/>
      <c r="ZY35" s="80"/>
      <c r="ZZ35" s="80"/>
      <c r="AAA35" s="80"/>
      <c r="AAB35" s="80"/>
      <c r="AAC35" s="80"/>
      <c r="AAD35" s="80"/>
      <c r="AAE35" s="80"/>
      <c r="AAF35" s="80"/>
      <c r="AAG35" s="80"/>
      <c r="AAH35" s="80"/>
      <c r="AAI35" s="80"/>
      <c r="AAJ35" s="80"/>
      <c r="AAK35" s="80"/>
      <c r="AAL35" s="80"/>
      <c r="AAM35" s="80"/>
      <c r="AAN35" s="80"/>
      <c r="AAO35" s="80"/>
      <c r="AAP35" s="80"/>
      <c r="AAQ35" s="80"/>
      <c r="AAR35" s="80"/>
      <c r="AAS35" s="80"/>
      <c r="AAT35" s="80"/>
      <c r="AAU35" s="80"/>
      <c r="AAV35" s="80"/>
      <c r="AAW35" s="80"/>
      <c r="AAX35" s="80"/>
      <c r="AAY35" s="80"/>
      <c r="AAZ35" s="80"/>
      <c r="ABA35" s="80"/>
      <c r="ABB35" s="80"/>
      <c r="ABC35" s="80"/>
      <c r="ABD35" s="80"/>
      <c r="ABE35" s="80"/>
      <c r="ABF35" s="80"/>
      <c r="ABG35" s="80"/>
      <c r="ABH35" s="80"/>
      <c r="ABI35" s="80"/>
      <c r="ABJ35" s="80"/>
      <c r="ABK35" s="80"/>
      <c r="ABL35" s="80"/>
      <c r="ABM35" s="80"/>
      <c r="ABN35" s="80"/>
      <c r="ABO35" s="80"/>
      <c r="ABP35" s="80"/>
      <c r="ABQ35" s="80"/>
      <c r="ABR35" s="80"/>
      <c r="ABS35" s="80"/>
      <c r="ABT35" s="80"/>
      <c r="ABU35" s="80"/>
      <c r="ABV35" s="80"/>
      <c r="ABW35" s="80"/>
      <c r="ABX35" s="80"/>
      <c r="ABY35" s="80"/>
      <c r="ABZ35" s="80"/>
      <c r="ACA35" s="80"/>
      <c r="ACB35" s="80"/>
      <c r="ACC35" s="80"/>
      <c r="ACD35" s="80"/>
      <c r="ACE35" s="80"/>
      <c r="ACF35" s="80"/>
      <c r="ACG35" s="80"/>
      <c r="ACH35" s="80"/>
      <c r="ACI35" s="80"/>
      <c r="ACJ35" s="80"/>
      <c r="ACK35" s="80"/>
      <c r="ACL35" s="80"/>
      <c r="ACM35" s="80"/>
      <c r="ACN35" s="80"/>
      <c r="ACO35" s="80"/>
      <c r="ACP35" s="80"/>
      <c r="ACQ35" s="80"/>
      <c r="ACR35" s="80"/>
      <c r="ACS35" s="80"/>
      <c r="ACT35" s="80"/>
      <c r="ACU35" s="80"/>
      <c r="ACV35" s="80"/>
      <c r="ACW35" s="80"/>
      <c r="ACX35" s="80"/>
      <c r="ACY35" s="80"/>
      <c r="ACZ35" s="80"/>
      <c r="ADA35" s="80"/>
      <c r="ADB35" s="80"/>
      <c r="ADC35" s="80"/>
      <c r="ADD35" s="80"/>
      <c r="ADE35" s="80"/>
      <c r="ADF35" s="80"/>
      <c r="ADG35" s="80"/>
      <c r="ADH35" s="80"/>
      <c r="ADI35" s="80"/>
      <c r="ADJ35" s="80"/>
      <c r="ADK35" s="80"/>
      <c r="ADL35" s="80"/>
      <c r="ADM35" s="80"/>
      <c r="ADN35" s="80"/>
      <c r="ADO35" s="80"/>
      <c r="ADP35" s="80"/>
      <c r="ADQ35" s="80"/>
      <c r="ADR35" s="80"/>
      <c r="ADS35" s="80"/>
      <c r="ADT35" s="80"/>
      <c r="ADU35" s="80"/>
      <c r="ADV35" s="80"/>
      <c r="ADW35" s="80"/>
      <c r="ADX35" s="80"/>
      <c r="ADY35" s="80"/>
      <c r="ADZ35" s="80"/>
      <c r="AEA35" s="80"/>
      <c r="AEB35" s="80"/>
      <c r="AEC35" s="80"/>
      <c r="AED35" s="80"/>
      <c r="AEE35" s="80"/>
      <c r="AEF35" s="80"/>
      <c r="AEG35" s="80"/>
      <c r="AEH35" s="80"/>
      <c r="AEI35" s="80"/>
      <c r="AEJ35" s="80"/>
      <c r="AEK35" s="80"/>
      <c r="AEL35" s="80"/>
      <c r="AEM35" s="80"/>
      <c r="AEN35" s="80"/>
      <c r="AEO35" s="80"/>
      <c r="AEP35" s="80"/>
      <c r="AEQ35" s="80"/>
      <c r="AER35" s="80"/>
      <c r="AES35" s="80"/>
      <c r="AET35" s="80"/>
      <c r="AEU35" s="80"/>
      <c r="AEV35" s="80"/>
      <c r="AEW35" s="80"/>
      <c r="AEX35" s="80"/>
      <c r="AEY35" s="80"/>
      <c r="AEZ35" s="80"/>
      <c r="AFA35" s="80"/>
      <c r="AFB35" s="80"/>
      <c r="AFC35" s="80"/>
      <c r="AFD35" s="80"/>
      <c r="AFE35" s="80"/>
      <c r="AFF35" s="80"/>
      <c r="AFG35" s="80"/>
      <c r="AFH35" s="80"/>
      <c r="AFI35" s="80"/>
      <c r="AFJ35" s="80"/>
      <c r="AFK35" s="80"/>
      <c r="AFL35" s="80"/>
      <c r="AFM35" s="80"/>
      <c r="AFN35" s="80"/>
      <c r="AFO35" s="80"/>
      <c r="AFP35" s="80"/>
      <c r="AFQ35" s="80"/>
      <c r="AFR35" s="80"/>
      <c r="AFS35" s="80"/>
      <c r="AFT35" s="80"/>
      <c r="AFU35" s="80"/>
      <c r="AFV35" s="80"/>
      <c r="AFW35" s="80"/>
      <c r="AFX35" s="80"/>
      <c r="AFY35" s="80"/>
      <c r="AFZ35" s="80"/>
      <c r="AGA35" s="80"/>
      <c r="AGB35" s="80"/>
      <c r="AGC35" s="80"/>
      <c r="AGD35" s="80"/>
      <c r="AGE35" s="80"/>
      <c r="AGF35" s="80"/>
      <c r="AGG35" s="80"/>
      <c r="AGH35" s="80"/>
      <c r="AGI35" s="80"/>
      <c r="AGJ35" s="80"/>
      <c r="AGK35" s="80"/>
      <c r="AGL35" s="80"/>
      <c r="AGM35" s="80"/>
      <c r="AGN35" s="80"/>
      <c r="AGO35" s="80"/>
      <c r="AGP35" s="80"/>
      <c r="AGQ35" s="80"/>
      <c r="AGR35" s="80"/>
      <c r="AGS35" s="80"/>
      <c r="AGT35" s="80"/>
      <c r="AGU35" s="80"/>
      <c r="AGV35" s="80"/>
      <c r="AGW35" s="80"/>
      <c r="AGX35" s="80"/>
      <c r="AGY35" s="80"/>
      <c r="AGZ35" s="80"/>
      <c r="AHA35" s="80"/>
      <c r="AHB35" s="80"/>
      <c r="AHC35" s="80"/>
      <c r="AHD35" s="80"/>
      <c r="AHE35" s="80"/>
      <c r="AHF35" s="80"/>
      <c r="AHG35" s="80"/>
      <c r="AHH35" s="80"/>
      <c r="AHI35" s="80"/>
      <c r="AHJ35" s="80"/>
      <c r="AHK35" s="80"/>
      <c r="AHL35" s="80"/>
      <c r="AHM35" s="80"/>
      <c r="AHN35" s="80"/>
      <c r="AHO35" s="80"/>
      <c r="AHP35" s="80"/>
      <c r="AHQ35" s="80"/>
      <c r="AHR35" s="80"/>
      <c r="AHS35" s="80"/>
      <c r="AHT35" s="80"/>
      <c r="AHU35" s="80"/>
      <c r="AHV35" s="80"/>
      <c r="AHW35" s="80"/>
      <c r="AHX35" s="80"/>
      <c r="AHY35" s="80"/>
      <c r="AHZ35" s="80"/>
      <c r="AIA35" s="80"/>
      <c r="AIB35" s="80"/>
      <c r="AIC35" s="80"/>
      <c r="AID35" s="80"/>
      <c r="AIE35" s="80"/>
      <c r="AIF35" s="80"/>
      <c r="AIG35" s="80"/>
      <c r="AIH35" s="80"/>
      <c r="AII35" s="80"/>
      <c r="AIJ35" s="80"/>
      <c r="AIK35" s="80"/>
      <c r="AIL35" s="80"/>
      <c r="AIM35" s="80"/>
      <c r="AIN35" s="80"/>
      <c r="AIO35" s="80"/>
      <c r="AIP35" s="80"/>
      <c r="AIQ35" s="80"/>
      <c r="AIR35" s="80"/>
      <c r="AIS35" s="80"/>
      <c r="AIT35" s="80"/>
      <c r="AIU35" s="80"/>
      <c r="AIV35" s="80"/>
      <c r="AIW35" s="80"/>
      <c r="AIX35" s="80"/>
      <c r="AIY35" s="80"/>
      <c r="AIZ35" s="80"/>
      <c r="AJA35" s="80"/>
      <c r="AJB35" s="80"/>
      <c r="AJC35" s="80"/>
      <c r="AJD35" s="80"/>
      <c r="AJE35" s="80"/>
      <c r="AJF35" s="80"/>
      <c r="AJG35" s="80"/>
      <c r="AJH35" s="80"/>
      <c r="AJI35" s="80"/>
      <c r="AJJ35" s="80"/>
      <c r="AJK35" s="80"/>
      <c r="AJL35" s="80"/>
      <c r="AJM35" s="80"/>
      <c r="AJN35" s="80"/>
      <c r="AJO35" s="80"/>
      <c r="AJP35" s="80"/>
      <c r="AJQ35" s="80"/>
      <c r="AJR35" s="80"/>
      <c r="AJS35" s="80"/>
      <c r="AJT35" s="80"/>
      <c r="AJU35" s="80"/>
      <c r="AJV35" s="80"/>
      <c r="AJW35" s="80"/>
      <c r="AJX35" s="80"/>
      <c r="AJY35" s="80"/>
      <c r="AJZ35" s="80"/>
      <c r="AKA35" s="80"/>
      <c r="AKB35" s="80"/>
      <c r="AKC35" s="80"/>
      <c r="AKD35" s="80"/>
      <c r="AKE35" s="80"/>
      <c r="AKF35" s="80"/>
      <c r="AKG35" s="80"/>
      <c r="AKH35" s="80"/>
      <c r="AKI35" s="80"/>
      <c r="AKJ35" s="80"/>
      <c r="AKK35" s="80"/>
      <c r="AKL35" s="80"/>
      <c r="AKM35" s="80"/>
      <c r="AKN35" s="80"/>
      <c r="AKO35" s="80"/>
      <c r="AKP35" s="80"/>
      <c r="AKQ35" s="80"/>
      <c r="AKR35" s="80"/>
      <c r="AKS35" s="80"/>
      <c r="AKT35" s="80"/>
      <c r="AKU35" s="80"/>
      <c r="AKV35" s="80"/>
      <c r="AKW35" s="80"/>
      <c r="AKX35" s="80"/>
      <c r="AKY35" s="80"/>
      <c r="AKZ35" s="80"/>
      <c r="ALA35" s="80"/>
      <c r="ALB35" s="80"/>
      <c r="ALC35" s="80"/>
      <c r="ALD35" s="80"/>
      <c r="ALE35" s="80"/>
      <c r="ALF35" s="80"/>
      <c r="ALG35" s="80"/>
      <c r="ALH35" s="80"/>
      <c r="ALI35" s="80"/>
      <c r="ALJ35" s="80"/>
      <c r="ALK35" s="80"/>
      <c r="ALL35" s="80"/>
      <c r="ALM35" s="80"/>
      <c r="ALN35" s="80"/>
      <c r="ALO35" s="80"/>
      <c r="ALP35" s="80"/>
    </row>
    <row r="36" spans="1:1004" s="207" customFormat="1" ht="56.25" x14ac:dyDescent="0.25">
      <c r="A36" s="407">
        <f>IF(COUNTBLANK(B36)=1," ",COUNTA($B$13:B36))</f>
        <v>15</v>
      </c>
      <c r="B36" s="412" t="s">
        <v>79</v>
      </c>
      <c r="C36" s="421" t="s">
        <v>524</v>
      </c>
      <c r="D36" s="407" t="s">
        <v>56</v>
      </c>
      <c r="E36" s="47">
        <f>E24</f>
        <v>749.41000000000008</v>
      </c>
      <c r="F36" s="105"/>
      <c r="G36" s="106"/>
      <c r="H36" s="107">
        <f t="shared" si="7"/>
        <v>0</v>
      </c>
      <c r="I36" s="108"/>
      <c r="J36" s="108"/>
      <c r="K36" s="109">
        <f t="shared" si="8"/>
        <v>0</v>
      </c>
      <c r="L36" s="109">
        <f t="shared" si="9"/>
        <v>0</v>
      </c>
      <c r="M36" s="109">
        <f t="shared" si="10"/>
        <v>0</v>
      </c>
      <c r="N36" s="109">
        <f t="shared" si="11"/>
        <v>0</v>
      </c>
      <c r="O36" s="109">
        <f t="shared" si="12"/>
        <v>0</v>
      </c>
      <c r="P36" s="109">
        <f t="shared" si="13"/>
        <v>0</v>
      </c>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80"/>
      <c r="JS36" s="80"/>
      <c r="JT36" s="80"/>
      <c r="JU36" s="80"/>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c r="MS36" s="80"/>
      <c r="MT36" s="80"/>
      <c r="MU36" s="80"/>
      <c r="MV36" s="80"/>
      <c r="MW36" s="80"/>
      <c r="MX36" s="80"/>
      <c r="MY36" s="80"/>
      <c r="MZ36" s="80"/>
      <c r="NA36" s="80"/>
      <c r="NB36" s="80"/>
      <c r="NC36" s="80"/>
      <c r="ND36" s="80"/>
      <c r="NE36" s="80"/>
      <c r="NF36" s="80"/>
      <c r="NG36" s="80"/>
      <c r="NH36" s="80"/>
      <c r="NI36" s="80"/>
      <c r="NJ36" s="80"/>
      <c r="NK36" s="80"/>
      <c r="NL36" s="80"/>
      <c r="NM36" s="80"/>
      <c r="NN36" s="80"/>
      <c r="NO36" s="80"/>
      <c r="NP36" s="80"/>
      <c r="NQ36" s="80"/>
      <c r="NR36" s="80"/>
      <c r="NS36" s="80"/>
      <c r="NT36" s="80"/>
      <c r="NU36" s="80"/>
      <c r="NV36" s="80"/>
      <c r="NW36" s="80"/>
      <c r="NX36" s="80"/>
      <c r="NY36" s="80"/>
      <c r="NZ36" s="80"/>
      <c r="OA36" s="80"/>
      <c r="OB36" s="80"/>
      <c r="OC36" s="80"/>
      <c r="OD36" s="80"/>
      <c r="OE36" s="80"/>
      <c r="OF36" s="80"/>
      <c r="OG36" s="80"/>
      <c r="OH36" s="80"/>
      <c r="OI36" s="80"/>
      <c r="OJ36" s="80"/>
      <c r="OK36" s="80"/>
      <c r="OL36" s="80"/>
      <c r="OM36" s="80"/>
      <c r="ON36" s="80"/>
      <c r="OO36" s="80"/>
      <c r="OP36" s="80"/>
      <c r="OQ36" s="80"/>
      <c r="OR36" s="80"/>
      <c r="OS36" s="80"/>
      <c r="OT36" s="80"/>
      <c r="OU36" s="80"/>
      <c r="OV36" s="80"/>
      <c r="OW36" s="80"/>
      <c r="OX36" s="80"/>
      <c r="OY36" s="80"/>
      <c r="OZ36" s="80"/>
      <c r="PA36" s="80"/>
      <c r="PB36" s="80"/>
      <c r="PC36" s="80"/>
      <c r="PD36" s="80"/>
      <c r="PE36" s="80"/>
      <c r="PF36" s="80"/>
      <c r="PG36" s="80"/>
      <c r="PH36" s="80"/>
      <c r="PI36" s="80"/>
      <c r="PJ36" s="80"/>
      <c r="PK36" s="80"/>
      <c r="PL36" s="80"/>
      <c r="PM36" s="80"/>
      <c r="PN36" s="80"/>
      <c r="PO36" s="80"/>
      <c r="PP36" s="80"/>
      <c r="PQ36" s="80"/>
      <c r="PR36" s="80"/>
      <c r="PS36" s="80"/>
      <c r="PT36" s="80"/>
      <c r="PU36" s="80"/>
      <c r="PV36" s="80"/>
      <c r="PW36" s="80"/>
      <c r="PX36" s="80"/>
      <c r="PY36" s="80"/>
      <c r="PZ36" s="80"/>
      <c r="QA36" s="80"/>
      <c r="QB36" s="80"/>
      <c r="QC36" s="80"/>
      <c r="QD36" s="80"/>
      <c r="QE36" s="80"/>
      <c r="QF36" s="80"/>
      <c r="QG36" s="80"/>
      <c r="QH36" s="80"/>
      <c r="QI36" s="80"/>
      <c r="QJ36" s="80"/>
      <c r="QK36" s="80"/>
      <c r="QL36" s="80"/>
      <c r="QM36" s="80"/>
      <c r="QN36" s="80"/>
      <c r="QO36" s="80"/>
      <c r="QP36" s="80"/>
      <c r="QQ36" s="80"/>
      <c r="QR36" s="80"/>
      <c r="QS36" s="80"/>
      <c r="QT36" s="80"/>
      <c r="QU36" s="80"/>
      <c r="QV36" s="80"/>
      <c r="QW36" s="80"/>
      <c r="QX36" s="80"/>
      <c r="QY36" s="80"/>
      <c r="QZ36" s="80"/>
      <c r="RA36" s="80"/>
      <c r="RB36" s="80"/>
      <c r="RC36" s="80"/>
      <c r="RD36" s="80"/>
      <c r="RE36" s="80"/>
      <c r="RF36" s="80"/>
      <c r="RG36" s="80"/>
      <c r="RH36" s="80"/>
      <c r="RI36" s="80"/>
      <c r="RJ36" s="80"/>
      <c r="RK36" s="80"/>
      <c r="RL36" s="80"/>
      <c r="RM36" s="80"/>
      <c r="RN36" s="80"/>
      <c r="RO36" s="80"/>
      <c r="RP36" s="80"/>
      <c r="RQ36" s="80"/>
      <c r="RR36" s="80"/>
      <c r="RS36" s="80"/>
      <c r="RT36" s="80"/>
      <c r="RU36" s="80"/>
      <c r="RV36" s="80"/>
      <c r="RW36" s="80"/>
      <c r="RX36" s="80"/>
      <c r="RY36" s="80"/>
      <c r="RZ36" s="80"/>
      <c r="SA36" s="80"/>
      <c r="SB36" s="80"/>
      <c r="SC36" s="80"/>
      <c r="SD36" s="80"/>
      <c r="SE36" s="80"/>
      <c r="SF36" s="80"/>
      <c r="SG36" s="80"/>
      <c r="SH36" s="80"/>
      <c r="SI36" s="80"/>
      <c r="SJ36" s="80"/>
      <c r="SK36" s="80"/>
      <c r="SL36" s="80"/>
      <c r="SM36" s="80"/>
      <c r="SN36" s="80"/>
      <c r="SO36" s="80"/>
      <c r="SP36" s="80"/>
      <c r="SQ36" s="80"/>
      <c r="SR36" s="80"/>
      <c r="SS36" s="80"/>
      <c r="ST36" s="80"/>
      <c r="SU36" s="80"/>
      <c r="SV36" s="80"/>
      <c r="SW36" s="80"/>
      <c r="SX36" s="80"/>
      <c r="SY36" s="80"/>
      <c r="SZ36" s="80"/>
      <c r="TA36" s="80"/>
      <c r="TB36" s="80"/>
      <c r="TC36" s="80"/>
      <c r="TD36" s="80"/>
      <c r="TE36" s="80"/>
      <c r="TF36" s="80"/>
      <c r="TG36" s="80"/>
      <c r="TH36" s="80"/>
      <c r="TI36" s="80"/>
      <c r="TJ36" s="80"/>
      <c r="TK36" s="80"/>
      <c r="TL36" s="80"/>
      <c r="TM36" s="80"/>
      <c r="TN36" s="80"/>
      <c r="TO36" s="80"/>
      <c r="TP36" s="80"/>
      <c r="TQ36" s="80"/>
      <c r="TR36" s="80"/>
      <c r="TS36" s="80"/>
      <c r="TT36" s="80"/>
      <c r="TU36" s="80"/>
      <c r="TV36" s="80"/>
      <c r="TW36" s="80"/>
      <c r="TX36" s="80"/>
      <c r="TY36" s="80"/>
      <c r="TZ36" s="80"/>
      <c r="UA36" s="80"/>
      <c r="UB36" s="80"/>
      <c r="UC36" s="80"/>
      <c r="UD36" s="80"/>
      <c r="UE36" s="80"/>
      <c r="UF36" s="80"/>
      <c r="UG36" s="80"/>
      <c r="UH36" s="80"/>
      <c r="UI36" s="80"/>
      <c r="UJ36" s="80"/>
      <c r="UK36" s="80"/>
      <c r="UL36" s="80"/>
      <c r="UM36" s="80"/>
      <c r="UN36" s="80"/>
      <c r="UO36" s="80"/>
      <c r="UP36" s="80"/>
      <c r="UQ36" s="80"/>
      <c r="UR36" s="80"/>
      <c r="US36" s="80"/>
      <c r="UT36" s="80"/>
      <c r="UU36" s="80"/>
      <c r="UV36" s="80"/>
      <c r="UW36" s="80"/>
      <c r="UX36" s="80"/>
      <c r="UY36" s="80"/>
      <c r="UZ36" s="80"/>
      <c r="VA36" s="80"/>
      <c r="VB36" s="80"/>
      <c r="VC36" s="80"/>
      <c r="VD36" s="80"/>
      <c r="VE36" s="80"/>
      <c r="VF36" s="80"/>
      <c r="VG36" s="80"/>
      <c r="VH36" s="80"/>
      <c r="VI36" s="80"/>
      <c r="VJ36" s="80"/>
      <c r="VK36" s="80"/>
      <c r="VL36" s="80"/>
      <c r="VM36" s="80"/>
      <c r="VN36" s="80"/>
      <c r="VO36" s="80"/>
      <c r="VP36" s="80"/>
      <c r="VQ36" s="80"/>
      <c r="VR36" s="80"/>
      <c r="VS36" s="80"/>
      <c r="VT36" s="80"/>
      <c r="VU36" s="80"/>
      <c r="VV36" s="80"/>
      <c r="VW36" s="80"/>
      <c r="VX36" s="80"/>
      <c r="VY36" s="80"/>
      <c r="VZ36" s="80"/>
      <c r="WA36" s="80"/>
      <c r="WB36" s="80"/>
      <c r="WC36" s="80"/>
      <c r="WD36" s="80"/>
      <c r="WE36" s="80"/>
      <c r="WF36" s="80"/>
      <c r="WG36" s="80"/>
      <c r="WH36" s="80"/>
      <c r="WI36" s="80"/>
      <c r="WJ36" s="80"/>
      <c r="WK36" s="80"/>
      <c r="WL36" s="80"/>
      <c r="WM36" s="80"/>
      <c r="WN36" s="80"/>
      <c r="WO36" s="80"/>
      <c r="WP36" s="80"/>
      <c r="WQ36" s="80"/>
      <c r="WR36" s="80"/>
      <c r="WS36" s="80"/>
      <c r="WT36" s="80"/>
      <c r="WU36" s="80"/>
      <c r="WV36" s="80"/>
      <c r="WW36" s="80"/>
      <c r="WX36" s="80"/>
      <c r="WY36" s="80"/>
      <c r="WZ36" s="80"/>
      <c r="XA36" s="80"/>
      <c r="XB36" s="80"/>
      <c r="XC36" s="80"/>
      <c r="XD36" s="80"/>
      <c r="XE36" s="80"/>
      <c r="XF36" s="80"/>
      <c r="XG36" s="80"/>
      <c r="XH36" s="80"/>
      <c r="XI36" s="80"/>
      <c r="XJ36" s="80"/>
      <c r="XK36" s="80"/>
      <c r="XL36" s="80"/>
      <c r="XM36" s="80"/>
      <c r="XN36" s="80"/>
      <c r="XO36" s="80"/>
      <c r="XP36" s="80"/>
      <c r="XQ36" s="80"/>
      <c r="XR36" s="80"/>
      <c r="XS36" s="80"/>
      <c r="XT36" s="80"/>
      <c r="XU36" s="80"/>
      <c r="XV36" s="80"/>
      <c r="XW36" s="80"/>
      <c r="XX36" s="80"/>
      <c r="XY36" s="80"/>
      <c r="XZ36" s="80"/>
      <c r="YA36" s="80"/>
      <c r="YB36" s="80"/>
      <c r="YC36" s="80"/>
      <c r="YD36" s="80"/>
      <c r="YE36" s="80"/>
      <c r="YF36" s="80"/>
      <c r="YG36" s="80"/>
      <c r="YH36" s="80"/>
      <c r="YI36" s="80"/>
      <c r="YJ36" s="80"/>
      <c r="YK36" s="80"/>
      <c r="YL36" s="80"/>
      <c r="YM36" s="80"/>
      <c r="YN36" s="80"/>
      <c r="YO36" s="80"/>
      <c r="YP36" s="80"/>
      <c r="YQ36" s="80"/>
      <c r="YR36" s="80"/>
      <c r="YS36" s="80"/>
      <c r="YT36" s="80"/>
      <c r="YU36" s="80"/>
      <c r="YV36" s="80"/>
      <c r="YW36" s="80"/>
      <c r="YX36" s="80"/>
      <c r="YY36" s="80"/>
      <c r="YZ36" s="80"/>
      <c r="ZA36" s="80"/>
      <c r="ZB36" s="80"/>
      <c r="ZC36" s="80"/>
      <c r="ZD36" s="80"/>
      <c r="ZE36" s="80"/>
      <c r="ZF36" s="80"/>
      <c r="ZG36" s="80"/>
      <c r="ZH36" s="80"/>
      <c r="ZI36" s="80"/>
      <c r="ZJ36" s="80"/>
      <c r="ZK36" s="80"/>
      <c r="ZL36" s="80"/>
      <c r="ZM36" s="80"/>
      <c r="ZN36" s="80"/>
      <c r="ZO36" s="80"/>
      <c r="ZP36" s="80"/>
      <c r="ZQ36" s="80"/>
      <c r="ZR36" s="80"/>
      <c r="ZS36" s="80"/>
      <c r="ZT36" s="80"/>
      <c r="ZU36" s="80"/>
      <c r="ZV36" s="80"/>
      <c r="ZW36" s="80"/>
      <c r="ZX36" s="80"/>
      <c r="ZY36" s="80"/>
      <c r="ZZ36" s="80"/>
      <c r="AAA36" s="80"/>
      <c r="AAB36" s="80"/>
      <c r="AAC36" s="80"/>
      <c r="AAD36" s="80"/>
      <c r="AAE36" s="80"/>
      <c r="AAF36" s="80"/>
      <c r="AAG36" s="80"/>
      <c r="AAH36" s="80"/>
      <c r="AAI36" s="80"/>
      <c r="AAJ36" s="80"/>
      <c r="AAK36" s="80"/>
      <c r="AAL36" s="80"/>
      <c r="AAM36" s="80"/>
      <c r="AAN36" s="80"/>
      <c r="AAO36" s="80"/>
      <c r="AAP36" s="80"/>
      <c r="AAQ36" s="80"/>
      <c r="AAR36" s="80"/>
      <c r="AAS36" s="80"/>
      <c r="AAT36" s="80"/>
      <c r="AAU36" s="80"/>
      <c r="AAV36" s="80"/>
      <c r="AAW36" s="80"/>
      <c r="AAX36" s="80"/>
      <c r="AAY36" s="80"/>
      <c r="AAZ36" s="80"/>
      <c r="ABA36" s="80"/>
      <c r="ABB36" s="80"/>
      <c r="ABC36" s="80"/>
      <c r="ABD36" s="80"/>
      <c r="ABE36" s="80"/>
      <c r="ABF36" s="80"/>
      <c r="ABG36" s="80"/>
      <c r="ABH36" s="80"/>
      <c r="ABI36" s="80"/>
      <c r="ABJ36" s="80"/>
      <c r="ABK36" s="80"/>
      <c r="ABL36" s="80"/>
      <c r="ABM36" s="80"/>
      <c r="ABN36" s="80"/>
      <c r="ABO36" s="80"/>
      <c r="ABP36" s="80"/>
      <c r="ABQ36" s="80"/>
      <c r="ABR36" s="80"/>
      <c r="ABS36" s="80"/>
      <c r="ABT36" s="80"/>
      <c r="ABU36" s="80"/>
      <c r="ABV36" s="80"/>
      <c r="ABW36" s="80"/>
      <c r="ABX36" s="80"/>
      <c r="ABY36" s="80"/>
      <c r="ABZ36" s="80"/>
      <c r="ACA36" s="80"/>
      <c r="ACB36" s="80"/>
      <c r="ACC36" s="80"/>
      <c r="ACD36" s="80"/>
      <c r="ACE36" s="80"/>
      <c r="ACF36" s="80"/>
      <c r="ACG36" s="80"/>
      <c r="ACH36" s="80"/>
      <c r="ACI36" s="80"/>
      <c r="ACJ36" s="80"/>
      <c r="ACK36" s="80"/>
      <c r="ACL36" s="80"/>
      <c r="ACM36" s="80"/>
      <c r="ACN36" s="80"/>
      <c r="ACO36" s="80"/>
      <c r="ACP36" s="80"/>
      <c r="ACQ36" s="80"/>
      <c r="ACR36" s="80"/>
      <c r="ACS36" s="80"/>
      <c r="ACT36" s="80"/>
      <c r="ACU36" s="80"/>
      <c r="ACV36" s="80"/>
      <c r="ACW36" s="80"/>
      <c r="ACX36" s="80"/>
      <c r="ACY36" s="80"/>
      <c r="ACZ36" s="80"/>
      <c r="ADA36" s="80"/>
      <c r="ADB36" s="80"/>
      <c r="ADC36" s="80"/>
      <c r="ADD36" s="80"/>
      <c r="ADE36" s="80"/>
      <c r="ADF36" s="80"/>
      <c r="ADG36" s="80"/>
      <c r="ADH36" s="80"/>
      <c r="ADI36" s="80"/>
      <c r="ADJ36" s="80"/>
      <c r="ADK36" s="80"/>
      <c r="ADL36" s="80"/>
      <c r="ADM36" s="80"/>
      <c r="ADN36" s="80"/>
      <c r="ADO36" s="80"/>
      <c r="ADP36" s="80"/>
      <c r="ADQ36" s="80"/>
      <c r="ADR36" s="80"/>
      <c r="ADS36" s="80"/>
      <c r="ADT36" s="80"/>
      <c r="ADU36" s="80"/>
      <c r="ADV36" s="80"/>
      <c r="ADW36" s="80"/>
      <c r="ADX36" s="80"/>
      <c r="ADY36" s="80"/>
      <c r="ADZ36" s="80"/>
      <c r="AEA36" s="80"/>
      <c r="AEB36" s="80"/>
      <c r="AEC36" s="80"/>
      <c r="AED36" s="80"/>
      <c r="AEE36" s="80"/>
      <c r="AEF36" s="80"/>
      <c r="AEG36" s="80"/>
      <c r="AEH36" s="80"/>
      <c r="AEI36" s="80"/>
      <c r="AEJ36" s="80"/>
      <c r="AEK36" s="80"/>
      <c r="AEL36" s="80"/>
      <c r="AEM36" s="80"/>
      <c r="AEN36" s="80"/>
      <c r="AEO36" s="80"/>
      <c r="AEP36" s="80"/>
      <c r="AEQ36" s="80"/>
      <c r="AER36" s="80"/>
      <c r="AES36" s="80"/>
      <c r="AET36" s="80"/>
      <c r="AEU36" s="80"/>
      <c r="AEV36" s="80"/>
      <c r="AEW36" s="80"/>
      <c r="AEX36" s="80"/>
      <c r="AEY36" s="80"/>
      <c r="AEZ36" s="80"/>
      <c r="AFA36" s="80"/>
      <c r="AFB36" s="80"/>
      <c r="AFC36" s="80"/>
      <c r="AFD36" s="80"/>
      <c r="AFE36" s="80"/>
      <c r="AFF36" s="80"/>
      <c r="AFG36" s="80"/>
      <c r="AFH36" s="80"/>
      <c r="AFI36" s="80"/>
      <c r="AFJ36" s="80"/>
      <c r="AFK36" s="80"/>
      <c r="AFL36" s="80"/>
      <c r="AFM36" s="80"/>
      <c r="AFN36" s="80"/>
      <c r="AFO36" s="80"/>
      <c r="AFP36" s="80"/>
      <c r="AFQ36" s="80"/>
      <c r="AFR36" s="80"/>
      <c r="AFS36" s="80"/>
      <c r="AFT36" s="80"/>
      <c r="AFU36" s="80"/>
      <c r="AFV36" s="80"/>
      <c r="AFW36" s="80"/>
      <c r="AFX36" s="80"/>
      <c r="AFY36" s="80"/>
      <c r="AFZ36" s="80"/>
      <c r="AGA36" s="80"/>
      <c r="AGB36" s="80"/>
      <c r="AGC36" s="80"/>
      <c r="AGD36" s="80"/>
      <c r="AGE36" s="80"/>
      <c r="AGF36" s="80"/>
      <c r="AGG36" s="80"/>
      <c r="AGH36" s="80"/>
      <c r="AGI36" s="80"/>
      <c r="AGJ36" s="80"/>
      <c r="AGK36" s="80"/>
      <c r="AGL36" s="80"/>
      <c r="AGM36" s="80"/>
      <c r="AGN36" s="80"/>
      <c r="AGO36" s="80"/>
      <c r="AGP36" s="80"/>
      <c r="AGQ36" s="80"/>
      <c r="AGR36" s="80"/>
      <c r="AGS36" s="80"/>
      <c r="AGT36" s="80"/>
      <c r="AGU36" s="80"/>
      <c r="AGV36" s="80"/>
      <c r="AGW36" s="80"/>
      <c r="AGX36" s="80"/>
      <c r="AGY36" s="80"/>
      <c r="AGZ36" s="80"/>
      <c r="AHA36" s="80"/>
      <c r="AHB36" s="80"/>
      <c r="AHC36" s="80"/>
      <c r="AHD36" s="80"/>
      <c r="AHE36" s="80"/>
      <c r="AHF36" s="80"/>
      <c r="AHG36" s="80"/>
      <c r="AHH36" s="80"/>
      <c r="AHI36" s="80"/>
      <c r="AHJ36" s="80"/>
      <c r="AHK36" s="80"/>
      <c r="AHL36" s="80"/>
      <c r="AHM36" s="80"/>
      <c r="AHN36" s="80"/>
      <c r="AHO36" s="80"/>
      <c r="AHP36" s="80"/>
      <c r="AHQ36" s="80"/>
      <c r="AHR36" s="80"/>
      <c r="AHS36" s="80"/>
      <c r="AHT36" s="80"/>
      <c r="AHU36" s="80"/>
      <c r="AHV36" s="80"/>
      <c r="AHW36" s="80"/>
      <c r="AHX36" s="80"/>
      <c r="AHY36" s="80"/>
      <c r="AHZ36" s="80"/>
      <c r="AIA36" s="80"/>
      <c r="AIB36" s="80"/>
      <c r="AIC36" s="80"/>
      <c r="AID36" s="80"/>
      <c r="AIE36" s="80"/>
      <c r="AIF36" s="80"/>
      <c r="AIG36" s="80"/>
      <c r="AIH36" s="80"/>
      <c r="AII36" s="80"/>
      <c r="AIJ36" s="80"/>
      <c r="AIK36" s="80"/>
      <c r="AIL36" s="80"/>
      <c r="AIM36" s="80"/>
      <c r="AIN36" s="80"/>
      <c r="AIO36" s="80"/>
      <c r="AIP36" s="80"/>
      <c r="AIQ36" s="80"/>
      <c r="AIR36" s="80"/>
      <c r="AIS36" s="80"/>
      <c r="AIT36" s="80"/>
      <c r="AIU36" s="80"/>
      <c r="AIV36" s="80"/>
      <c r="AIW36" s="80"/>
      <c r="AIX36" s="80"/>
      <c r="AIY36" s="80"/>
      <c r="AIZ36" s="80"/>
      <c r="AJA36" s="80"/>
      <c r="AJB36" s="80"/>
      <c r="AJC36" s="80"/>
      <c r="AJD36" s="80"/>
      <c r="AJE36" s="80"/>
      <c r="AJF36" s="80"/>
      <c r="AJG36" s="80"/>
      <c r="AJH36" s="80"/>
      <c r="AJI36" s="80"/>
      <c r="AJJ36" s="80"/>
      <c r="AJK36" s="80"/>
      <c r="AJL36" s="80"/>
      <c r="AJM36" s="80"/>
      <c r="AJN36" s="80"/>
      <c r="AJO36" s="80"/>
      <c r="AJP36" s="80"/>
      <c r="AJQ36" s="80"/>
      <c r="AJR36" s="80"/>
      <c r="AJS36" s="80"/>
      <c r="AJT36" s="80"/>
      <c r="AJU36" s="80"/>
      <c r="AJV36" s="80"/>
      <c r="AJW36" s="80"/>
      <c r="AJX36" s="80"/>
      <c r="AJY36" s="80"/>
      <c r="AJZ36" s="80"/>
      <c r="AKA36" s="80"/>
      <c r="AKB36" s="80"/>
      <c r="AKC36" s="80"/>
      <c r="AKD36" s="80"/>
      <c r="AKE36" s="80"/>
      <c r="AKF36" s="80"/>
      <c r="AKG36" s="80"/>
      <c r="AKH36" s="80"/>
      <c r="AKI36" s="80"/>
      <c r="AKJ36" s="80"/>
      <c r="AKK36" s="80"/>
      <c r="AKL36" s="80"/>
      <c r="AKM36" s="80"/>
      <c r="AKN36" s="80"/>
      <c r="AKO36" s="80"/>
      <c r="AKP36" s="80"/>
      <c r="AKQ36" s="80"/>
      <c r="AKR36" s="80"/>
      <c r="AKS36" s="80"/>
      <c r="AKT36" s="80"/>
      <c r="AKU36" s="80"/>
      <c r="AKV36" s="80"/>
      <c r="AKW36" s="80"/>
      <c r="AKX36" s="80"/>
      <c r="AKY36" s="80"/>
      <c r="AKZ36" s="80"/>
      <c r="ALA36" s="80"/>
      <c r="ALB36" s="80"/>
      <c r="ALC36" s="80"/>
      <c r="ALD36" s="80"/>
      <c r="ALE36" s="80"/>
      <c r="ALF36" s="80"/>
      <c r="ALG36" s="80"/>
      <c r="ALH36" s="80"/>
      <c r="ALI36" s="80"/>
      <c r="ALJ36" s="80"/>
      <c r="ALK36" s="80"/>
      <c r="ALL36" s="80"/>
      <c r="ALM36" s="80"/>
      <c r="ALN36" s="80"/>
      <c r="ALO36" s="80"/>
      <c r="ALP36" s="80"/>
    </row>
    <row r="37" spans="1:1004" s="207" customFormat="1" ht="15" x14ac:dyDescent="0.25">
      <c r="A37" s="407" t="str">
        <f>IF(COUNTBLANK(B37)=1," ",COUNTA($B$13:B37))</f>
        <v xml:space="preserve"> </v>
      </c>
      <c r="B37" s="412"/>
      <c r="C37" s="421" t="s">
        <v>208</v>
      </c>
      <c r="D37" s="422" t="s">
        <v>81</v>
      </c>
      <c r="E37" s="47">
        <f>ROUNDUP(E36*5,2)</f>
        <v>3747.05</v>
      </c>
      <c r="F37" s="105"/>
      <c r="G37" s="106"/>
      <c r="H37" s="107">
        <f t="shared" si="7"/>
        <v>0</v>
      </c>
      <c r="I37" s="108"/>
      <c r="J37" s="108"/>
      <c r="K37" s="109">
        <f t="shared" si="8"/>
        <v>0</v>
      </c>
      <c r="L37" s="109">
        <f t="shared" si="9"/>
        <v>0</v>
      </c>
      <c r="M37" s="109">
        <f t="shared" si="10"/>
        <v>0</v>
      </c>
      <c r="N37" s="109">
        <f t="shared" si="11"/>
        <v>0</v>
      </c>
      <c r="O37" s="109">
        <f t="shared" si="12"/>
        <v>0</v>
      </c>
      <c r="P37" s="109">
        <f t="shared" si="13"/>
        <v>0</v>
      </c>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c r="MS37" s="80"/>
      <c r="MT37" s="80"/>
      <c r="MU37" s="80"/>
      <c r="MV37" s="80"/>
      <c r="MW37" s="80"/>
      <c r="MX37" s="80"/>
      <c r="MY37" s="80"/>
      <c r="MZ37" s="80"/>
      <c r="NA37" s="80"/>
      <c r="NB37" s="80"/>
      <c r="NC37" s="80"/>
      <c r="ND37" s="80"/>
      <c r="NE37" s="80"/>
      <c r="NF37" s="80"/>
      <c r="NG37" s="80"/>
      <c r="NH37" s="80"/>
      <c r="NI37" s="80"/>
      <c r="NJ37" s="80"/>
      <c r="NK37" s="80"/>
      <c r="NL37" s="80"/>
      <c r="NM37" s="80"/>
      <c r="NN37" s="80"/>
      <c r="NO37" s="80"/>
      <c r="NP37" s="80"/>
      <c r="NQ37" s="80"/>
      <c r="NR37" s="80"/>
      <c r="NS37" s="80"/>
      <c r="NT37" s="80"/>
      <c r="NU37" s="80"/>
      <c r="NV37" s="80"/>
      <c r="NW37" s="80"/>
      <c r="NX37" s="80"/>
      <c r="NY37" s="80"/>
      <c r="NZ37" s="80"/>
      <c r="OA37" s="80"/>
      <c r="OB37" s="80"/>
      <c r="OC37" s="80"/>
      <c r="OD37" s="80"/>
      <c r="OE37" s="80"/>
      <c r="OF37" s="80"/>
      <c r="OG37" s="80"/>
      <c r="OH37" s="80"/>
      <c r="OI37" s="80"/>
      <c r="OJ37" s="80"/>
      <c r="OK37" s="80"/>
      <c r="OL37" s="80"/>
      <c r="OM37" s="80"/>
      <c r="ON37" s="80"/>
      <c r="OO37" s="80"/>
      <c r="OP37" s="80"/>
      <c r="OQ37" s="80"/>
      <c r="OR37" s="80"/>
      <c r="OS37" s="80"/>
      <c r="OT37" s="80"/>
      <c r="OU37" s="80"/>
      <c r="OV37" s="80"/>
      <c r="OW37" s="80"/>
      <c r="OX37" s="80"/>
      <c r="OY37" s="80"/>
      <c r="OZ37" s="80"/>
      <c r="PA37" s="80"/>
      <c r="PB37" s="80"/>
      <c r="PC37" s="80"/>
      <c r="PD37" s="80"/>
      <c r="PE37" s="80"/>
      <c r="PF37" s="80"/>
      <c r="PG37" s="80"/>
      <c r="PH37" s="80"/>
      <c r="PI37" s="80"/>
      <c r="PJ37" s="80"/>
      <c r="PK37" s="80"/>
      <c r="PL37" s="80"/>
      <c r="PM37" s="80"/>
      <c r="PN37" s="80"/>
      <c r="PO37" s="80"/>
      <c r="PP37" s="80"/>
      <c r="PQ37" s="80"/>
      <c r="PR37" s="80"/>
      <c r="PS37" s="80"/>
      <c r="PT37" s="80"/>
      <c r="PU37" s="80"/>
      <c r="PV37" s="80"/>
      <c r="PW37" s="80"/>
      <c r="PX37" s="80"/>
      <c r="PY37" s="80"/>
      <c r="PZ37" s="80"/>
      <c r="QA37" s="80"/>
      <c r="QB37" s="80"/>
      <c r="QC37" s="80"/>
      <c r="QD37" s="80"/>
      <c r="QE37" s="80"/>
      <c r="QF37" s="80"/>
      <c r="QG37" s="80"/>
      <c r="QH37" s="80"/>
      <c r="QI37" s="80"/>
      <c r="QJ37" s="80"/>
      <c r="QK37" s="80"/>
      <c r="QL37" s="80"/>
      <c r="QM37" s="80"/>
      <c r="QN37" s="80"/>
      <c r="QO37" s="80"/>
      <c r="QP37" s="80"/>
      <c r="QQ37" s="80"/>
      <c r="QR37" s="80"/>
      <c r="QS37" s="80"/>
      <c r="QT37" s="80"/>
      <c r="QU37" s="80"/>
      <c r="QV37" s="80"/>
      <c r="QW37" s="80"/>
      <c r="QX37" s="80"/>
      <c r="QY37" s="80"/>
      <c r="QZ37" s="80"/>
      <c r="RA37" s="80"/>
      <c r="RB37" s="80"/>
      <c r="RC37" s="80"/>
      <c r="RD37" s="80"/>
      <c r="RE37" s="80"/>
      <c r="RF37" s="80"/>
      <c r="RG37" s="80"/>
      <c r="RH37" s="80"/>
      <c r="RI37" s="80"/>
      <c r="RJ37" s="80"/>
      <c r="RK37" s="80"/>
      <c r="RL37" s="80"/>
      <c r="RM37" s="80"/>
      <c r="RN37" s="80"/>
      <c r="RO37" s="80"/>
      <c r="RP37" s="80"/>
      <c r="RQ37" s="80"/>
      <c r="RR37" s="80"/>
      <c r="RS37" s="80"/>
      <c r="RT37" s="80"/>
      <c r="RU37" s="80"/>
      <c r="RV37" s="80"/>
      <c r="RW37" s="80"/>
      <c r="RX37" s="80"/>
      <c r="RY37" s="80"/>
      <c r="RZ37" s="80"/>
      <c r="SA37" s="80"/>
      <c r="SB37" s="80"/>
      <c r="SC37" s="80"/>
      <c r="SD37" s="80"/>
      <c r="SE37" s="80"/>
      <c r="SF37" s="80"/>
      <c r="SG37" s="80"/>
      <c r="SH37" s="80"/>
      <c r="SI37" s="80"/>
      <c r="SJ37" s="80"/>
      <c r="SK37" s="80"/>
      <c r="SL37" s="80"/>
      <c r="SM37" s="80"/>
      <c r="SN37" s="80"/>
      <c r="SO37" s="80"/>
      <c r="SP37" s="80"/>
      <c r="SQ37" s="80"/>
      <c r="SR37" s="80"/>
      <c r="SS37" s="80"/>
      <c r="ST37" s="80"/>
      <c r="SU37" s="80"/>
      <c r="SV37" s="80"/>
      <c r="SW37" s="80"/>
      <c r="SX37" s="80"/>
      <c r="SY37" s="80"/>
      <c r="SZ37" s="80"/>
      <c r="TA37" s="80"/>
      <c r="TB37" s="80"/>
      <c r="TC37" s="80"/>
      <c r="TD37" s="80"/>
      <c r="TE37" s="80"/>
      <c r="TF37" s="80"/>
      <c r="TG37" s="80"/>
      <c r="TH37" s="80"/>
      <c r="TI37" s="80"/>
      <c r="TJ37" s="80"/>
      <c r="TK37" s="80"/>
      <c r="TL37" s="80"/>
      <c r="TM37" s="80"/>
      <c r="TN37" s="80"/>
      <c r="TO37" s="80"/>
      <c r="TP37" s="80"/>
      <c r="TQ37" s="80"/>
      <c r="TR37" s="80"/>
      <c r="TS37" s="80"/>
      <c r="TT37" s="80"/>
      <c r="TU37" s="80"/>
      <c r="TV37" s="80"/>
      <c r="TW37" s="80"/>
      <c r="TX37" s="80"/>
      <c r="TY37" s="80"/>
      <c r="TZ37" s="80"/>
      <c r="UA37" s="80"/>
      <c r="UB37" s="80"/>
      <c r="UC37" s="80"/>
      <c r="UD37" s="80"/>
      <c r="UE37" s="80"/>
      <c r="UF37" s="80"/>
      <c r="UG37" s="80"/>
      <c r="UH37" s="80"/>
      <c r="UI37" s="80"/>
      <c r="UJ37" s="80"/>
      <c r="UK37" s="80"/>
      <c r="UL37" s="80"/>
      <c r="UM37" s="80"/>
      <c r="UN37" s="80"/>
      <c r="UO37" s="80"/>
      <c r="UP37" s="80"/>
      <c r="UQ37" s="80"/>
      <c r="UR37" s="80"/>
      <c r="US37" s="80"/>
      <c r="UT37" s="80"/>
      <c r="UU37" s="80"/>
      <c r="UV37" s="80"/>
      <c r="UW37" s="80"/>
      <c r="UX37" s="80"/>
      <c r="UY37" s="80"/>
      <c r="UZ37" s="80"/>
      <c r="VA37" s="80"/>
      <c r="VB37" s="80"/>
      <c r="VC37" s="80"/>
      <c r="VD37" s="80"/>
      <c r="VE37" s="80"/>
      <c r="VF37" s="80"/>
      <c r="VG37" s="80"/>
      <c r="VH37" s="80"/>
      <c r="VI37" s="80"/>
      <c r="VJ37" s="80"/>
      <c r="VK37" s="80"/>
      <c r="VL37" s="80"/>
      <c r="VM37" s="80"/>
      <c r="VN37" s="80"/>
      <c r="VO37" s="80"/>
      <c r="VP37" s="80"/>
      <c r="VQ37" s="80"/>
      <c r="VR37" s="80"/>
      <c r="VS37" s="80"/>
      <c r="VT37" s="80"/>
      <c r="VU37" s="80"/>
      <c r="VV37" s="80"/>
      <c r="VW37" s="80"/>
      <c r="VX37" s="80"/>
      <c r="VY37" s="80"/>
      <c r="VZ37" s="80"/>
      <c r="WA37" s="80"/>
      <c r="WB37" s="80"/>
      <c r="WC37" s="80"/>
      <c r="WD37" s="80"/>
      <c r="WE37" s="80"/>
      <c r="WF37" s="80"/>
      <c r="WG37" s="80"/>
      <c r="WH37" s="80"/>
      <c r="WI37" s="80"/>
      <c r="WJ37" s="80"/>
      <c r="WK37" s="80"/>
      <c r="WL37" s="80"/>
      <c r="WM37" s="80"/>
      <c r="WN37" s="80"/>
      <c r="WO37" s="80"/>
      <c r="WP37" s="80"/>
      <c r="WQ37" s="80"/>
      <c r="WR37" s="80"/>
      <c r="WS37" s="80"/>
      <c r="WT37" s="80"/>
      <c r="WU37" s="80"/>
      <c r="WV37" s="80"/>
      <c r="WW37" s="80"/>
      <c r="WX37" s="80"/>
      <c r="WY37" s="80"/>
      <c r="WZ37" s="80"/>
      <c r="XA37" s="80"/>
      <c r="XB37" s="80"/>
      <c r="XC37" s="80"/>
      <c r="XD37" s="80"/>
      <c r="XE37" s="80"/>
      <c r="XF37" s="80"/>
      <c r="XG37" s="80"/>
      <c r="XH37" s="80"/>
      <c r="XI37" s="80"/>
      <c r="XJ37" s="80"/>
      <c r="XK37" s="80"/>
      <c r="XL37" s="80"/>
      <c r="XM37" s="80"/>
      <c r="XN37" s="80"/>
      <c r="XO37" s="80"/>
      <c r="XP37" s="80"/>
      <c r="XQ37" s="80"/>
      <c r="XR37" s="80"/>
      <c r="XS37" s="80"/>
      <c r="XT37" s="80"/>
      <c r="XU37" s="80"/>
      <c r="XV37" s="80"/>
      <c r="XW37" s="80"/>
      <c r="XX37" s="80"/>
      <c r="XY37" s="80"/>
      <c r="XZ37" s="80"/>
      <c r="YA37" s="80"/>
      <c r="YB37" s="80"/>
      <c r="YC37" s="80"/>
      <c r="YD37" s="80"/>
      <c r="YE37" s="80"/>
      <c r="YF37" s="80"/>
      <c r="YG37" s="80"/>
      <c r="YH37" s="80"/>
      <c r="YI37" s="80"/>
      <c r="YJ37" s="80"/>
      <c r="YK37" s="80"/>
      <c r="YL37" s="80"/>
      <c r="YM37" s="80"/>
      <c r="YN37" s="80"/>
      <c r="YO37" s="80"/>
      <c r="YP37" s="80"/>
      <c r="YQ37" s="80"/>
      <c r="YR37" s="80"/>
      <c r="YS37" s="80"/>
      <c r="YT37" s="80"/>
      <c r="YU37" s="80"/>
      <c r="YV37" s="80"/>
      <c r="YW37" s="80"/>
      <c r="YX37" s="80"/>
      <c r="YY37" s="80"/>
      <c r="YZ37" s="80"/>
      <c r="ZA37" s="80"/>
      <c r="ZB37" s="80"/>
      <c r="ZC37" s="80"/>
      <c r="ZD37" s="80"/>
      <c r="ZE37" s="80"/>
      <c r="ZF37" s="80"/>
      <c r="ZG37" s="80"/>
      <c r="ZH37" s="80"/>
      <c r="ZI37" s="80"/>
      <c r="ZJ37" s="80"/>
      <c r="ZK37" s="80"/>
      <c r="ZL37" s="80"/>
      <c r="ZM37" s="80"/>
      <c r="ZN37" s="80"/>
      <c r="ZO37" s="80"/>
      <c r="ZP37" s="80"/>
      <c r="ZQ37" s="80"/>
      <c r="ZR37" s="80"/>
      <c r="ZS37" s="80"/>
      <c r="ZT37" s="80"/>
      <c r="ZU37" s="80"/>
      <c r="ZV37" s="80"/>
      <c r="ZW37" s="80"/>
      <c r="ZX37" s="80"/>
      <c r="ZY37" s="80"/>
      <c r="ZZ37" s="80"/>
      <c r="AAA37" s="80"/>
      <c r="AAB37" s="80"/>
      <c r="AAC37" s="80"/>
      <c r="AAD37" s="80"/>
      <c r="AAE37" s="80"/>
      <c r="AAF37" s="80"/>
      <c r="AAG37" s="80"/>
      <c r="AAH37" s="80"/>
      <c r="AAI37" s="80"/>
      <c r="AAJ37" s="80"/>
      <c r="AAK37" s="80"/>
      <c r="AAL37" s="80"/>
      <c r="AAM37" s="80"/>
      <c r="AAN37" s="80"/>
      <c r="AAO37" s="80"/>
      <c r="AAP37" s="80"/>
      <c r="AAQ37" s="80"/>
      <c r="AAR37" s="80"/>
      <c r="AAS37" s="80"/>
      <c r="AAT37" s="80"/>
      <c r="AAU37" s="80"/>
      <c r="AAV37" s="80"/>
      <c r="AAW37" s="80"/>
      <c r="AAX37" s="80"/>
      <c r="AAY37" s="80"/>
      <c r="AAZ37" s="80"/>
      <c r="ABA37" s="80"/>
      <c r="ABB37" s="80"/>
      <c r="ABC37" s="80"/>
      <c r="ABD37" s="80"/>
      <c r="ABE37" s="80"/>
      <c r="ABF37" s="80"/>
      <c r="ABG37" s="80"/>
      <c r="ABH37" s="80"/>
      <c r="ABI37" s="80"/>
      <c r="ABJ37" s="80"/>
      <c r="ABK37" s="80"/>
      <c r="ABL37" s="80"/>
      <c r="ABM37" s="80"/>
      <c r="ABN37" s="80"/>
      <c r="ABO37" s="80"/>
      <c r="ABP37" s="80"/>
      <c r="ABQ37" s="80"/>
      <c r="ABR37" s="80"/>
      <c r="ABS37" s="80"/>
      <c r="ABT37" s="80"/>
      <c r="ABU37" s="80"/>
      <c r="ABV37" s="80"/>
      <c r="ABW37" s="80"/>
      <c r="ABX37" s="80"/>
      <c r="ABY37" s="80"/>
      <c r="ABZ37" s="80"/>
      <c r="ACA37" s="80"/>
      <c r="ACB37" s="80"/>
      <c r="ACC37" s="80"/>
      <c r="ACD37" s="80"/>
      <c r="ACE37" s="80"/>
      <c r="ACF37" s="80"/>
      <c r="ACG37" s="80"/>
      <c r="ACH37" s="80"/>
      <c r="ACI37" s="80"/>
      <c r="ACJ37" s="80"/>
      <c r="ACK37" s="80"/>
      <c r="ACL37" s="80"/>
      <c r="ACM37" s="80"/>
      <c r="ACN37" s="80"/>
      <c r="ACO37" s="80"/>
      <c r="ACP37" s="80"/>
      <c r="ACQ37" s="80"/>
      <c r="ACR37" s="80"/>
      <c r="ACS37" s="80"/>
      <c r="ACT37" s="80"/>
      <c r="ACU37" s="80"/>
      <c r="ACV37" s="80"/>
      <c r="ACW37" s="80"/>
      <c r="ACX37" s="80"/>
      <c r="ACY37" s="80"/>
      <c r="ACZ37" s="80"/>
      <c r="ADA37" s="80"/>
      <c r="ADB37" s="80"/>
      <c r="ADC37" s="80"/>
      <c r="ADD37" s="80"/>
      <c r="ADE37" s="80"/>
      <c r="ADF37" s="80"/>
      <c r="ADG37" s="80"/>
      <c r="ADH37" s="80"/>
      <c r="ADI37" s="80"/>
      <c r="ADJ37" s="80"/>
      <c r="ADK37" s="80"/>
      <c r="ADL37" s="80"/>
      <c r="ADM37" s="80"/>
      <c r="ADN37" s="80"/>
      <c r="ADO37" s="80"/>
      <c r="ADP37" s="80"/>
      <c r="ADQ37" s="80"/>
      <c r="ADR37" s="80"/>
      <c r="ADS37" s="80"/>
      <c r="ADT37" s="80"/>
      <c r="ADU37" s="80"/>
      <c r="ADV37" s="80"/>
      <c r="ADW37" s="80"/>
      <c r="ADX37" s="80"/>
      <c r="ADY37" s="80"/>
      <c r="ADZ37" s="80"/>
      <c r="AEA37" s="80"/>
      <c r="AEB37" s="80"/>
      <c r="AEC37" s="80"/>
      <c r="AED37" s="80"/>
      <c r="AEE37" s="80"/>
      <c r="AEF37" s="80"/>
      <c r="AEG37" s="80"/>
      <c r="AEH37" s="80"/>
      <c r="AEI37" s="80"/>
      <c r="AEJ37" s="80"/>
      <c r="AEK37" s="80"/>
      <c r="AEL37" s="80"/>
      <c r="AEM37" s="80"/>
      <c r="AEN37" s="80"/>
      <c r="AEO37" s="80"/>
      <c r="AEP37" s="80"/>
      <c r="AEQ37" s="80"/>
      <c r="AER37" s="80"/>
      <c r="AES37" s="80"/>
      <c r="AET37" s="80"/>
      <c r="AEU37" s="80"/>
      <c r="AEV37" s="80"/>
      <c r="AEW37" s="80"/>
      <c r="AEX37" s="80"/>
      <c r="AEY37" s="80"/>
      <c r="AEZ37" s="80"/>
      <c r="AFA37" s="80"/>
      <c r="AFB37" s="80"/>
      <c r="AFC37" s="80"/>
      <c r="AFD37" s="80"/>
      <c r="AFE37" s="80"/>
      <c r="AFF37" s="80"/>
      <c r="AFG37" s="80"/>
      <c r="AFH37" s="80"/>
      <c r="AFI37" s="80"/>
      <c r="AFJ37" s="80"/>
      <c r="AFK37" s="80"/>
      <c r="AFL37" s="80"/>
      <c r="AFM37" s="80"/>
      <c r="AFN37" s="80"/>
      <c r="AFO37" s="80"/>
      <c r="AFP37" s="80"/>
      <c r="AFQ37" s="80"/>
      <c r="AFR37" s="80"/>
      <c r="AFS37" s="80"/>
      <c r="AFT37" s="80"/>
      <c r="AFU37" s="80"/>
      <c r="AFV37" s="80"/>
      <c r="AFW37" s="80"/>
      <c r="AFX37" s="80"/>
      <c r="AFY37" s="80"/>
      <c r="AFZ37" s="80"/>
      <c r="AGA37" s="80"/>
      <c r="AGB37" s="80"/>
      <c r="AGC37" s="80"/>
      <c r="AGD37" s="80"/>
      <c r="AGE37" s="80"/>
      <c r="AGF37" s="80"/>
      <c r="AGG37" s="80"/>
      <c r="AGH37" s="80"/>
      <c r="AGI37" s="80"/>
      <c r="AGJ37" s="80"/>
      <c r="AGK37" s="80"/>
      <c r="AGL37" s="80"/>
      <c r="AGM37" s="80"/>
      <c r="AGN37" s="80"/>
      <c r="AGO37" s="80"/>
      <c r="AGP37" s="80"/>
      <c r="AGQ37" s="80"/>
      <c r="AGR37" s="80"/>
      <c r="AGS37" s="80"/>
      <c r="AGT37" s="80"/>
      <c r="AGU37" s="80"/>
      <c r="AGV37" s="80"/>
      <c r="AGW37" s="80"/>
      <c r="AGX37" s="80"/>
      <c r="AGY37" s="80"/>
      <c r="AGZ37" s="80"/>
      <c r="AHA37" s="80"/>
      <c r="AHB37" s="80"/>
      <c r="AHC37" s="80"/>
      <c r="AHD37" s="80"/>
      <c r="AHE37" s="80"/>
      <c r="AHF37" s="80"/>
      <c r="AHG37" s="80"/>
      <c r="AHH37" s="80"/>
      <c r="AHI37" s="80"/>
      <c r="AHJ37" s="80"/>
      <c r="AHK37" s="80"/>
      <c r="AHL37" s="80"/>
      <c r="AHM37" s="80"/>
      <c r="AHN37" s="80"/>
      <c r="AHO37" s="80"/>
      <c r="AHP37" s="80"/>
      <c r="AHQ37" s="80"/>
      <c r="AHR37" s="80"/>
      <c r="AHS37" s="80"/>
      <c r="AHT37" s="80"/>
      <c r="AHU37" s="80"/>
      <c r="AHV37" s="80"/>
      <c r="AHW37" s="80"/>
      <c r="AHX37" s="80"/>
      <c r="AHY37" s="80"/>
      <c r="AHZ37" s="80"/>
      <c r="AIA37" s="80"/>
      <c r="AIB37" s="80"/>
      <c r="AIC37" s="80"/>
      <c r="AID37" s="80"/>
      <c r="AIE37" s="80"/>
      <c r="AIF37" s="80"/>
      <c r="AIG37" s="80"/>
      <c r="AIH37" s="80"/>
      <c r="AII37" s="80"/>
      <c r="AIJ37" s="80"/>
      <c r="AIK37" s="80"/>
      <c r="AIL37" s="80"/>
      <c r="AIM37" s="80"/>
      <c r="AIN37" s="80"/>
      <c r="AIO37" s="80"/>
      <c r="AIP37" s="80"/>
      <c r="AIQ37" s="80"/>
      <c r="AIR37" s="80"/>
      <c r="AIS37" s="80"/>
      <c r="AIT37" s="80"/>
      <c r="AIU37" s="80"/>
      <c r="AIV37" s="80"/>
      <c r="AIW37" s="80"/>
      <c r="AIX37" s="80"/>
      <c r="AIY37" s="80"/>
      <c r="AIZ37" s="80"/>
      <c r="AJA37" s="80"/>
      <c r="AJB37" s="80"/>
      <c r="AJC37" s="80"/>
      <c r="AJD37" s="80"/>
      <c r="AJE37" s="80"/>
      <c r="AJF37" s="80"/>
      <c r="AJG37" s="80"/>
      <c r="AJH37" s="80"/>
      <c r="AJI37" s="80"/>
      <c r="AJJ37" s="80"/>
      <c r="AJK37" s="80"/>
      <c r="AJL37" s="80"/>
      <c r="AJM37" s="80"/>
      <c r="AJN37" s="80"/>
      <c r="AJO37" s="80"/>
      <c r="AJP37" s="80"/>
      <c r="AJQ37" s="80"/>
      <c r="AJR37" s="80"/>
      <c r="AJS37" s="80"/>
      <c r="AJT37" s="80"/>
      <c r="AJU37" s="80"/>
      <c r="AJV37" s="80"/>
      <c r="AJW37" s="80"/>
      <c r="AJX37" s="80"/>
      <c r="AJY37" s="80"/>
      <c r="AJZ37" s="80"/>
      <c r="AKA37" s="80"/>
      <c r="AKB37" s="80"/>
      <c r="AKC37" s="80"/>
      <c r="AKD37" s="80"/>
      <c r="AKE37" s="80"/>
      <c r="AKF37" s="80"/>
      <c r="AKG37" s="80"/>
      <c r="AKH37" s="80"/>
      <c r="AKI37" s="80"/>
      <c r="AKJ37" s="80"/>
      <c r="AKK37" s="80"/>
      <c r="AKL37" s="80"/>
      <c r="AKM37" s="80"/>
      <c r="AKN37" s="80"/>
      <c r="AKO37" s="80"/>
      <c r="AKP37" s="80"/>
      <c r="AKQ37" s="80"/>
      <c r="AKR37" s="80"/>
      <c r="AKS37" s="80"/>
      <c r="AKT37" s="80"/>
      <c r="AKU37" s="80"/>
      <c r="AKV37" s="80"/>
      <c r="AKW37" s="80"/>
      <c r="AKX37" s="80"/>
      <c r="AKY37" s="80"/>
      <c r="AKZ37" s="80"/>
      <c r="ALA37" s="80"/>
      <c r="ALB37" s="80"/>
      <c r="ALC37" s="80"/>
      <c r="ALD37" s="80"/>
      <c r="ALE37" s="80"/>
      <c r="ALF37" s="80"/>
      <c r="ALG37" s="80"/>
      <c r="ALH37" s="80"/>
      <c r="ALI37" s="80"/>
      <c r="ALJ37" s="80"/>
      <c r="ALK37" s="80"/>
      <c r="ALL37" s="80"/>
      <c r="ALM37" s="80"/>
      <c r="ALN37" s="80"/>
      <c r="ALO37" s="80"/>
      <c r="ALP37" s="80"/>
    </row>
    <row r="38" spans="1:1004" s="207" customFormat="1" ht="15" x14ac:dyDescent="0.25">
      <c r="A38" s="407" t="str">
        <f>IF(COUNTBLANK(B38)=1," ",COUNTA($B$13:B38))</f>
        <v xml:space="preserve"> </v>
      </c>
      <c r="B38" s="412"/>
      <c r="C38" s="421" t="s">
        <v>289</v>
      </c>
      <c r="D38" s="428" t="s">
        <v>56</v>
      </c>
      <c r="E38" s="47">
        <f>ROUNDUP(E36*1.1,2)</f>
        <v>824.36</v>
      </c>
      <c r="F38" s="105"/>
      <c r="G38" s="106"/>
      <c r="H38" s="107">
        <f t="shared" si="7"/>
        <v>0</v>
      </c>
      <c r="I38" s="108"/>
      <c r="J38" s="108"/>
      <c r="K38" s="109">
        <f t="shared" si="8"/>
        <v>0</v>
      </c>
      <c r="L38" s="109">
        <f t="shared" si="9"/>
        <v>0</v>
      </c>
      <c r="M38" s="109">
        <f t="shared" si="10"/>
        <v>0</v>
      </c>
      <c r="N38" s="109">
        <f t="shared" si="11"/>
        <v>0</v>
      </c>
      <c r="O38" s="109">
        <f t="shared" si="12"/>
        <v>0</v>
      </c>
      <c r="P38" s="109">
        <f t="shared" si="13"/>
        <v>0</v>
      </c>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c r="IW38" s="80"/>
      <c r="IX38" s="80"/>
      <c r="IY38" s="80"/>
      <c r="IZ38" s="80"/>
      <c r="JA38" s="80"/>
      <c r="JB38" s="80"/>
      <c r="JC38" s="80"/>
      <c r="JD38" s="80"/>
      <c r="JE38" s="80"/>
      <c r="JF38" s="80"/>
      <c r="JG38" s="80"/>
      <c r="JH38" s="80"/>
      <c r="JI38" s="80"/>
      <c r="JJ38" s="80"/>
      <c r="JK38" s="80"/>
      <c r="JL38" s="80"/>
      <c r="JM38" s="80"/>
      <c r="JN38" s="80"/>
      <c r="JO38" s="80"/>
      <c r="JP38" s="80"/>
      <c r="JQ38" s="80"/>
      <c r="JR38" s="80"/>
      <c r="JS38" s="80"/>
      <c r="JT38" s="80"/>
      <c r="JU38" s="80"/>
      <c r="JV38" s="80"/>
      <c r="JW38" s="80"/>
      <c r="JX38" s="80"/>
      <c r="JY38" s="80"/>
      <c r="JZ38" s="80"/>
      <c r="KA38" s="80"/>
      <c r="KB38" s="80"/>
      <c r="KC38" s="80"/>
      <c r="KD38" s="80"/>
      <c r="KE38" s="80"/>
      <c r="KF38" s="80"/>
      <c r="KG38" s="80"/>
      <c r="KH38" s="80"/>
      <c r="KI38" s="80"/>
      <c r="KJ38" s="80"/>
      <c r="KK38" s="80"/>
      <c r="KL38" s="80"/>
      <c r="KM38" s="80"/>
      <c r="KN38" s="80"/>
      <c r="KO38" s="80"/>
      <c r="KP38" s="80"/>
      <c r="KQ38" s="80"/>
      <c r="KR38" s="80"/>
      <c r="KS38" s="80"/>
      <c r="KT38" s="80"/>
      <c r="KU38" s="80"/>
      <c r="KV38" s="80"/>
      <c r="KW38" s="80"/>
      <c r="KX38" s="80"/>
      <c r="KY38" s="80"/>
      <c r="KZ38" s="80"/>
      <c r="LA38" s="80"/>
      <c r="LB38" s="80"/>
      <c r="LC38" s="80"/>
      <c r="LD38" s="80"/>
      <c r="LE38" s="80"/>
      <c r="LF38" s="80"/>
      <c r="LG38" s="80"/>
      <c r="LH38" s="80"/>
      <c r="LI38" s="80"/>
      <c r="LJ38" s="80"/>
      <c r="LK38" s="80"/>
      <c r="LL38" s="80"/>
      <c r="LM38" s="80"/>
      <c r="LN38" s="80"/>
      <c r="LO38" s="80"/>
      <c r="LP38" s="80"/>
      <c r="LQ38" s="80"/>
      <c r="LR38" s="80"/>
      <c r="LS38" s="80"/>
      <c r="LT38" s="80"/>
      <c r="LU38" s="80"/>
      <c r="LV38" s="80"/>
      <c r="LW38" s="80"/>
      <c r="LX38" s="80"/>
      <c r="LY38" s="80"/>
      <c r="LZ38" s="80"/>
      <c r="MA38" s="80"/>
      <c r="MB38" s="80"/>
      <c r="MC38" s="80"/>
      <c r="MD38" s="80"/>
      <c r="ME38" s="80"/>
      <c r="MF38" s="80"/>
      <c r="MG38" s="80"/>
      <c r="MH38" s="80"/>
      <c r="MI38" s="80"/>
      <c r="MJ38" s="80"/>
      <c r="MK38" s="80"/>
      <c r="ML38" s="80"/>
      <c r="MM38" s="80"/>
      <c r="MN38" s="80"/>
      <c r="MO38" s="80"/>
      <c r="MP38" s="80"/>
      <c r="MQ38" s="80"/>
      <c r="MR38" s="80"/>
      <c r="MS38" s="80"/>
      <c r="MT38" s="80"/>
      <c r="MU38" s="80"/>
      <c r="MV38" s="80"/>
      <c r="MW38" s="80"/>
      <c r="MX38" s="80"/>
      <c r="MY38" s="80"/>
      <c r="MZ38" s="80"/>
      <c r="NA38" s="80"/>
      <c r="NB38" s="80"/>
      <c r="NC38" s="80"/>
      <c r="ND38" s="80"/>
      <c r="NE38" s="80"/>
      <c r="NF38" s="80"/>
      <c r="NG38" s="80"/>
      <c r="NH38" s="80"/>
      <c r="NI38" s="80"/>
      <c r="NJ38" s="80"/>
      <c r="NK38" s="80"/>
      <c r="NL38" s="80"/>
      <c r="NM38" s="80"/>
      <c r="NN38" s="80"/>
      <c r="NO38" s="80"/>
      <c r="NP38" s="80"/>
      <c r="NQ38" s="80"/>
      <c r="NR38" s="80"/>
      <c r="NS38" s="80"/>
      <c r="NT38" s="80"/>
      <c r="NU38" s="80"/>
      <c r="NV38" s="80"/>
      <c r="NW38" s="80"/>
      <c r="NX38" s="80"/>
      <c r="NY38" s="80"/>
      <c r="NZ38" s="80"/>
      <c r="OA38" s="80"/>
      <c r="OB38" s="80"/>
      <c r="OC38" s="80"/>
      <c r="OD38" s="80"/>
      <c r="OE38" s="80"/>
      <c r="OF38" s="80"/>
      <c r="OG38" s="80"/>
      <c r="OH38" s="80"/>
      <c r="OI38" s="80"/>
      <c r="OJ38" s="80"/>
      <c r="OK38" s="80"/>
      <c r="OL38" s="80"/>
      <c r="OM38" s="80"/>
      <c r="ON38" s="80"/>
      <c r="OO38" s="80"/>
      <c r="OP38" s="80"/>
      <c r="OQ38" s="80"/>
      <c r="OR38" s="80"/>
      <c r="OS38" s="80"/>
      <c r="OT38" s="80"/>
      <c r="OU38" s="80"/>
      <c r="OV38" s="80"/>
      <c r="OW38" s="80"/>
      <c r="OX38" s="80"/>
      <c r="OY38" s="80"/>
      <c r="OZ38" s="80"/>
      <c r="PA38" s="80"/>
      <c r="PB38" s="80"/>
      <c r="PC38" s="80"/>
      <c r="PD38" s="80"/>
      <c r="PE38" s="80"/>
      <c r="PF38" s="80"/>
      <c r="PG38" s="80"/>
      <c r="PH38" s="80"/>
      <c r="PI38" s="80"/>
      <c r="PJ38" s="80"/>
      <c r="PK38" s="80"/>
      <c r="PL38" s="80"/>
      <c r="PM38" s="80"/>
      <c r="PN38" s="80"/>
      <c r="PO38" s="80"/>
      <c r="PP38" s="80"/>
      <c r="PQ38" s="80"/>
      <c r="PR38" s="80"/>
      <c r="PS38" s="80"/>
      <c r="PT38" s="80"/>
      <c r="PU38" s="80"/>
      <c r="PV38" s="80"/>
      <c r="PW38" s="80"/>
      <c r="PX38" s="80"/>
      <c r="PY38" s="80"/>
      <c r="PZ38" s="80"/>
      <c r="QA38" s="80"/>
      <c r="QB38" s="80"/>
      <c r="QC38" s="80"/>
      <c r="QD38" s="80"/>
      <c r="QE38" s="80"/>
      <c r="QF38" s="80"/>
      <c r="QG38" s="80"/>
      <c r="QH38" s="80"/>
      <c r="QI38" s="80"/>
      <c r="QJ38" s="80"/>
      <c r="QK38" s="80"/>
      <c r="QL38" s="80"/>
      <c r="QM38" s="80"/>
      <c r="QN38" s="80"/>
      <c r="QO38" s="80"/>
      <c r="QP38" s="80"/>
      <c r="QQ38" s="80"/>
      <c r="QR38" s="80"/>
      <c r="QS38" s="80"/>
      <c r="QT38" s="80"/>
      <c r="QU38" s="80"/>
      <c r="QV38" s="80"/>
      <c r="QW38" s="80"/>
      <c r="QX38" s="80"/>
      <c r="QY38" s="80"/>
      <c r="QZ38" s="80"/>
      <c r="RA38" s="80"/>
      <c r="RB38" s="80"/>
      <c r="RC38" s="80"/>
      <c r="RD38" s="80"/>
      <c r="RE38" s="80"/>
      <c r="RF38" s="80"/>
      <c r="RG38" s="80"/>
      <c r="RH38" s="80"/>
      <c r="RI38" s="80"/>
      <c r="RJ38" s="80"/>
      <c r="RK38" s="80"/>
      <c r="RL38" s="80"/>
      <c r="RM38" s="80"/>
      <c r="RN38" s="80"/>
      <c r="RO38" s="80"/>
      <c r="RP38" s="80"/>
      <c r="RQ38" s="80"/>
      <c r="RR38" s="80"/>
      <c r="RS38" s="80"/>
      <c r="RT38" s="80"/>
      <c r="RU38" s="80"/>
      <c r="RV38" s="80"/>
      <c r="RW38" s="80"/>
      <c r="RX38" s="80"/>
      <c r="RY38" s="80"/>
      <c r="RZ38" s="80"/>
      <c r="SA38" s="80"/>
      <c r="SB38" s="80"/>
      <c r="SC38" s="80"/>
      <c r="SD38" s="80"/>
      <c r="SE38" s="80"/>
      <c r="SF38" s="80"/>
      <c r="SG38" s="80"/>
      <c r="SH38" s="80"/>
      <c r="SI38" s="80"/>
      <c r="SJ38" s="80"/>
      <c r="SK38" s="80"/>
      <c r="SL38" s="80"/>
      <c r="SM38" s="80"/>
      <c r="SN38" s="80"/>
      <c r="SO38" s="80"/>
      <c r="SP38" s="80"/>
      <c r="SQ38" s="80"/>
      <c r="SR38" s="80"/>
      <c r="SS38" s="80"/>
      <c r="ST38" s="80"/>
      <c r="SU38" s="80"/>
      <c r="SV38" s="80"/>
      <c r="SW38" s="80"/>
      <c r="SX38" s="80"/>
      <c r="SY38" s="80"/>
      <c r="SZ38" s="80"/>
      <c r="TA38" s="80"/>
      <c r="TB38" s="80"/>
      <c r="TC38" s="80"/>
      <c r="TD38" s="80"/>
      <c r="TE38" s="80"/>
      <c r="TF38" s="80"/>
      <c r="TG38" s="80"/>
      <c r="TH38" s="80"/>
      <c r="TI38" s="80"/>
      <c r="TJ38" s="80"/>
      <c r="TK38" s="80"/>
      <c r="TL38" s="80"/>
      <c r="TM38" s="80"/>
      <c r="TN38" s="80"/>
      <c r="TO38" s="80"/>
      <c r="TP38" s="80"/>
      <c r="TQ38" s="80"/>
      <c r="TR38" s="80"/>
      <c r="TS38" s="80"/>
      <c r="TT38" s="80"/>
      <c r="TU38" s="80"/>
      <c r="TV38" s="80"/>
      <c r="TW38" s="80"/>
      <c r="TX38" s="80"/>
      <c r="TY38" s="80"/>
      <c r="TZ38" s="80"/>
      <c r="UA38" s="80"/>
      <c r="UB38" s="80"/>
      <c r="UC38" s="80"/>
      <c r="UD38" s="80"/>
      <c r="UE38" s="80"/>
      <c r="UF38" s="80"/>
      <c r="UG38" s="80"/>
      <c r="UH38" s="80"/>
      <c r="UI38" s="80"/>
      <c r="UJ38" s="80"/>
      <c r="UK38" s="80"/>
      <c r="UL38" s="80"/>
      <c r="UM38" s="80"/>
      <c r="UN38" s="80"/>
      <c r="UO38" s="80"/>
      <c r="UP38" s="80"/>
      <c r="UQ38" s="80"/>
      <c r="UR38" s="80"/>
      <c r="US38" s="80"/>
      <c r="UT38" s="80"/>
      <c r="UU38" s="80"/>
      <c r="UV38" s="80"/>
      <c r="UW38" s="80"/>
      <c r="UX38" s="80"/>
      <c r="UY38" s="80"/>
      <c r="UZ38" s="80"/>
      <c r="VA38" s="80"/>
      <c r="VB38" s="80"/>
      <c r="VC38" s="80"/>
      <c r="VD38" s="80"/>
      <c r="VE38" s="80"/>
      <c r="VF38" s="80"/>
      <c r="VG38" s="80"/>
      <c r="VH38" s="80"/>
      <c r="VI38" s="80"/>
      <c r="VJ38" s="80"/>
      <c r="VK38" s="80"/>
      <c r="VL38" s="80"/>
      <c r="VM38" s="80"/>
      <c r="VN38" s="80"/>
      <c r="VO38" s="80"/>
      <c r="VP38" s="80"/>
      <c r="VQ38" s="80"/>
      <c r="VR38" s="80"/>
      <c r="VS38" s="80"/>
      <c r="VT38" s="80"/>
      <c r="VU38" s="80"/>
      <c r="VV38" s="80"/>
      <c r="VW38" s="80"/>
      <c r="VX38" s="80"/>
      <c r="VY38" s="80"/>
      <c r="VZ38" s="80"/>
      <c r="WA38" s="80"/>
      <c r="WB38" s="80"/>
      <c r="WC38" s="80"/>
      <c r="WD38" s="80"/>
      <c r="WE38" s="80"/>
      <c r="WF38" s="80"/>
      <c r="WG38" s="80"/>
      <c r="WH38" s="80"/>
      <c r="WI38" s="80"/>
      <c r="WJ38" s="80"/>
      <c r="WK38" s="80"/>
      <c r="WL38" s="80"/>
      <c r="WM38" s="80"/>
      <c r="WN38" s="80"/>
      <c r="WO38" s="80"/>
      <c r="WP38" s="80"/>
      <c r="WQ38" s="80"/>
      <c r="WR38" s="80"/>
      <c r="WS38" s="80"/>
      <c r="WT38" s="80"/>
      <c r="WU38" s="80"/>
      <c r="WV38" s="80"/>
      <c r="WW38" s="80"/>
      <c r="WX38" s="80"/>
      <c r="WY38" s="80"/>
      <c r="WZ38" s="80"/>
      <c r="XA38" s="80"/>
      <c r="XB38" s="80"/>
      <c r="XC38" s="80"/>
      <c r="XD38" s="80"/>
      <c r="XE38" s="80"/>
      <c r="XF38" s="80"/>
      <c r="XG38" s="80"/>
      <c r="XH38" s="80"/>
      <c r="XI38" s="80"/>
      <c r="XJ38" s="80"/>
      <c r="XK38" s="80"/>
      <c r="XL38" s="80"/>
      <c r="XM38" s="80"/>
      <c r="XN38" s="80"/>
      <c r="XO38" s="80"/>
      <c r="XP38" s="80"/>
      <c r="XQ38" s="80"/>
      <c r="XR38" s="80"/>
      <c r="XS38" s="80"/>
      <c r="XT38" s="80"/>
      <c r="XU38" s="80"/>
      <c r="XV38" s="80"/>
      <c r="XW38" s="80"/>
      <c r="XX38" s="80"/>
      <c r="XY38" s="80"/>
      <c r="XZ38" s="80"/>
      <c r="YA38" s="80"/>
      <c r="YB38" s="80"/>
      <c r="YC38" s="80"/>
      <c r="YD38" s="80"/>
      <c r="YE38" s="80"/>
      <c r="YF38" s="80"/>
      <c r="YG38" s="80"/>
      <c r="YH38" s="80"/>
      <c r="YI38" s="80"/>
      <c r="YJ38" s="80"/>
      <c r="YK38" s="80"/>
      <c r="YL38" s="80"/>
      <c r="YM38" s="80"/>
      <c r="YN38" s="80"/>
      <c r="YO38" s="80"/>
      <c r="YP38" s="80"/>
      <c r="YQ38" s="80"/>
      <c r="YR38" s="80"/>
      <c r="YS38" s="80"/>
      <c r="YT38" s="80"/>
      <c r="YU38" s="80"/>
      <c r="YV38" s="80"/>
      <c r="YW38" s="80"/>
      <c r="YX38" s="80"/>
      <c r="YY38" s="80"/>
      <c r="YZ38" s="80"/>
      <c r="ZA38" s="80"/>
      <c r="ZB38" s="80"/>
      <c r="ZC38" s="80"/>
      <c r="ZD38" s="80"/>
      <c r="ZE38" s="80"/>
      <c r="ZF38" s="80"/>
      <c r="ZG38" s="80"/>
      <c r="ZH38" s="80"/>
      <c r="ZI38" s="80"/>
      <c r="ZJ38" s="80"/>
      <c r="ZK38" s="80"/>
      <c r="ZL38" s="80"/>
      <c r="ZM38" s="80"/>
      <c r="ZN38" s="80"/>
      <c r="ZO38" s="80"/>
      <c r="ZP38" s="80"/>
      <c r="ZQ38" s="80"/>
      <c r="ZR38" s="80"/>
      <c r="ZS38" s="80"/>
      <c r="ZT38" s="80"/>
      <c r="ZU38" s="80"/>
      <c r="ZV38" s="80"/>
      <c r="ZW38" s="80"/>
      <c r="ZX38" s="80"/>
      <c r="ZY38" s="80"/>
      <c r="ZZ38" s="80"/>
      <c r="AAA38" s="80"/>
      <c r="AAB38" s="80"/>
      <c r="AAC38" s="80"/>
      <c r="AAD38" s="80"/>
      <c r="AAE38" s="80"/>
      <c r="AAF38" s="80"/>
      <c r="AAG38" s="80"/>
      <c r="AAH38" s="80"/>
      <c r="AAI38" s="80"/>
      <c r="AAJ38" s="80"/>
      <c r="AAK38" s="80"/>
      <c r="AAL38" s="80"/>
      <c r="AAM38" s="80"/>
      <c r="AAN38" s="80"/>
      <c r="AAO38" s="80"/>
      <c r="AAP38" s="80"/>
      <c r="AAQ38" s="80"/>
      <c r="AAR38" s="80"/>
      <c r="AAS38" s="80"/>
      <c r="AAT38" s="80"/>
      <c r="AAU38" s="80"/>
      <c r="AAV38" s="80"/>
      <c r="AAW38" s="80"/>
      <c r="AAX38" s="80"/>
      <c r="AAY38" s="80"/>
      <c r="AAZ38" s="80"/>
      <c r="ABA38" s="80"/>
      <c r="ABB38" s="80"/>
      <c r="ABC38" s="80"/>
      <c r="ABD38" s="80"/>
      <c r="ABE38" s="80"/>
      <c r="ABF38" s="80"/>
      <c r="ABG38" s="80"/>
      <c r="ABH38" s="80"/>
      <c r="ABI38" s="80"/>
      <c r="ABJ38" s="80"/>
      <c r="ABK38" s="80"/>
      <c r="ABL38" s="80"/>
      <c r="ABM38" s="80"/>
      <c r="ABN38" s="80"/>
      <c r="ABO38" s="80"/>
      <c r="ABP38" s="80"/>
      <c r="ABQ38" s="80"/>
      <c r="ABR38" s="80"/>
      <c r="ABS38" s="80"/>
      <c r="ABT38" s="80"/>
      <c r="ABU38" s="80"/>
      <c r="ABV38" s="80"/>
      <c r="ABW38" s="80"/>
      <c r="ABX38" s="80"/>
      <c r="ABY38" s="80"/>
      <c r="ABZ38" s="80"/>
      <c r="ACA38" s="80"/>
      <c r="ACB38" s="80"/>
      <c r="ACC38" s="80"/>
      <c r="ACD38" s="80"/>
      <c r="ACE38" s="80"/>
      <c r="ACF38" s="80"/>
      <c r="ACG38" s="80"/>
      <c r="ACH38" s="80"/>
      <c r="ACI38" s="80"/>
      <c r="ACJ38" s="80"/>
      <c r="ACK38" s="80"/>
      <c r="ACL38" s="80"/>
      <c r="ACM38" s="80"/>
      <c r="ACN38" s="80"/>
      <c r="ACO38" s="80"/>
      <c r="ACP38" s="80"/>
      <c r="ACQ38" s="80"/>
      <c r="ACR38" s="80"/>
      <c r="ACS38" s="80"/>
      <c r="ACT38" s="80"/>
      <c r="ACU38" s="80"/>
      <c r="ACV38" s="80"/>
      <c r="ACW38" s="80"/>
      <c r="ACX38" s="80"/>
      <c r="ACY38" s="80"/>
      <c r="ACZ38" s="80"/>
      <c r="ADA38" s="80"/>
      <c r="ADB38" s="80"/>
      <c r="ADC38" s="80"/>
      <c r="ADD38" s="80"/>
      <c r="ADE38" s="80"/>
      <c r="ADF38" s="80"/>
      <c r="ADG38" s="80"/>
      <c r="ADH38" s="80"/>
      <c r="ADI38" s="80"/>
      <c r="ADJ38" s="80"/>
      <c r="ADK38" s="80"/>
      <c r="ADL38" s="80"/>
      <c r="ADM38" s="80"/>
      <c r="ADN38" s="80"/>
      <c r="ADO38" s="80"/>
      <c r="ADP38" s="80"/>
      <c r="ADQ38" s="80"/>
      <c r="ADR38" s="80"/>
      <c r="ADS38" s="80"/>
      <c r="ADT38" s="80"/>
      <c r="ADU38" s="80"/>
      <c r="ADV38" s="80"/>
      <c r="ADW38" s="80"/>
      <c r="ADX38" s="80"/>
      <c r="ADY38" s="80"/>
      <c r="ADZ38" s="80"/>
      <c r="AEA38" s="80"/>
      <c r="AEB38" s="80"/>
      <c r="AEC38" s="80"/>
      <c r="AED38" s="80"/>
      <c r="AEE38" s="80"/>
      <c r="AEF38" s="80"/>
      <c r="AEG38" s="80"/>
      <c r="AEH38" s="80"/>
      <c r="AEI38" s="80"/>
      <c r="AEJ38" s="80"/>
      <c r="AEK38" s="80"/>
      <c r="AEL38" s="80"/>
      <c r="AEM38" s="80"/>
      <c r="AEN38" s="80"/>
      <c r="AEO38" s="80"/>
      <c r="AEP38" s="80"/>
      <c r="AEQ38" s="80"/>
      <c r="AER38" s="80"/>
      <c r="AES38" s="80"/>
      <c r="AET38" s="80"/>
      <c r="AEU38" s="80"/>
      <c r="AEV38" s="80"/>
      <c r="AEW38" s="80"/>
      <c r="AEX38" s="80"/>
      <c r="AEY38" s="80"/>
      <c r="AEZ38" s="80"/>
      <c r="AFA38" s="80"/>
      <c r="AFB38" s="80"/>
      <c r="AFC38" s="80"/>
      <c r="AFD38" s="80"/>
      <c r="AFE38" s="80"/>
      <c r="AFF38" s="80"/>
      <c r="AFG38" s="80"/>
      <c r="AFH38" s="80"/>
      <c r="AFI38" s="80"/>
      <c r="AFJ38" s="80"/>
      <c r="AFK38" s="80"/>
      <c r="AFL38" s="80"/>
      <c r="AFM38" s="80"/>
      <c r="AFN38" s="80"/>
      <c r="AFO38" s="80"/>
      <c r="AFP38" s="80"/>
      <c r="AFQ38" s="80"/>
      <c r="AFR38" s="80"/>
      <c r="AFS38" s="80"/>
      <c r="AFT38" s="80"/>
      <c r="AFU38" s="80"/>
      <c r="AFV38" s="80"/>
      <c r="AFW38" s="80"/>
      <c r="AFX38" s="80"/>
      <c r="AFY38" s="80"/>
      <c r="AFZ38" s="80"/>
      <c r="AGA38" s="80"/>
      <c r="AGB38" s="80"/>
      <c r="AGC38" s="80"/>
      <c r="AGD38" s="80"/>
      <c r="AGE38" s="80"/>
      <c r="AGF38" s="80"/>
      <c r="AGG38" s="80"/>
      <c r="AGH38" s="80"/>
      <c r="AGI38" s="80"/>
      <c r="AGJ38" s="80"/>
      <c r="AGK38" s="80"/>
      <c r="AGL38" s="80"/>
      <c r="AGM38" s="80"/>
      <c r="AGN38" s="80"/>
      <c r="AGO38" s="80"/>
      <c r="AGP38" s="80"/>
      <c r="AGQ38" s="80"/>
      <c r="AGR38" s="80"/>
      <c r="AGS38" s="80"/>
      <c r="AGT38" s="80"/>
      <c r="AGU38" s="80"/>
      <c r="AGV38" s="80"/>
      <c r="AGW38" s="80"/>
      <c r="AGX38" s="80"/>
      <c r="AGY38" s="80"/>
      <c r="AGZ38" s="80"/>
      <c r="AHA38" s="80"/>
      <c r="AHB38" s="80"/>
      <c r="AHC38" s="80"/>
      <c r="AHD38" s="80"/>
      <c r="AHE38" s="80"/>
      <c r="AHF38" s="80"/>
      <c r="AHG38" s="80"/>
      <c r="AHH38" s="80"/>
      <c r="AHI38" s="80"/>
      <c r="AHJ38" s="80"/>
      <c r="AHK38" s="80"/>
      <c r="AHL38" s="80"/>
      <c r="AHM38" s="80"/>
      <c r="AHN38" s="80"/>
      <c r="AHO38" s="80"/>
      <c r="AHP38" s="80"/>
      <c r="AHQ38" s="80"/>
      <c r="AHR38" s="80"/>
      <c r="AHS38" s="80"/>
      <c r="AHT38" s="80"/>
      <c r="AHU38" s="80"/>
      <c r="AHV38" s="80"/>
      <c r="AHW38" s="80"/>
      <c r="AHX38" s="80"/>
      <c r="AHY38" s="80"/>
      <c r="AHZ38" s="80"/>
      <c r="AIA38" s="80"/>
      <c r="AIB38" s="80"/>
      <c r="AIC38" s="80"/>
      <c r="AID38" s="80"/>
      <c r="AIE38" s="80"/>
      <c r="AIF38" s="80"/>
      <c r="AIG38" s="80"/>
      <c r="AIH38" s="80"/>
      <c r="AII38" s="80"/>
      <c r="AIJ38" s="80"/>
      <c r="AIK38" s="80"/>
      <c r="AIL38" s="80"/>
      <c r="AIM38" s="80"/>
      <c r="AIN38" s="80"/>
      <c r="AIO38" s="80"/>
      <c r="AIP38" s="80"/>
      <c r="AIQ38" s="80"/>
      <c r="AIR38" s="80"/>
      <c r="AIS38" s="80"/>
      <c r="AIT38" s="80"/>
      <c r="AIU38" s="80"/>
      <c r="AIV38" s="80"/>
      <c r="AIW38" s="80"/>
      <c r="AIX38" s="80"/>
      <c r="AIY38" s="80"/>
      <c r="AIZ38" s="80"/>
      <c r="AJA38" s="80"/>
      <c r="AJB38" s="80"/>
      <c r="AJC38" s="80"/>
      <c r="AJD38" s="80"/>
      <c r="AJE38" s="80"/>
      <c r="AJF38" s="80"/>
      <c r="AJG38" s="80"/>
      <c r="AJH38" s="80"/>
      <c r="AJI38" s="80"/>
      <c r="AJJ38" s="80"/>
      <c r="AJK38" s="80"/>
      <c r="AJL38" s="80"/>
      <c r="AJM38" s="80"/>
      <c r="AJN38" s="80"/>
      <c r="AJO38" s="80"/>
      <c r="AJP38" s="80"/>
      <c r="AJQ38" s="80"/>
      <c r="AJR38" s="80"/>
      <c r="AJS38" s="80"/>
      <c r="AJT38" s="80"/>
      <c r="AJU38" s="80"/>
      <c r="AJV38" s="80"/>
      <c r="AJW38" s="80"/>
      <c r="AJX38" s="80"/>
      <c r="AJY38" s="80"/>
      <c r="AJZ38" s="80"/>
      <c r="AKA38" s="80"/>
      <c r="AKB38" s="80"/>
      <c r="AKC38" s="80"/>
      <c r="AKD38" s="80"/>
      <c r="AKE38" s="80"/>
      <c r="AKF38" s="80"/>
      <c r="AKG38" s="80"/>
      <c r="AKH38" s="80"/>
      <c r="AKI38" s="80"/>
      <c r="AKJ38" s="80"/>
      <c r="AKK38" s="80"/>
      <c r="AKL38" s="80"/>
      <c r="AKM38" s="80"/>
      <c r="AKN38" s="80"/>
      <c r="AKO38" s="80"/>
      <c r="AKP38" s="80"/>
      <c r="AKQ38" s="80"/>
      <c r="AKR38" s="80"/>
      <c r="AKS38" s="80"/>
      <c r="AKT38" s="80"/>
      <c r="AKU38" s="80"/>
      <c r="AKV38" s="80"/>
      <c r="AKW38" s="80"/>
      <c r="AKX38" s="80"/>
      <c r="AKY38" s="80"/>
      <c r="AKZ38" s="80"/>
      <c r="ALA38" s="80"/>
      <c r="ALB38" s="80"/>
      <c r="ALC38" s="80"/>
      <c r="ALD38" s="80"/>
      <c r="ALE38" s="80"/>
      <c r="ALF38" s="80"/>
      <c r="ALG38" s="80"/>
      <c r="ALH38" s="80"/>
      <c r="ALI38" s="80"/>
      <c r="ALJ38" s="80"/>
      <c r="ALK38" s="80"/>
      <c r="ALL38" s="80"/>
      <c r="ALM38" s="80"/>
      <c r="ALN38" s="80"/>
      <c r="ALO38" s="80"/>
      <c r="ALP38" s="80"/>
    </row>
    <row r="39" spans="1:1004" s="207" customFormat="1" ht="15" x14ac:dyDescent="0.25">
      <c r="A39" s="423"/>
      <c r="B39" s="429"/>
      <c r="C39" s="421" t="s">
        <v>290</v>
      </c>
      <c r="D39" s="428" t="s">
        <v>56</v>
      </c>
      <c r="E39" s="47">
        <f>(E31+E34)/1.1</f>
        <v>163.18</v>
      </c>
      <c r="F39" s="346"/>
      <c r="G39" s="347"/>
      <c r="H39" s="107"/>
      <c r="I39" s="348"/>
      <c r="J39" s="348"/>
      <c r="K39" s="349"/>
      <c r="L39" s="349"/>
      <c r="M39" s="349"/>
      <c r="N39" s="349"/>
      <c r="O39" s="349"/>
      <c r="P39" s="349"/>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LF39" s="80"/>
      <c r="LG39" s="80"/>
      <c r="LH39" s="80"/>
      <c r="LI39" s="80"/>
      <c r="LJ39" s="80"/>
      <c r="LK39" s="80"/>
      <c r="LL39" s="80"/>
      <c r="LM39" s="80"/>
      <c r="LN39" s="80"/>
      <c r="LO39" s="80"/>
      <c r="LP39" s="80"/>
      <c r="LQ39" s="80"/>
      <c r="LR39" s="80"/>
      <c r="LS39" s="80"/>
      <c r="LT39" s="80"/>
      <c r="LU39" s="80"/>
      <c r="LV39" s="80"/>
      <c r="LW39" s="80"/>
      <c r="LX39" s="80"/>
      <c r="LY39" s="80"/>
      <c r="LZ39" s="80"/>
      <c r="MA39" s="80"/>
      <c r="MB39" s="80"/>
      <c r="MC39" s="80"/>
      <c r="MD39" s="80"/>
      <c r="ME39" s="80"/>
      <c r="MF39" s="80"/>
      <c r="MG39" s="80"/>
      <c r="MH39" s="80"/>
      <c r="MI39" s="80"/>
      <c r="MJ39" s="80"/>
      <c r="MK39" s="80"/>
      <c r="ML39" s="80"/>
      <c r="MM39" s="80"/>
      <c r="MN39" s="80"/>
      <c r="MO39" s="80"/>
      <c r="MP39" s="80"/>
      <c r="MQ39" s="80"/>
      <c r="MR39" s="80"/>
      <c r="MS39" s="80"/>
      <c r="MT39" s="80"/>
      <c r="MU39" s="80"/>
      <c r="MV39" s="80"/>
      <c r="MW39" s="80"/>
      <c r="MX39" s="80"/>
      <c r="MY39" s="80"/>
      <c r="MZ39" s="80"/>
      <c r="NA39" s="80"/>
      <c r="NB39" s="80"/>
      <c r="NC39" s="80"/>
      <c r="ND39" s="80"/>
      <c r="NE39" s="80"/>
      <c r="NF39" s="80"/>
      <c r="NG39" s="80"/>
      <c r="NH39" s="80"/>
      <c r="NI39" s="80"/>
      <c r="NJ39" s="80"/>
      <c r="NK39" s="80"/>
      <c r="NL39" s="80"/>
      <c r="NM39" s="80"/>
      <c r="NN39" s="80"/>
      <c r="NO39" s="80"/>
      <c r="NP39" s="80"/>
      <c r="NQ39" s="80"/>
      <c r="NR39" s="80"/>
      <c r="NS39" s="80"/>
      <c r="NT39" s="80"/>
      <c r="NU39" s="80"/>
      <c r="NV39" s="80"/>
      <c r="NW39" s="80"/>
      <c r="NX39" s="80"/>
      <c r="NY39" s="80"/>
      <c r="NZ39" s="80"/>
      <c r="OA39" s="80"/>
      <c r="OB39" s="80"/>
      <c r="OC39" s="80"/>
      <c r="OD39" s="80"/>
      <c r="OE39" s="80"/>
      <c r="OF39" s="80"/>
      <c r="OG39" s="80"/>
      <c r="OH39" s="80"/>
      <c r="OI39" s="80"/>
      <c r="OJ39" s="80"/>
      <c r="OK39" s="80"/>
      <c r="OL39" s="80"/>
      <c r="OM39" s="80"/>
      <c r="ON39" s="80"/>
      <c r="OO39" s="80"/>
      <c r="OP39" s="80"/>
      <c r="OQ39" s="80"/>
      <c r="OR39" s="80"/>
      <c r="OS39" s="80"/>
      <c r="OT39" s="80"/>
      <c r="OU39" s="80"/>
      <c r="OV39" s="80"/>
      <c r="OW39" s="80"/>
      <c r="OX39" s="80"/>
      <c r="OY39" s="80"/>
      <c r="OZ39" s="80"/>
      <c r="PA39" s="80"/>
      <c r="PB39" s="80"/>
      <c r="PC39" s="80"/>
      <c r="PD39" s="80"/>
      <c r="PE39" s="80"/>
      <c r="PF39" s="80"/>
      <c r="PG39" s="80"/>
      <c r="PH39" s="80"/>
      <c r="PI39" s="80"/>
      <c r="PJ39" s="80"/>
      <c r="PK39" s="80"/>
      <c r="PL39" s="80"/>
      <c r="PM39" s="80"/>
      <c r="PN39" s="80"/>
      <c r="PO39" s="80"/>
      <c r="PP39" s="80"/>
      <c r="PQ39" s="80"/>
      <c r="PR39" s="80"/>
      <c r="PS39" s="80"/>
      <c r="PT39" s="80"/>
      <c r="PU39" s="80"/>
      <c r="PV39" s="80"/>
      <c r="PW39" s="80"/>
      <c r="PX39" s="80"/>
      <c r="PY39" s="80"/>
      <c r="PZ39" s="80"/>
      <c r="QA39" s="80"/>
      <c r="QB39" s="80"/>
      <c r="QC39" s="80"/>
      <c r="QD39" s="80"/>
      <c r="QE39" s="80"/>
      <c r="QF39" s="80"/>
      <c r="QG39" s="80"/>
      <c r="QH39" s="80"/>
      <c r="QI39" s="80"/>
      <c r="QJ39" s="80"/>
      <c r="QK39" s="80"/>
      <c r="QL39" s="80"/>
      <c r="QM39" s="80"/>
      <c r="QN39" s="80"/>
      <c r="QO39" s="80"/>
      <c r="QP39" s="80"/>
      <c r="QQ39" s="80"/>
      <c r="QR39" s="80"/>
      <c r="QS39" s="80"/>
      <c r="QT39" s="80"/>
      <c r="QU39" s="80"/>
      <c r="QV39" s="80"/>
      <c r="QW39" s="80"/>
      <c r="QX39" s="80"/>
      <c r="QY39" s="80"/>
      <c r="QZ39" s="80"/>
      <c r="RA39" s="80"/>
      <c r="RB39" s="80"/>
      <c r="RC39" s="80"/>
      <c r="RD39" s="80"/>
      <c r="RE39" s="80"/>
      <c r="RF39" s="80"/>
      <c r="RG39" s="80"/>
      <c r="RH39" s="80"/>
      <c r="RI39" s="80"/>
      <c r="RJ39" s="80"/>
      <c r="RK39" s="80"/>
      <c r="RL39" s="80"/>
      <c r="RM39" s="80"/>
      <c r="RN39" s="80"/>
      <c r="RO39" s="80"/>
      <c r="RP39" s="80"/>
      <c r="RQ39" s="80"/>
      <c r="RR39" s="80"/>
      <c r="RS39" s="80"/>
      <c r="RT39" s="80"/>
      <c r="RU39" s="80"/>
      <c r="RV39" s="80"/>
      <c r="RW39" s="80"/>
      <c r="RX39" s="80"/>
      <c r="RY39" s="80"/>
      <c r="RZ39" s="80"/>
      <c r="SA39" s="80"/>
      <c r="SB39" s="80"/>
      <c r="SC39" s="80"/>
      <c r="SD39" s="80"/>
      <c r="SE39" s="80"/>
      <c r="SF39" s="80"/>
      <c r="SG39" s="80"/>
      <c r="SH39" s="80"/>
      <c r="SI39" s="80"/>
      <c r="SJ39" s="80"/>
      <c r="SK39" s="80"/>
      <c r="SL39" s="80"/>
      <c r="SM39" s="80"/>
      <c r="SN39" s="80"/>
      <c r="SO39" s="80"/>
      <c r="SP39" s="80"/>
      <c r="SQ39" s="80"/>
      <c r="SR39" s="80"/>
      <c r="SS39" s="80"/>
      <c r="ST39" s="80"/>
      <c r="SU39" s="80"/>
      <c r="SV39" s="80"/>
      <c r="SW39" s="80"/>
      <c r="SX39" s="80"/>
      <c r="SY39" s="80"/>
      <c r="SZ39" s="80"/>
      <c r="TA39" s="80"/>
      <c r="TB39" s="80"/>
      <c r="TC39" s="80"/>
      <c r="TD39" s="80"/>
      <c r="TE39" s="80"/>
      <c r="TF39" s="80"/>
      <c r="TG39" s="80"/>
      <c r="TH39" s="80"/>
      <c r="TI39" s="80"/>
      <c r="TJ39" s="80"/>
      <c r="TK39" s="80"/>
      <c r="TL39" s="80"/>
      <c r="TM39" s="80"/>
      <c r="TN39" s="80"/>
      <c r="TO39" s="80"/>
      <c r="TP39" s="80"/>
      <c r="TQ39" s="80"/>
      <c r="TR39" s="80"/>
      <c r="TS39" s="80"/>
      <c r="TT39" s="80"/>
      <c r="TU39" s="80"/>
      <c r="TV39" s="80"/>
      <c r="TW39" s="80"/>
      <c r="TX39" s="80"/>
      <c r="TY39" s="80"/>
      <c r="TZ39" s="80"/>
      <c r="UA39" s="80"/>
      <c r="UB39" s="80"/>
      <c r="UC39" s="80"/>
      <c r="UD39" s="80"/>
      <c r="UE39" s="80"/>
      <c r="UF39" s="80"/>
      <c r="UG39" s="80"/>
      <c r="UH39" s="80"/>
      <c r="UI39" s="80"/>
      <c r="UJ39" s="80"/>
      <c r="UK39" s="80"/>
      <c r="UL39" s="80"/>
      <c r="UM39" s="80"/>
      <c r="UN39" s="80"/>
      <c r="UO39" s="80"/>
      <c r="UP39" s="80"/>
      <c r="UQ39" s="80"/>
      <c r="UR39" s="80"/>
      <c r="US39" s="80"/>
      <c r="UT39" s="80"/>
      <c r="UU39" s="80"/>
      <c r="UV39" s="80"/>
      <c r="UW39" s="80"/>
      <c r="UX39" s="80"/>
      <c r="UY39" s="80"/>
      <c r="UZ39" s="80"/>
      <c r="VA39" s="80"/>
      <c r="VB39" s="80"/>
      <c r="VC39" s="80"/>
      <c r="VD39" s="80"/>
      <c r="VE39" s="80"/>
      <c r="VF39" s="80"/>
      <c r="VG39" s="80"/>
      <c r="VH39" s="80"/>
      <c r="VI39" s="80"/>
      <c r="VJ39" s="80"/>
      <c r="VK39" s="80"/>
      <c r="VL39" s="80"/>
      <c r="VM39" s="80"/>
      <c r="VN39" s="80"/>
      <c r="VO39" s="80"/>
      <c r="VP39" s="80"/>
      <c r="VQ39" s="80"/>
      <c r="VR39" s="80"/>
      <c r="VS39" s="80"/>
      <c r="VT39" s="80"/>
      <c r="VU39" s="80"/>
      <c r="VV39" s="80"/>
      <c r="VW39" s="80"/>
      <c r="VX39" s="80"/>
      <c r="VY39" s="80"/>
      <c r="VZ39" s="80"/>
      <c r="WA39" s="80"/>
      <c r="WB39" s="80"/>
      <c r="WC39" s="80"/>
      <c r="WD39" s="80"/>
      <c r="WE39" s="80"/>
      <c r="WF39" s="80"/>
      <c r="WG39" s="80"/>
      <c r="WH39" s="80"/>
      <c r="WI39" s="80"/>
      <c r="WJ39" s="80"/>
      <c r="WK39" s="80"/>
      <c r="WL39" s="80"/>
      <c r="WM39" s="80"/>
      <c r="WN39" s="80"/>
      <c r="WO39" s="80"/>
      <c r="WP39" s="80"/>
      <c r="WQ39" s="80"/>
      <c r="WR39" s="80"/>
      <c r="WS39" s="80"/>
      <c r="WT39" s="80"/>
      <c r="WU39" s="80"/>
      <c r="WV39" s="80"/>
      <c r="WW39" s="80"/>
      <c r="WX39" s="80"/>
      <c r="WY39" s="80"/>
      <c r="WZ39" s="80"/>
      <c r="XA39" s="80"/>
      <c r="XB39" s="80"/>
      <c r="XC39" s="80"/>
      <c r="XD39" s="80"/>
      <c r="XE39" s="80"/>
      <c r="XF39" s="80"/>
      <c r="XG39" s="80"/>
      <c r="XH39" s="80"/>
      <c r="XI39" s="80"/>
      <c r="XJ39" s="80"/>
      <c r="XK39" s="80"/>
      <c r="XL39" s="80"/>
      <c r="XM39" s="80"/>
      <c r="XN39" s="80"/>
      <c r="XO39" s="80"/>
      <c r="XP39" s="80"/>
      <c r="XQ39" s="80"/>
      <c r="XR39" s="80"/>
      <c r="XS39" s="80"/>
      <c r="XT39" s="80"/>
      <c r="XU39" s="80"/>
      <c r="XV39" s="80"/>
      <c r="XW39" s="80"/>
      <c r="XX39" s="80"/>
      <c r="XY39" s="80"/>
      <c r="XZ39" s="80"/>
      <c r="YA39" s="80"/>
      <c r="YB39" s="80"/>
      <c r="YC39" s="80"/>
      <c r="YD39" s="80"/>
      <c r="YE39" s="80"/>
      <c r="YF39" s="80"/>
      <c r="YG39" s="80"/>
      <c r="YH39" s="80"/>
      <c r="YI39" s="80"/>
      <c r="YJ39" s="80"/>
      <c r="YK39" s="80"/>
      <c r="YL39" s="80"/>
      <c r="YM39" s="80"/>
      <c r="YN39" s="80"/>
      <c r="YO39" s="80"/>
      <c r="YP39" s="80"/>
      <c r="YQ39" s="80"/>
      <c r="YR39" s="80"/>
      <c r="YS39" s="80"/>
      <c r="YT39" s="80"/>
      <c r="YU39" s="80"/>
      <c r="YV39" s="80"/>
      <c r="YW39" s="80"/>
      <c r="YX39" s="80"/>
      <c r="YY39" s="80"/>
      <c r="YZ39" s="80"/>
      <c r="ZA39" s="80"/>
      <c r="ZB39" s="80"/>
      <c r="ZC39" s="80"/>
      <c r="ZD39" s="80"/>
      <c r="ZE39" s="80"/>
      <c r="ZF39" s="80"/>
      <c r="ZG39" s="80"/>
      <c r="ZH39" s="80"/>
      <c r="ZI39" s="80"/>
      <c r="ZJ39" s="80"/>
      <c r="ZK39" s="80"/>
      <c r="ZL39" s="80"/>
      <c r="ZM39" s="80"/>
      <c r="ZN39" s="80"/>
      <c r="ZO39" s="80"/>
      <c r="ZP39" s="80"/>
      <c r="ZQ39" s="80"/>
      <c r="ZR39" s="80"/>
      <c r="ZS39" s="80"/>
      <c r="ZT39" s="80"/>
      <c r="ZU39" s="80"/>
      <c r="ZV39" s="80"/>
      <c r="ZW39" s="80"/>
      <c r="ZX39" s="80"/>
      <c r="ZY39" s="80"/>
      <c r="ZZ39" s="80"/>
      <c r="AAA39" s="80"/>
      <c r="AAB39" s="80"/>
      <c r="AAC39" s="80"/>
      <c r="AAD39" s="80"/>
      <c r="AAE39" s="80"/>
      <c r="AAF39" s="80"/>
      <c r="AAG39" s="80"/>
      <c r="AAH39" s="80"/>
      <c r="AAI39" s="80"/>
      <c r="AAJ39" s="80"/>
      <c r="AAK39" s="80"/>
      <c r="AAL39" s="80"/>
      <c r="AAM39" s="80"/>
      <c r="AAN39" s="80"/>
      <c r="AAO39" s="80"/>
      <c r="AAP39" s="80"/>
      <c r="AAQ39" s="80"/>
      <c r="AAR39" s="80"/>
      <c r="AAS39" s="80"/>
      <c r="AAT39" s="80"/>
      <c r="AAU39" s="80"/>
      <c r="AAV39" s="80"/>
      <c r="AAW39" s="80"/>
      <c r="AAX39" s="80"/>
      <c r="AAY39" s="80"/>
      <c r="AAZ39" s="80"/>
      <c r="ABA39" s="80"/>
      <c r="ABB39" s="80"/>
      <c r="ABC39" s="80"/>
      <c r="ABD39" s="80"/>
      <c r="ABE39" s="80"/>
      <c r="ABF39" s="80"/>
      <c r="ABG39" s="80"/>
      <c r="ABH39" s="80"/>
      <c r="ABI39" s="80"/>
      <c r="ABJ39" s="80"/>
      <c r="ABK39" s="80"/>
      <c r="ABL39" s="80"/>
      <c r="ABM39" s="80"/>
      <c r="ABN39" s="80"/>
      <c r="ABO39" s="80"/>
      <c r="ABP39" s="80"/>
      <c r="ABQ39" s="80"/>
      <c r="ABR39" s="80"/>
      <c r="ABS39" s="80"/>
      <c r="ABT39" s="80"/>
      <c r="ABU39" s="80"/>
      <c r="ABV39" s="80"/>
      <c r="ABW39" s="80"/>
      <c r="ABX39" s="80"/>
      <c r="ABY39" s="80"/>
      <c r="ABZ39" s="80"/>
      <c r="ACA39" s="80"/>
      <c r="ACB39" s="80"/>
      <c r="ACC39" s="80"/>
      <c r="ACD39" s="80"/>
      <c r="ACE39" s="80"/>
      <c r="ACF39" s="80"/>
      <c r="ACG39" s="80"/>
      <c r="ACH39" s="80"/>
      <c r="ACI39" s="80"/>
      <c r="ACJ39" s="80"/>
      <c r="ACK39" s="80"/>
      <c r="ACL39" s="80"/>
      <c r="ACM39" s="80"/>
      <c r="ACN39" s="80"/>
      <c r="ACO39" s="80"/>
      <c r="ACP39" s="80"/>
      <c r="ACQ39" s="80"/>
      <c r="ACR39" s="80"/>
      <c r="ACS39" s="80"/>
      <c r="ACT39" s="80"/>
      <c r="ACU39" s="80"/>
      <c r="ACV39" s="80"/>
      <c r="ACW39" s="80"/>
      <c r="ACX39" s="80"/>
      <c r="ACY39" s="80"/>
      <c r="ACZ39" s="80"/>
      <c r="ADA39" s="80"/>
      <c r="ADB39" s="80"/>
      <c r="ADC39" s="80"/>
      <c r="ADD39" s="80"/>
      <c r="ADE39" s="80"/>
      <c r="ADF39" s="80"/>
      <c r="ADG39" s="80"/>
      <c r="ADH39" s="80"/>
      <c r="ADI39" s="80"/>
      <c r="ADJ39" s="80"/>
      <c r="ADK39" s="80"/>
      <c r="ADL39" s="80"/>
      <c r="ADM39" s="80"/>
      <c r="ADN39" s="80"/>
      <c r="ADO39" s="80"/>
      <c r="ADP39" s="80"/>
      <c r="ADQ39" s="80"/>
      <c r="ADR39" s="80"/>
      <c r="ADS39" s="80"/>
      <c r="ADT39" s="80"/>
      <c r="ADU39" s="80"/>
      <c r="ADV39" s="80"/>
      <c r="ADW39" s="80"/>
      <c r="ADX39" s="80"/>
      <c r="ADY39" s="80"/>
      <c r="ADZ39" s="80"/>
      <c r="AEA39" s="80"/>
      <c r="AEB39" s="80"/>
      <c r="AEC39" s="80"/>
      <c r="AED39" s="80"/>
      <c r="AEE39" s="80"/>
      <c r="AEF39" s="80"/>
      <c r="AEG39" s="80"/>
      <c r="AEH39" s="80"/>
      <c r="AEI39" s="80"/>
      <c r="AEJ39" s="80"/>
      <c r="AEK39" s="80"/>
      <c r="AEL39" s="80"/>
      <c r="AEM39" s="80"/>
      <c r="AEN39" s="80"/>
      <c r="AEO39" s="80"/>
      <c r="AEP39" s="80"/>
      <c r="AEQ39" s="80"/>
      <c r="AER39" s="80"/>
      <c r="AES39" s="80"/>
      <c r="AET39" s="80"/>
      <c r="AEU39" s="80"/>
      <c r="AEV39" s="80"/>
      <c r="AEW39" s="80"/>
      <c r="AEX39" s="80"/>
      <c r="AEY39" s="80"/>
      <c r="AEZ39" s="80"/>
      <c r="AFA39" s="80"/>
      <c r="AFB39" s="80"/>
      <c r="AFC39" s="80"/>
      <c r="AFD39" s="80"/>
      <c r="AFE39" s="80"/>
      <c r="AFF39" s="80"/>
      <c r="AFG39" s="80"/>
      <c r="AFH39" s="80"/>
      <c r="AFI39" s="80"/>
      <c r="AFJ39" s="80"/>
      <c r="AFK39" s="80"/>
      <c r="AFL39" s="80"/>
      <c r="AFM39" s="80"/>
      <c r="AFN39" s="80"/>
      <c r="AFO39" s="80"/>
      <c r="AFP39" s="80"/>
      <c r="AFQ39" s="80"/>
      <c r="AFR39" s="80"/>
      <c r="AFS39" s="80"/>
      <c r="AFT39" s="80"/>
      <c r="AFU39" s="80"/>
      <c r="AFV39" s="80"/>
      <c r="AFW39" s="80"/>
      <c r="AFX39" s="80"/>
      <c r="AFY39" s="80"/>
      <c r="AFZ39" s="80"/>
      <c r="AGA39" s="80"/>
      <c r="AGB39" s="80"/>
      <c r="AGC39" s="80"/>
      <c r="AGD39" s="80"/>
      <c r="AGE39" s="80"/>
      <c r="AGF39" s="80"/>
      <c r="AGG39" s="80"/>
      <c r="AGH39" s="80"/>
      <c r="AGI39" s="80"/>
      <c r="AGJ39" s="80"/>
      <c r="AGK39" s="80"/>
      <c r="AGL39" s="80"/>
      <c r="AGM39" s="80"/>
      <c r="AGN39" s="80"/>
      <c r="AGO39" s="80"/>
      <c r="AGP39" s="80"/>
      <c r="AGQ39" s="80"/>
      <c r="AGR39" s="80"/>
      <c r="AGS39" s="80"/>
      <c r="AGT39" s="80"/>
      <c r="AGU39" s="80"/>
      <c r="AGV39" s="80"/>
      <c r="AGW39" s="80"/>
      <c r="AGX39" s="80"/>
      <c r="AGY39" s="80"/>
      <c r="AGZ39" s="80"/>
      <c r="AHA39" s="80"/>
      <c r="AHB39" s="80"/>
      <c r="AHC39" s="80"/>
      <c r="AHD39" s="80"/>
      <c r="AHE39" s="80"/>
      <c r="AHF39" s="80"/>
      <c r="AHG39" s="80"/>
      <c r="AHH39" s="80"/>
      <c r="AHI39" s="80"/>
      <c r="AHJ39" s="80"/>
      <c r="AHK39" s="80"/>
      <c r="AHL39" s="80"/>
      <c r="AHM39" s="80"/>
      <c r="AHN39" s="80"/>
      <c r="AHO39" s="80"/>
      <c r="AHP39" s="80"/>
      <c r="AHQ39" s="80"/>
      <c r="AHR39" s="80"/>
      <c r="AHS39" s="80"/>
      <c r="AHT39" s="80"/>
      <c r="AHU39" s="80"/>
      <c r="AHV39" s="80"/>
      <c r="AHW39" s="80"/>
      <c r="AHX39" s="80"/>
      <c r="AHY39" s="80"/>
      <c r="AHZ39" s="80"/>
      <c r="AIA39" s="80"/>
      <c r="AIB39" s="80"/>
      <c r="AIC39" s="80"/>
      <c r="AID39" s="80"/>
      <c r="AIE39" s="80"/>
      <c r="AIF39" s="80"/>
      <c r="AIG39" s="80"/>
      <c r="AIH39" s="80"/>
      <c r="AII39" s="80"/>
      <c r="AIJ39" s="80"/>
      <c r="AIK39" s="80"/>
      <c r="AIL39" s="80"/>
      <c r="AIM39" s="80"/>
      <c r="AIN39" s="80"/>
      <c r="AIO39" s="80"/>
      <c r="AIP39" s="80"/>
      <c r="AIQ39" s="80"/>
      <c r="AIR39" s="80"/>
      <c r="AIS39" s="80"/>
      <c r="AIT39" s="80"/>
      <c r="AIU39" s="80"/>
      <c r="AIV39" s="80"/>
      <c r="AIW39" s="80"/>
      <c r="AIX39" s="80"/>
      <c r="AIY39" s="80"/>
      <c r="AIZ39" s="80"/>
      <c r="AJA39" s="80"/>
      <c r="AJB39" s="80"/>
      <c r="AJC39" s="80"/>
      <c r="AJD39" s="80"/>
      <c r="AJE39" s="80"/>
      <c r="AJF39" s="80"/>
      <c r="AJG39" s="80"/>
      <c r="AJH39" s="80"/>
      <c r="AJI39" s="80"/>
      <c r="AJJ39" s="80"/>
      <c r="AJK39" s="80"/>
      <c r="AJL39" s="80"/>
      <c r="AJM39" s="80"/>
      <c r="AJN39" s="80"/>
      <c r="AJO39" s="80"/>
      <c r="AJP39" s="80"/>
      <c r="AJQ39" s="80"/>
      <c r="AJR39" s="80"/>
      <c r="AJS39" s="80"/>
      <c r="AJT39" s="80"/>
      <c r="AJU39" s="80"/>
      <c r="AJV39" s="80"/>
      <c r="AJW39" s="80"/>
      <c r="AJX39" s="80"/>
      <c r="AJY39" s="80"/>
      <c r="AJZ39" s="80"/>
      <c r="AKA39" s="80"/>
      <c r="AKB39" s="80"/>
      <c r="AKC39" s="80"/>
      <c r="AKD39" s="80"/>
      <c r="AKE39" s="80"/>
      <c r="AKF39" s="80"/>
      <c r="AKG39" s="80"/>
      <c r="AKH39" s="80"/>
      <c r="AKI39" s="80"/>
      <c r="AKJ39" s="80"/>
      <c r="AKK39" s="80"/>
      <c r="AKL39" s="80"/>
      <c r="AKM39" s="80"/>
      <c r="AKN39" s="80"/>
      <c r="AKO39" s="80"/>
      <c r="AKP39" s="80"/>
      <c r="AKQ39" s="80"/>
      <c r="AKR39" s="80"/>
      <c r="AKS39" s="80"/>
      <c r="AKT39" s="80"/>
      <c r="AKU39" s="80"/>
      <c r="AKV39" s="80"/>
      <c r="AKW39" s="80"/>
      <c r="AKX39" s="80"/>
      <c r="AKY39" s="80"/>
      <c r="AKZ39" s="80"/>
      <c r="ALA39" s="80"/>
      <c r="ALB39" s="80"/>
      <c r="ALC39" s="80"/>
      <c r="ALD39" s="80"/>
      <c r="ALE39" s="80"/>
      <c r="ALF39" s="80"/>
      <c r="ALG39" s="80"/>
      <c r="ALH39" s="80"/>
      <c r="ALI39" s="80"/>
      <c r="ALJ39" s="80"/>
      <c r="ALK39" s="80"/>
      <c r="ALL39" s="80"/>
      <c r="ALM39" s="80"/>
      <c r="ALN39" s="80"/>
      <c r="ALO39" s="80"/>
      <c r="ALP39" s="80"/>
    </row>
    <row r="40" spans="1:1004" s="207" customFormat="1" ht="15" x14ac:dyDescent="0.25">
      <c r="A40" s="407" t="str">
        <f>IF(COUNTBLANK(B40)=1," ",COUNTA($B$13:B40))</f>
        <v xml:space="preserve"> </v>
      </c>
      <c r="B40" s="430"/>
      <c r="C40" s="421" t="s">
        <v>210</v>
      </c>
      <c r="D40" s="422" t="s">
        <v>81</v>
      </c>
      <c r="E40" s="47">
        <f>ROUNDUP(E36*0.3,2)</f>
        <v>224.82999999999998</v>
      </c>
      <c r="F40" s="105"/>
      <c r="G40" s="106"/>
      <c r="H40" s="107">
        <f t="shared" si="7"/>
        <v>0</v>
      </c>
      <c r="I40" s="108"/>
      <c r="J40" s="108"/>
      <c r="K40" s="109">
        <f t="shared" si="8"/>
        <v>0</v>
      </c>
      <c r="L40" s="349"/>
      <c r="M40" s="349"/>
      <c r="N40" s="349"/>
      <c r="O40" s="349"/>
      <c r="P40" s="34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c r="IY40" s="80"/>
      <c r="IZ40" s="80"/>
      <c r="JA40" s="80"/>
      <c r="JB40" s="80"/>
      <c r="JC40" s="80"/>
      <c r="JD40" s="80"/>
      <c r="JE40" s="80"/>
      <c r="JF40" s="80"/>
      <c r="JG40" s="80"/>
      <c r="JH40" s="80"/>
      <c r="JI40" s="80"/>
      <c r="JJ40" s="80"/>
      <c r="JK40" s="80"/>
      <c r="JL40" s="80"/>
      <c r="JM40" s="80"/>
      <c r="JN40" s="80"/>
      <c r="JO40" s="80"/>
      <c r="JP40" s="80"/>
      <c r="JQ40" s="80"/>
      <c r="JR40" s="80"/>
      <c r="JS40" s="80"/>
      <c r="JT40" s="80"/>
      <c r="JU40" s="80"/>
      <c r="JV40" s="80"/>
      <c r="JW40" s="80"/>
      <c r="JX40" s="80"/>
      <c r="JY40" s="80"/>
      <c r="JZ40" s="80"/>
      <c r="KA40" s="80"/>
      <c r="KB40" s="80"/>
      <c r="KC40" s="80"/>
      <c r="KD40" s="80"/>
      <c r="KE40" s="80"/>
      <c r="KF40" s="80"/>
      <c r="KG40" s="80"/>
      <c r="KH40" s="80"/>
      <c r="KI40" s="80"/>
      <c r="KJ40" s="80"/>
      <c r="KK40" s="80"/>
      <c r="KL40" s="80"/>
      <c r="KM40" s="80"/>
      <c r="KN40" s="80"/>
      <c r="KO40" s="80"/>
      <c r="KP40" s="80"/>
      <c r="KQ40" s="80"/>
      <c r="KR40" s="80"/>
      <c r="KS40" s="80"/>
      <c r="KT40" s="80"/>
      <c r="KU40" s="80"/>
      <c r="KV40" s="80"/>
      <c r="KW40" s="80"/>
      <c r="KX40" s="80"/>
      <c r="KY40" s="80"/>
      <c r="KZ40" s="80"/>
      <c r="LA40" s="80"/>
      <c r="LB40" s="80"/>
      <c r="LC40" s="80"/>
      <c r="LD40" s="80"/>
      <c r="LE40" s="80"/>
      <c r="LF40" s="80"/>
      <c r="LG40" s="80"/>
      <c r="LH40" s="80"/>
      <c r="LI40" s="80"/>
      <c r="LJ40" s="80"/>
      <c r="LK40" s="80"/>
      <c r="LL40" s="80"/>
      <c r="LM40" s="80"/>
      <c r="LN40" s="80"/>
      <c r="LO40" s="80"/>
      <c r="LP40" s="80"/>
      <c r="LQ40" s="80"/>
      <c r="LR40" s="80"/>
      <c r="LS40" s="80"/>
      <c r="LT40" s="80"/>
      <c r="LU40" s="80"/>
      <c r="LV40" s="80"/>
      <c r="LW40" s="80"/>
      <c r="LX40" s="80"/>
      <c r="LY40" s="80"/>
      <c r="LZ40" s="80"/>
      <c r="MA40" s="80"/>
      <c r="MB40" s="80"/>
      <c r="MC40" s="80"/>
      <c r="MD40" s="80"/>
      <c r="ME40" s="80"/>
      <c r="MF40" s="80"/>
      <c r="MG40" s="80"/>
      <c r="MH40" s="80"/>
      <c r="MI40" s="80"/>
      <c r="MJ40" s="80"/>
      <c r="MK40" s="80"/>
      <c r="ML40" s="80"/>
      <c r="MM40" s="80"/>
      <c r="MN40" s="80"/>
      <c r="MO40" s="80"/>
      <c r="MP40" s="80"/>
      <c r="MQ40" s="80"/>
      <c r="MR40" s="80"/>
      <c r="MS40" s="80"/>
      <c r="MT40" s="80"/>
      <c r="MU40" s="80"/>
      <c r="MV40" s="80"/>
      <c r="MW40" s="80"/>
      <c r="MX40" s="80"/>
      <c r="MY40" s="80"/>
      <c r="MZ40" s="80"/>
      <c r="NA40" s="80"/>
      <c r="NB40" s="80"/>
      <c r="NC40" s="80"/>
      <c r="ND40" s="80"/>
      <c r="NE40" s="80"/>
      <c r="NF40" s="80"/>
      <c r="NG40" s="80"/>
      <c r="NH40" s="80"/>
      <c r="NI40" s="80"/>
      <c r="NJ40" s="80"/>
      <c r="NK40" s="80"/>
      <c r="NL40" s="80"/>
      <c r="NM40" s="80"/>
      <c r="NN40" s="80"/>
      <c r="NO40" s="80"/>
      <c r="NP40" s="80"/>
      <c r="NQ40" s="80"/>
      <c r="NR40" s="80"/>
      <c r="NS40" s="80"/>
      <c r="NT40" s="80"/>
      <c r="NU40" s="80"/>
      <c r="NV40" s="80"/>
      <c r="NW40" s="80"/>
      <c r="NX40" s="80"/>
      <c r="NY40" s="80"/>
      <c r="NZ40" s="80"/>
      <c r="OA40" s="80"/>
      <c r="OB40" s="80"/>
      <c r="OC40" s="80"/>
      <c r="OD40" s="80"/>
      <c r="OE40" s="80"/>
      <c r="OF40" s="80"/>
      <c r="OG40" s="80"/>
      <c r="OH40" s="80"/>
      <c r="OI40" s="80"/>
      <c r="OJ40" s="80"/>
      <c r="OK40" s="80"/>
      <c r="OL40" s="80"/>
      <c r="OM40" s="80"/>
      <c r="ON40" s="80"/>
      <c r="OO40" s="80"/>
      <c r="OP40" s="80"/>
      <c r="OQ40" s="80"/>
      <c r="OR40" s="80"/>
      <c r="OS40" s="80"/>
      <c r="OT40" s="80"/>
      <c r="OU40" s="80"/>
      <c r="OV40" s="80"/>
      <c r="OW40" s="80"/>
      <c r="OX40" s="80"/>
      <c r="OY40" s="80"/>
      <c r="OZ40" s="80"/>
      <c r="PA40" s="80"/>
      <c r="PB40" s="80"/>
      <c r="PC40" s="80"/>
      <c r="PD40" s="80"/>
      <c r="PE40" s="80"/>
      <c r="PF40" s="80"/>
      <c r="PG40" s="80"/>
      <c r="PH40" s="80"/>
      <c r="PI40" s="80"/>
      <c r="PJ40" s="80"/>
      <c r="PK40" s="80"/>
      <c r="PL40" s="80"/>
      <c r="PM40" s="80"/>
      <c r="PN40" s="80"/>
      <c r="PO40" s="80"/>
      <c r="PP40" s="80"/>
      <c r="PQ40" s="80"/>
      <c r="PR40" s="80"/>
      <c r="PS40" s="80"/>
      <c r="PT40" s="80"/>
      <c r="PU40" s="80"/>
      <c r="PV40" s="80"/>
      <c r="PW40" s="80"/>
      <c r="PX40" s="80"/>
      <c r="PY40" s="80"/>
      <c r="PZ40" s="80"/>
      <c r="QA40" s="80"/>
      <c r="QB40" s="80"/>
      <c r="QC40" s="80"/>
      <c r="QD40" s="80"/>
      <c r="QE40" s="80"/>
      <c r="QF40" s="80"/>
      <c r="QG40" s="80"/>
      <c r="QH40" s="80"/>
      <c r="QI40" s="80"/>
      <c r="QJ40" s="80"/>
      <c r="QK40" s="80"/>
      <c r="QL40" s="80"/>
      <c r="QM40" s="80"/>
      <c r="QN40" s="80"/>
      <c r="QO40" s="80"/>
      <c r="QP40" s="80"/>
      <c r="QQ40" s="80"/>
      <c r="QR40" s="80"/>
      <c r="QS40" s="80"/>
      <c r="QT40" s="80"/>
      <c r="QU40" s="80"/>
      <c r="QV40" s="80"/>
      <c r="QW40" s="80"/>
      <c r="QX40" s="80"/>
      <c r="QY40" s="80"/>
      <c r="QZ40" s="80"/>
      <c r="RA40" s="80"/>
      <c r="RB40" s="80"/>
      <c r="RC40" s="80"/>
      <c r="RD40" s="80"/>
      <c r="RE40" s="80"/>
      <c r="RF40" s="80"/>
      <c r="RG40" s="80"/>
      <c r="RH40" s="80"/>
      <c r="RI40" s="80"/>
      <c r="RJ40" s="80"/>
      <c r="RK40" s="80"/>
      <c r="RL40" s="80"/>
      <c r="RM40" s="80"/>
      <c r="RN40" s="80"/>
      <c r="RO40" s="80"/>
      <c r="RP40" s="80"/>
      <c r="RQ40" s="80"/>
      <c r="RR40" s="80"/>
      <c r="RS40" s="80"/>
      <c r="RT40" s="80"/>
      <c r="RU40" s="80"/>
      <c r="RV40" s="80"/>
      <c r="RW40" s="80"/>
      <c r="RX40" s="80"/>
      <c r="RY40" s="80"/>
      <c r="RZ40" s="80"/>
      <c r="SA40" s="80"/>
      <c r="SB40" s="80"/>
      <c r="SC40" s="80"/>
      <c r="SD40" s="80"/>
      <c r="SE40" s="80"/>
      <c r="SF40" s="80"/>
      <c r="SG40" s="80"/>
      <c r="SH40" s="80"/>
      <c r="SI40" s="80"/>
      <c r="SJ40" s="80"/>
      <c r="SK40" s="80"/>
      <c r="SL40" s="80"/>
      <c r="SM40" s="80"/>
      <c r="SN40" s="80"/>
      <c r="SO40" s="80"/>
      <c r="SP40" s="80"/>
      <c r="SQ40" s="80"/>
      <c r="SR40" s="80"/>
      <c r="SS40" s="80"/>
      <c r="ST40" s="80"/>
      <c r="SU40" s="80"/>
      <c r="SV40" s="80"/>
      <c r="SW40" s="80"/>
      <c r="SX40" s="80"/>
      <c r="SY40" s="80"/>
      <c r="SZ40" s="80"/>
      <c r="TA40" s="80"/>
      <c r="TB40" s="80"/>
      <c r="TC40" s="80"/>
      <c r="TD40" s="80"/>
      <c r="TE40" s="80"/>
      <c r="TF40" s="80"/>
      <c r="TG40" s="80"/>
      <c r="TH40" s="80"/>
      <c r="TI40" s="80"/>
      <c r="TJ40" s="80"/>
      <c r="TK40" s="80"/>
      <c r="TL40" s="80"/>
      <c r="TM40" s="80"/>
      <c r="TN40" s="80"/>
      <c r="TO40" s="80"/>
      <c r="TP40" s="80"/>
      <c r="TQ40" s="80"/>
      <c r="TR40" s="80"/>
      <c r="TS40" s="80"/>
      <c r="TT40" s="80"/>
      <c r="TU40" s="80"/>
      <c r="TV40" s="80"/>
      <c r="TW40" s="80"/>
      <c r="TX40" s="80"/>
      <c r="TY40" s="80"/>
      <c r="TZ40" s="80"/>
      <c r="UA40" s="80"/>
      <c r="UB40" s="80"/>
      <c r="UC40" s="80"/>
      <c r="UD40" s="80"/>
      <c r="UE40" s="80"/>
      <c r="UF40" s="80"/>
      <c r="UG40" s="80"/>
      <c r="UH40" s="80"/>
      <c r="UI40" s="80"/>
      <c r="UJ40" s="80"/>
      <c r="UK40" s="80"/>
      <c r="UL40" s="80"/>
      <c r="UM40" s="80"/>
      <c r="UN40" s="80"/>
      <c r="UO40" s="80"/>
      <c r="UP40" s="80"/>
      <c r="UQ40" s="80"/>
      <c r="UR40" s="80"/>
      <c r="US40" s="80"/>
      <c r="UT40" s="80"/>
      <c r="UU40" s="80"/>
      <c r="UV40" s="80"/>
      <c r="UW40" s="80"/>
      <c r="UX40" s="80"/>
      <c r="UY40" s="80"/>
      <c r="UZ40" s="80"/>
      <c r="VA40" s="80"/>
      <c r="VB40" s="80"/>
      <c r="VC40" s="80"/>
      <c r="VD40" s="80"/>
      <c r="VE40" s="80"/>
      <c r="VF40" s="80"/>
      <c r="VG40" s="80"/>
      <c r="VH40" s="80"/>
      <c r="VI40" s="80"/>
      <c r="VJ40" s="80"/>
      <c r="VK40" s="80"/>
      <c r="VL40" s="80"/>
      <c r="VM40" s="80"/>
      <c r="VN40" s="80"/>
      <c r="VO40" s="80"/>
      <c r="VP40" s="80"/>
      <c r="VQ40" s="80"/>
      <c r="VR40" s="80"/>
      <c r="VS40" s="80"/>
      <c r="VT40" s="80"/>
      <c r="VU40" s="80"/>
      <c r="VV40" s="80"/>
      <c r="VW40" s="80"/>
      <c r="VX40" s="80"/>
      <c r="VY40" s="80"/>
      <c r="VZ40" s="80"/>
      <c r="WA40" s="80"/>
      <c r="WB40" s="80"/>
      <c r="WC40" s="80"/>
      <c r="WD40" s="80"/>
      <c r="WE40" s="80"/>
      <c r="WF40" s="80"/>
      <c r="WG40" s="80"/>
      <c r="WH40" s="80"/>
      <c r="WI40" s="80"/>
      <c r="WJ40" s="80"/>
      <c r="WK40" s="80"/>
      <c r="WL40" s="80"/>
      <c r="WM40" s="80"/>
      <c r="WN40" s="80"/>
      <c r="WO40" s="80"/>
      <c r="WP40" s="80"/>
      <c r="WQ40" s="80"/>
      <c r="WR40" s="80"/>
      <c r="WS40" s="80"/>
      <c r="WT40" s="80"/>
      <c r="WU40" s="80"/>
      <c r="WV40" s="80"/>
      <c r="WW40" s="80"/>
      <c r="WX40" s="80"/>
      <c r="WY40" s="80"/>
      <c r="WZ40" s="80"/>
      <c r="XA40" s="80"/>
      <c r="XB40" s="80"/>
      <c r="XC40" s="80"/>
      <c r="XD40" s="80"/>
      <c r="XE40" s="80"/>
      <c r="XF40" s="80"/>
      <c r="XG40" s="80"/>
      <c r="XH40" s="80"/>
      <c r="XI40" s="80"/>
      <c r="XJ40" s="80"/>
      <c r="XK40" s="80"/>
      <c r="XL40" s="80"/>
      <c r="XM40" s="80"/>
      <c r="XN40" s="80"/>
      <c r="XO40" s="80"/>
      <c r="XP40" s="80"/>
      <c r="XQ40" s="80"/>
      <c r="XR40" s="80"/>
      <c r="XS40" s="80"/>
      <c r="XT40" s="80"/>
      <c r="XU40" s="80"/>
      <c r="XV40" s="80"/>
      <c r="XW40" s="80"/>
      <c r="XX40" s="80"/>
      <c r="XY40" s="80"/>
      <c r="XZ40" s="80"/>
      <c r="YA40" s="80"/>
      <c r="YB40" s="80"/>
      <c r="YC40" s="80"/>
      <c r="YD40" s="80"/>
      <c r="YE40" s="80"/>
      <c r="YF40" s="80"/>
      <c r="YG40" s="80"/>
      <c r="YH40" s="80"/>
      <c r="YI40" s="80"/>
      <c r="YJ40" s="80"/>
      <c r="YK40" s="80"/>
      <c r="YL40" s="80"/>
      <c r="YM40" s="80"/>
      <c r="YN40" s="80"/>
      <c r="YO40" s="80"/>
      <c r="YP40" s="80"/>
      <c r="YQ40" s="80"/>
      <c r="YR40" s="80"/>
      <c r="YS40" s="80"/>
      <c r="YT40" s="80"/>
      <c r="YU40" s="80"/>
      <c r="YV40" s="80"/>
      <c r="YW40" s="80"/>
      <c r="YX40" s="80"/>
      <c r="YY40" s="80"/>
      <c r="YZ40" s="80"/>
      <c r="ZA40" s="80"/>
      <c r="ZB40" s="80"/>
      <c r="ZC40" s="80"/>
      <c r="ZD40" s="80"/>
      <c r="ZE40" s="80"/>
      <c r="ZF40" s="80"/>
      <c r="ZG40" s="80"/>
      <c r="ZH40" s="80"/>
      <c r="ZI40" s="80"/>
      <c r="ZJ40" s="80"/>
      <c r="ZK40" s="80"/>
      <c r="ZL40" s="80"/>
      <c r="ZM40" s="80"/>
      <c r="ZN40" s="80"/>
      <c r="ZO40" s="80"/>
      <c r="ZP40" s="80"/>
      <c r="ZQ40" s="80"/>
      <c r="ZR40" s="80"/>
      <c r="ZS40" s="80"/>
      <c r="ZT40" s="80"/>
      <c r="ZU40" s="80"/>
      <c r="ZV40" s="80"/>
      <c r="ZW40" s="80"/>
      <c r="ZX40" s="80"/>
      <c r="ZY40" s="80"/>
      <c r="ZZ40" s="80"/>
      <c r="AAA40" s="80"/>
      <c r="AAB40" s="80"/>
      <c r="AAC40" s="80"/>
      <c r="AAD40" s="80"/>
      <c r="AAE40" s="80"/>
      <c r="AAF40" s="80"/>
      <c r="AAG40" s="80"/>
      <c r="AAH40" s="80"/>
      <c r="AAI40" s="80"/>
      <c r="AAJ40" s="80"/>
      <c r="AAK40" s="80"/>
      <c r="AAL40" s="80"/>
      <c r="AAM40" s="80"/>
      <c r="AAN40" s="80"/>
      <c r="AAO40" s="80"/>
      <c r="AAP40" s="80"/>
      <c r="AAQ40" s="80"/>
      <c r="AAR40" s="80"/>
      <c r="AAS40" s="80"/>
      <c r="AAT40" s="80"/>
      <c r="AAU40" s="80"/>
      <c r="AAV40" s="80"/>
      <c r="AAW40" s="80"/>
      <c r="AAX40" s="80"/>
      <c r="AAY40" s="80"/>
      <c r="AAZ40" s="80"/>
      <c r="ABA40" s="80"/>
      <c r="ABB40" s="80"/>
      <c r="ABC40" s="80"/>
      <c r="ABD40" s="80"/>
      <c r="ABE40" s="80"/>
      <c r="ABF40" s="80"/>
      <c r="ABG40" s="80"/>
      <c r="ABH40" s="80"/>
      <c r="ABI40" s="80"/>
      <c r="ABJ40" s="80"/>
      <c r="ABK40" s="80"/>
      <c r="ABL40" s="80"/>
      <c r="ABM40" s="80"/>
      <c r="ABN40" s="80"/>
      <c r="ABO40" s="80"/>
      <c r="ABP40" s="80"/>
      <c r="ABQ40" s="80"/>
      <c r="ABR40" s="80"/>
      <c r="ABS40" s="80"/>
      <c r="ABT40" s="80"/>
      <c r="ABU40" s="80"/>
      <c r="ABV40" s="80"/>
      <c r="ABW40" s="80"/>
      <c r="ABX40" s="80"/>
      <c r="ABY40" s="80"/>
      <c r="ABZ40" s="80"/>
      <c r="ACA40" s="80"/>
      <c r="ACB40" s="80"/>
      <c r="ACC40" s="80"/>
      <c r="ACD40" s="80"/>
      <c r="ACE40" s="80"/>
      <c r="ACF40" s="80"/>
      <c r="ACG40" s="80"/>
      <c r="ACH40" s="80"/>
      <c r="ACI40" s="80"/>
      <c r="ACJ40" s="80"/>
      <c r="ACK40" s="80"/>
      <c r="ACL40" s="80"/>
      <c r="ACM40" s="80"/>
      <c r="ACN40" s="80"/>
      <c r="ACO40" s="80"/>
      <c r="ACP40" s="80"/>
      <c r="ACQ40" s="80"/>
      <c r="ACR40" s="80"/>
      <c r="ACS40" s="80"/>
      <c r="ACT40" s="80"/>
      <c r="ACU40" s="80"/>
      <c r="ACV40" s="80"/>
      <c r="ACW40" s="80"/>
      <c r="ACX40" s="80"/>
      <c r="ACY40" s="80"/>
      <c r="ACZ40" s="80"/>
      <c r="ADA40" s="80"/>
      <c r="ADB40" s="80"/>
      <c r="ADC40" s="80"/>
      <c r="ADD40" s="80"/>
      <c r="ADE40" s="80"/>
      <c r="ADF40" s="80"/>
      <c r="ADG40" s="80"/>
      <c r="ADH40" s="80"/>
      <c r="ADI40" s="80"/>
      <c r="ADJ40" s="80"/>
      <c r="ADK40" s="80"/>
      <c r="ADL40" s="80"/>
      <c r="ADM40" s="80"/>
      <c r="ADN40" s="80"/>
      <c r="ADO40" s="80"/>
      <c r="ADP40" s="80"/>
      <c r="ADQ40" s="80"/>
      <c r="ADR40" s="80"/>
      <c r="ADS40" s="80"/>
      <c r="ADT40" s="80"/>
      <c r="ADU40" s="80"/>
      <c r="ADV40" s="80"/>
      <c r="ADW40" s="80"/>
      <c r="ADX40" s="80"/>
      <c r="ADY40" s="80"/>
      <c r="ADZ40" s="80"/>
      <c r="AEA40" s="80"/>
      <c r="AEB40" s="80"/>
      <c r="AEC40" s="80"/>
      <c r="AED40" s="80"/>
      <c r="AEE40" s="80"/>
      <c r="AEF40" s="80"/>
      <c r="AEG40" s="80"/>
      <c r="AEH40" s="80"/>
      <c r="AEI40" s="80"/>
      <c r="AEJ40" s="80"/>
      <c r="AEK40" s="80"/>
      <c r="AEL40" s="80"/>
      <c r="AEM40" s="80"/>
      <c r="AEN40" s="80"/>
      <c r="AEO40" s="80"/>
      <c r="AEP40" s="80"/>
      <c r="AEQ40" s="80"/>
      <c r="AER40" s="80"/>
      <c r="AES40" s="80"/>
      <c r="AET40" s="80"/>
      <c r="AEU40" s="80"/>
      <c r="AEV40" s="80"/>
      <c r="AEW40" s="80"/>
      <c r="AEX40" s="80"/>
      <c r="AEY40" s="80"/>
      <c r="AEZ40" s="80"/>
      <c r="AFA40" s="80"/>
      <c r="AFB40" s="80"/>
      <c r="AFC40" s="80"/>
      <c r="AFD40" s="80"/>
      <c r="AFE40" s="80"/>
      <c r="AFF40" s="80"/>
      <c r="AFG40" s="80"/>
      <c r="AFH40" s="80"/>
      <c r="AFI40" s="80"/>
      <c r="AFJ40" s="80"/>
      <c r="AFK40" s="80"/>
      <c r="AFL40" s="80"/>
      <c r="AFM40" s="80"/>
      <c r="AFN40" s="80"/>
      <c r="AFO40" s="80"/>
      <c r="AFP40" s="80"/>
      <c r="AFQ40" s="80"/>
      <c r="AFR40" s="80"/>
      <c r="AFS40" s="80"/>
      <c r="AFT40" s="80"/>
      <c r="AFU40" s="80"/>
      <c r="AFV40" s="80"/>
      <c r="AFW40" s="80"/>
      <c r="AFX40" s="80"/>
      <c r="AFY40" s="80"/>
      <c r="AFZ40" s="80"/>
      <c r="AGA40" s="80"/>
      <c r="AGB40" s="80"/>
      <c r="AGC40" s="80"/>
      <c r="AGD40" s="80"/>
      <c r="AGE40" s="80"/>
      <c r="AGF40" s="80"/>
      <c r="AGG40" s="80"/>
      <c r="AGH40" s="80"/>
      <c r="AGI40" s="80"/>
      <c r="AGJ40" s="80"/>
      <c r="AGK40" s="80"/>
      <c r="AGL40" s="80"/>
      <c r="AGM40" s="80"/>
      <c r="AGN40" s="80"/>
      <c r="AGO40" s="80"/>
      <c r="AGP40" s="80"/>
      <c r="AGQ40" s="80"/>
      <c r="AGR40" s="80"/>
      <c r="AGS40" s="80"/>
      <c r="AGT40" s="80"/>
      <c r="AGU40" s="80"/>
      <c r="AGV40" s="80"/>
      <c r="AGW40" s="80"/>
      <c r="AGX40" s="80"/>
      <c r="AGY40" s="80"/>
      <c r="AGZ40" s="80"/>
      <c r="AHA40" s="80"/>
      <c r="AHB40" s="80"/>
      <c r="AHC40" s="80"/>
      <c r="AHD40" s="80"/>
      <c r="AHE40" s="80"/>
      <c r="AHF40" s="80"/>
      <c r="AHG40" s="80"/>
      <c r="AHH40" s="80"/>
      <c r="AHI40" s="80"/>
      <c r="AHJ40" s="80"/>
      <c r="AHK40" s="80"/>
      <c r="AHL40" s="80"/>
      <c r="AHM40" s="80"/>
      <c r="AHN40" s="80"/>
      <c r="AHO40" s="80"/>
      <c r="AHP40" s="80"/>
      <c r="AHQ40" s="80"/>
      <c r="AHR40" s="80"/>
      <c r="AHS40" s="80"/>
      <c r="AHT40" s="80"/>
      <c r="AHU40" s="80"/>
      <c r="AHV40" s="80"/>
      <c r="AHW40" s="80"/>
      <c r="AHX40" s="80"/>
      <c r="AHY40" s="80"/>
      <c r="AHZ40" s="80"/>
      <c r="AIA40" s="80"/>
      <c r="AIB40" s="80"/>
      <c r="AIC40" s="80"/>
      <c r="AID40" s="80"/>
      <c r="AIE40" s="80"/>
      <c r="AIF40" s="80"/>
      <c r="AIG40" s="80"/>
      <c r="AIH40" s="80"/>
      <c r="AII40" s="80"/>
      <c r="AIJ40" s="80"/>
      <c r="AIK40" s="80"/>
      <c r="AIL40" s="80"/>
      <c r="AIM40" s="80"/>
      <c r="AIN40" s="80"/>
      <c r="AIO40" s="80"/>
      <c r="AIP40" s="80"/>
      <c r="AIQ40" s="80"/>
      <c r="AIR40" s="80"/>
      <c r="AIS40" s="80"/>
      <c r="AIT40" s="80"/>
      <c r="AIU40" s="80"/>
      <c r="AIV40" s="80"/>
      <c r="AIW40" s="80"/>
      <c r="AIX40" s="80"/>
      <c r="AIY40" s="80"/>
      <c r="AIZ40" s="80"/>
      <c r="AJA40" s="80"/>
      <c r="AJB40" s="80"/>
      <c r="AJC40" s="80"/>
      <c r="AJD40" s="80"/>
      <c r="AJE40" s="80"/>
      <c r="AJF40" s="80"/>
      <c r="AJG40" s="80"/>
      <c r="AJH40" s="80"/>
      <c r="AJI40" s="80"/>
      <c r="AJJ40" s="80"/>
      <c r="AJK40" s="80"/>
      <c r="AJL40" s="80"/>
      <c r="AJM40" s="80"/>
      <c r="AJN40" s="80"/>
      <c r="AJO40" s="80"/>
      <c r="AJP40" s="80"/>
      <c r="AJQ40" s="80"/>
      <c r="AJR40" s="80"/>
      <c r="AJS40" s="80"/>
      <c r="AJT40" s="80"/>
      <c r="AJU40" s="80"/>
      <c r="AJV40" s="80"/>
      <c r="AJW40" s="80"/>
      <c r="AJX40" s="80"/>
      <c r="AJY40" s="80"/>
      <c r="AJZ40" s="80"/>
      <c r="AKA40" s="80"/>
      <c r="AKB40" s="80"/>
      <c r="AKC40" s="80"/>
      <c r="AKD40" s="80"/>
      <c r="AKE40" s="80"/>
      <c r="AKF40" s="80"/>
      <c r="AKG40" s="80"/>
      <c r="AKH40" s="80"/>
      <c r="AKI40" s="80"/>
      <c r="AKJ40" s="80"/>
      <c r="AKK40" s="80"/>
      <c r="AKL40" s="80"/>
      <c r="AKM40" s="80"/>
      <c r="AKN40" s="80"/>
      <c r="AKO40" s="80"/>
      <c r="AKP40" s="80"/>
      <c r="AKQ40" s="80"/>
      <c r="AKR40" s="80"/>
      <c r="AKS40" s="80"/>
      <c r="AKT40" s="80"/>
      <c r="AKU40" s="80"/>
      <c r="AKV40" s="80"/>
      <c r="AKW40" s="80"/>
      <c r="AKX40" s="80"/>
      <c r="AKY40" s="80"/>
      <c r="AKZ40" s="80"/>
      <c r="ALA40" s="80"/>
      <c r="ALB40" s="80"/>
      <c r="ALC40" s="80"/>
      <c r="ALD40" s="80"/>
      <c r="ALE40" s="80"/>
      <c r="ALF40" s="80"/>
      <c r="ALG40" s="80"/>
      <c r="ALH40" s="80"/>
      <c r="ALI40" s="80"/>
      <c r="ALJ40" s="80"/>
      <c r="ALK40" s="80"/>
      <c r="ALL40" s="80"/>
      <c r="ALM40" s="80"/>
      <c r="ALN40" s="80"/>
      <c r="ALO40" s="80"/>
      <c r="ALP40" s="80"/>
    </row>
    <row r="41" spans="1:1004" s="207" customFormat="1" ht="15" x14ac:dyDescent="0.25">
      <c r="A41" s="407" t="str">
        <f>IF(COUNTBLANK(B41)=1," ",COUNTA($B$13:B41))</f>
        <v xml:space="preserve"> </v>
      </c>
      <c r="B41" s="430"/>
      <c r="C41" s="421" t="s">
        <v>211</v>
      </c>
      <c r="D41" s="422" t="s">
        <v>81</v>
      </c>
      <c r="E41" s="47">
        <f>ROUNDUP(E36*5,2)</f>
        <v>3747.05</v>
      </c>
      <c r="F41" s="346"/>
      <c r="G41" s="347"/>
      <c r="H41" s="107"/>
      <c r="I41" s="348"/>
      <c r="J41" s="348"/>
      <c r="K41" s="349"/>
      <c r="L41" s="349"/>
      <c r="M41" s="349"/>
      <c r="N41" s="349"/>
      <c r="O41" s="349"/>
      <c r="P41" s="349"/>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c r="MS41" s="80"/>
      <c r="MT41" s="80"/>
      <c r="MU41" s="80"/>
      <c r="MV41" s="80"/>
      <c r="MW41" s="80"/>
      <c r="MX41" s="80"/>
      <c r="MY41" s="80"/>
      <c r="MZ41" s="80"/>
      <c r="NA41" s="80"/>
      <c r="NB41" s="80"/>
      <c r="NC41" s="80"/>
      <c r="ND41" s="80"/>
      <c r="NE41" s="80"/>
      <c r="NF41" s="80"/>
      <c r="NG41" s="80"/>
      <c r="NH41" s="80"/>
      <c r="NI41" s="80"/>
      <c r="NJ41" s="80"/>
      <c r="NK41" s="80"/>
      <c r="NL41" s="80"/>
      <c r="NM41" s="80"/>
      <c r="NN41" s="80"/>
      <c r="NO41" s="80"/>
      <c r="NP41" s="80"/>
      <c r="NQ41" s="80"/>
      <c r="NR41" s="80"/>
      <c r="NS41" s="80"/>
      <c r="NT41" s="80"/>
      <c r="NU41" s="80"/>
      <c r="NV41" s="80"/>
      <c r="NW41" s="80"/>
      <c r="NX41" s="80"/>
      <c r="NY41" s="80"/>
      <c r="NZ41" s="80"/>
      <c r="OA41" s="80"/>
      <c r="OB41" s="80"/>
      <c r="OC41" s="80"/>
      <c r="OD41" s="80"/>
      <c r="OE41" s="80"/>
      <c r="OF41" s="80"/>
      <c r="OG41" s="80"/>
      <c r="OH41" s="80"/>
      <c r="OI41" s="80"/>
      <c r="OJ41" s="80"/>
      <c r="OK41" s="80"/>
      <c r="OL41" s="80"/>
      <c r="OM41" s="80"/>
      <c r="ON41" s="80"/>
      <c r="OO41" s="80"/>
      <c r="OP41" s="80"/>
      <c r="OQ41" s="80"/>
      <c r="OR41" s="80"/>
      <c r="OS41" s="80"/>
      <c r="OT41" s="80"/>
      <c r="OU41" s="80"/>
      <c r="OV41" s="80"/>
      <c r="OW41" s="80"/>
      <c r="OX41" s="80"/>
      <c r="OY41" s="80"/>
      <c r="OZ41" s="80"/>
      <c r="PA41" s="80"/>
      <c r="PB41" s="80"/>
      <c r="PC41" s="80"/>
      <c r="PD41" s="80"/>
      <c r="PE41" s="80"/>
      <c r="PF41" s="80"/>
      <c r="PG41" s="80"/>
      <c r="PH41" s="80"/>
      <c r="PI41" s="80"/>
      <c r="PJ41" s="80"/>
      <c r="PK41" s="80"/>
      <c r="PL41" s="80"/>
      <c r="PM41" s="80"/>
      <c r="PN41" s="80"/>
      <c r="PO41" s="80"/>
      <c r="PP41" s="80"/>
      <c r="PQ41" s="80"/>
      <c r="PR41" s="80"/>
      <c r="PS41" s="80"/>
      <c r="PT41" s="80"/>
      <c r="PU41" s="80"/>
      <c r="PV41" s="80"/>
      <c r="PW41" s="80"/>
      <c r="PX41" s="80"/>
      <c r="PY41" s="80"/>
      <c r="PZ41" s="80"/>
      <c r="QA41" s="80"/>
      <c r="QB41" s="80"/>
      <c r="QC41" s="80"/>
      <c r="QD41" s="80"/>
      <c r="QE41" s="80"/>
      <c r="QF41" s="80"/>
      <c r="QG41" s="80"/>
      <c r="QH41" s="80"/>
      <c r="QI41" s="80"/>
      <c r="QJ41" s="80"/>
      <c r="QK41" s="80"/>
      <c r="QL41" s="80"/>
      <c r="QM41" s="80"/>
      <c r="QN41" s="80"/>
      <c r="QO41" s="80"/>
      <c r="QP41" s="80"/>
      <c r="QQ41" s="80"/>
      <c r="QR41" s="80"/>
      <c r="QS41" s="80"/>
      <c r="QT41" s="80"/>
      <c r="QU41" s="80"/>
      <c r="QV41" s="80"/>
      <c r="QW41" s="80"/>
      <c r="QX41" s="80"/>
      <c r="QY41" s="80"/>
      <c r="QZ41" s="80"/>
      <c r="RA41" s="80"/>
      <c r="RB41" s="80"/>
      <c r="RC41" s="80"/>
      <c r="RD41" s="80"/>
      <c r="RE41" s="80"/>
      <c r="RF41" s="80"/>
      <c r="RG41" s="80"/>
      <c r="RH41" s="80"/>
      <c r="RI41" s="80"/>
      <c r="RJ41" s="80"/>
      <c r="RK41" s="80"/>
      <c r="RL41" s="80"/>
      <c r="RM41" s="80"/>
      <c r="RN41" s="80"/>
      <c r="RO41" s="80"/>
      <c r="RP41" s="80"/>
      <c r="RQ41" s="80"/>
      <c r="RR41" s="80"/>
      <c r="RS41" s="80"/>
      <c r="RT41" s="80"/>
      <c r="RU41" s="80"/>
      <c r="RV41" s="80"/>
      <c r="RW41" s="80"/>
      <c r="RX41" s="80"/>
      <c r="RY41" s="80"/>
      <c r="RZ41" s="80"/>
      <c r="SA41" s="80"/>
      <c r="SB41" s="80"/>
      <c r="SC41" s="80"/>
      <c r="SD41" s="80"/>
      <c r="SE41" s="80"/>
      <c r="SF41" s="80"/>
      <c r="SG41" s="80"/>
      <c r="SH41" s="80"/>
      <c r="SI41" s="80"/>
      <c r="SJ41" s="80"/>
      <c r="SK41" s="80"/>
      <c r="SL41" s="80"/>
      <c r="SM41" s="80"/>
      <c r="SN41" s="80"/>
      <c r="SO41" s="80"/>
      <c r="SP41" s="80"/>
      <c r="SQ41" s="80"/>
      <c r="SR41" s="80"/>
      <c r="SS41" s="80"/>
      <c r="ST41" s="80"/>
      <c r="SU41" s="80"/>
      <c r="SV41" s="80"/>
      <c r="SW41" s="80"/>
      <c r="SX41" s="80"/>
      <c r="SY41" s="80"/>
      <c r="SZ41" s="80"/>
      <c r="TA41" s="80"/>
      <c r="TB41" s="80"/>
      <c r="TC41" s="80"/>
      <c r="TD41" s="80"/>
      <c r="TE41" s="80"/>
      <c r="TF41" s="80"/>
      <c r="TG41" s="80"/>
      <c r="TH41" s="80"/>
      <c r="TI41" s="80"/>
      <c r="TJ41" s="80"/>
      <c r="TK41" s="80"/>
      <c r="TL41" s="80"/>
      <c r="TM41" s="80"/>
      <c r="TN41" s="80"/>
      <c r="TO41" s="80"/>
      <c r="TP41" s="80"/>
      <c r="TQ41" s="80"/>
      <c r="TR41" s="80"/>
      <c r="TS41" s="80"/>
      <c r="TT41" s="80"/>
      <c r="TU41" s="80"/>
      <c r="TV41" s="80"/>
      <c r="TW41" s="80"/>
      <c r="TX41" s="80"/>
      <c r="TY41" s="80"/>
      <c r="TZ41" s="80"/>
      <c r="UA41" s="80"/>
      <c r="UB41" s="80"/>
      <c r="UC41" s="80"/>
      <c r="UD41" s="80"/>
      <c r="UE41" s="80"/>
      <c r="UF41" s="80"/>
      <c r="UG41" s="80"/>
      <c r="UH41" s="80"/>
      <c r="UI41" s="80"/>
      <c r="UJ41" s="80"/>
      <c r="UK41" s="80"/>
      <c r="UL41" s="80"/>
      <c r="UM41" s="80"/>
      <c r="UN41" s="80"/>
      <c r="UO41" s="80"/>
      <c r="UP41" s="80"/>
      <c r="UQ41" s="80"/>
      <c r="UR41" s="80"/>
      <c r="US41" s="80"/>
      <c r="UT41" s="80"/>
      <c r="UU41" s="80"/>
      <c r="UV41" s="80"/>
      <c r="UW41" s="80"/>
      <c r="UX41" s="80"/>
      <c r="UY41" s="80"/>
      <c r="UZ41" s="80"/>
      <c r="VA41" s="80"/>
      <c r="VB41" s="80"/>
      <c r="VC41" s="80"/>
      <c r="VD41" s="80"/>
      <c r="VE41" s="80"/>
      <c r="VF41" s="80"/>
      <c r="VG41" s="80"/>
      <c r="VH41" s="80"/>
      <c r="VI41" s="80"/>
      <c r="VJ41" s="80"/>
      <c r="VK41" s="80"/>
      <c r="VL41" s="80"/>
      <c r="VM41" s="80"/>
      <c r="VN41" s="80"/>
      <c r="VO41" s="80"/>
      <c r="VP41" s="80"/>
      <c r="VQ41" s="80"/>
      <c r="VR41" s="80"/>
      <c r="VS41" s="80"/>
      <c r="VT41" s="80"/>
      <c r="VU41" s="80"/>
      <c r="VV41" s="80"/>
      <c r="VW41" s="80"/>
      <c r="VX41" s="80"/>
      <c r="VY41" s="80"/>
      <c r="VZ41" s="80"/>
      <c r="WA41" s="80"/>
      <c r="WB41" s="80"/>
      <c r="WC41" s="80"/>
      <c r="WD41" s="80"/>
      <c r="WE41" s="80"/>
      <c r="WF41" s="80"/>
      <c r="WG41" s="80"/>
      <c r="WH41" s="80"/>
      <c r="WI41" s="80"/>
      <c r="WJ41" s="80"/>
      <c r="WK41" s="80"/>
      <c r="WL41" s="80"/>
      <c r="WM41" s="80"/>
      <c r="WN41" s="80"/>
      <c r="WO41" s="80"/>
      <c r="WP41" s="80"/>
      <c r="WQ41" s="80"/>
      <c r="WR41" s="80"/>
      <c r="WS41" s="80"/>
      <c r="WT41" s="80"/>
      <c r="WU41" s="80"/>
      <c r="WV41" s="80"/>
      <c r="WW41" s="80"/>
      <c r="WX41" s="80"/>
      <c r="WY41" s="80"/>
      <c r="WZ41" s="80"/>
      <c r="XA41" s="80"/>
      <c r="XB41" s="80"/>
      <c r="XC41" s="80"/>
      <c r="XD41" s="80"/>
      <c r="XE41" s="80"/>
      <c r="XF41" s="80"/>
      <c r="XG41" s="80"/>
      <c r="XH41" s="80"/>
      <c r="XI41" s="80"/>
      <c r="XJ41" s="80"/>
      <c r="XK41" s="80"/>
      <c r="XL41" s="80"/>
      <c r="XM41" s="80"/>
      <c r="XN41" s="80"/>
      <c r="XO41" s="80"/>
      <c r="XP41" s="80"/>
      <c r="XQ41" s="80"/>
      <c r="XR41" s="80"/>
      <c r="XS41" s="80"/>
      <c r="XT41" s="80"/>
      <c r="XU41" s="80"/>
      <c r="XV41" s="80"/>
      <c r="XW41" s="80"/>
      <c r="XX41" s="80"/>
      <c r="XY41" s="80"/>
      <c r="XZ41" s="80"/>
      <c r="YA41" s="80"/>
      <c r="YB41" s="80"/>
      <c r="YC41" s="80"/>
      <c r="YD41" s="80"/>
      <c r="YE41" s="80"/>
      <c r="YF41" s="80"/>
      <c r="YG41" s="80"/>
      <c r="YH41" s="80"/>
      <c r="YI41" s="80"/>
      <c r="YJ41" s="80"/>
      <c r="YK41" s="80"/>
      <c r="YL41" s="80"/>
      <c r="YM41" s="80"/>
      <c r="YN41" s="80"/>
      <c r="YO41" s="80"/>
      <c r="YP41" s="80"/>
      <c r="YQ41" s="80"/>
      <c r="YR41" s="80"/>
      <c r="YS41" s="80"/>
      <c r="YT41" s="80"/>
      <c r="YU41" s="80"/>
      <c r="YV41" s="80"/>
      <c r="YW41" s="80"/>
      <c r="YX41" s="80"/>
      <c r="YY41" s="80"/>
      <c r="YZ41" s="80"/>
      <c r="ZA41" s="80"/>
      <c r="ZB41" s="80"/>
      <c r="ZC41" s="80"/>
      <c r="ZD41" s="80"/>
      <c r="ZE41" s="80"/>
      <c r="ZF41" s="80"/>
      <c r="ZG41" s="80"/>
      <c r="ZH41" s="80"/>
      <c r="ZI41" s="80"/>
      <c r="ZJ41" s="80"/>
      <c r="ZK41" s="80"/>
      <c r="ZL41" s="80"/>
      <c r="ZM41" s="80"/>
      <c r="ZN41" s="80"/>
      <c r="ZO41" s="80"/>
      <c r="ZP41" s="80"/>
      <c r="ZQ41" s="80"/>
      <c r="ZR41" s="80"/>
      <c r="ZS41" s="80"/>
      <c r="ZT41" s="80"/>
      <c r="ZU41" s="80"/>
      <c r="ZV41" s="80"/>
      <c r="ZW41" s="80"/>
      <c r="ZX41" s="80"/>
      <c r="ZY41" s="80"/>
      <c r="ZZ41" s="80"/>
      <c r="AAA41" s="80"/>
      <c r="AAB41" s="80"/>
      <c r="AAC41" s="80"/>
      <c r="AAD41" s="80"/>
      <c r="AAE41" s="80"/>
      <c r="AAF41" s="80"/>
      <c r="AAG41" s="80"/>
      <c r="AAH41" s="80"/>
      <c r="AAI41" s="80"/>
      <c r="AAJ41" s="80"/>
      <c r="AAK41" s="80"/>
      <c r="AAL41" s="80"/>
      <c r="AAM41" s="80"/>
      <c r="AAN41" s="80"/>
      <c r="AAO41" s="80"/>
      <c r="AAP41" s="80"/>
      <c r="AAQ41" s="80"/>
      <c r="AAR41" s="80"/>
      <c r="AAS41" s="80"/>
      <c r="AAT41" s="80"/>
      <c r="AAU41" s="80"/>
      <c r="AAV41" s="80"/>
      <c r="AAW41" s="80"/>
      <c r="AAX41" s="80"/>
      <c r="AAY41" s="80"/>
      <c r="AAZ41" s="80"/>
      <c r="ABA41" s="80"/>
      <c r="ABB41" s="80"/>
      <c r="ABC41" s="80"/>
      <c r="ABD41" s="80"/>
      <c r="ABE41" s="80"/>
      <c r="ABF41" s="80"/>
      <c r="ABG41" s="80"/>
      <c r="ABH41" s="80"/>
      <c r="ABI41" s="80"/>
      <c r="ABJ41" s="80"/>
      <c r="ABK41" s="80"/>
      <c r="ABL41" s="80"/>
      <c r="ABM41" s="80"/>
      <c r="ABN41" s="80"/>
      <c r="ABO41" s="80"/>
      <c r="ABP41" s="80"/>
      <c r="ABQ41" s="80"/>
      <c r="ABR41" s="80"/>
      <c r="ABS41" s="80"/>
      <c r="ABT41" s="80"/>
      <c r="ABU41" s="80"/>
      <c r="ABV41" s="80"/>
      <c r="ABW41" s="80"/>
      <c r="ABX41" s="80"/>
      <c r="ABY41" s="80"/>
      <c r="ABZ41" s="80"/>
      <c r="ACA41" s="80"/>
      <c r="ACB41" s="80"/>
      <c r="ACC41" s="80"/>
      <c r="ACD41" s="80"/>
      <c r="ACE41" s="80"/>
      <c r="ACF41" s="80"/>
      <c r="ACG41" s="80"/>
      <c r="ACH41" s="80"/>
      <c r="ACI41" s="80"/>
      <c r="ACJ41" s="80"/>
      <c r="ACK41" s="80"/>
      <c r="ACL41" s="80"/>
      <c r="ACM41" s="80"/>
      <c r="ACN41" s="80"/>
      <c r="ACO41" s="80"/>
      <c r="ACP41" s="80"/>
      <c r="ACQ41" s="80"/>
      <c r="ACR41" s="80"/>
      <c r="ACS41" s="80"/>
      <c r="ACT41" s="80"/>
      <c r="ACU41" s="80"/>
      <c r="ACV41" s="80"/>
      <c r="ACW41" s="80"/>
      <c r="ACX41" s="80"/>
      <c r="ACY41" s="80"/>
      <c r="ACZ41" s="80"/>
      <c r="ADA41" s="80"/>
      <c r="ADB41" s="80"/>
      <c r="ADC41" s="80"/>
      <c r="ADD41" s="80"/>
      <c r="ADE41" s="80"/>
      <c r="ADF41" s="80"/>
      <c r="ADG41" s="80"/>
      <c r="ADH41" s="80"/>
      <c r="ADI41" s="80"/>
      <c r="ADJ41" s="80"/>
      <c r="ADK41" s="80"/>
      <c r="ADL41" s="80"/>
      <c r="ADM41" s="80"/>
      <c r="ADN41" s="80"/>
      <c r="ADO41" s="80"/>
      <c r="ADP41" s="80"/>
      <c r="ADQ41" s="80"/>
      <c r="ADR41" s="80"/>
      <c r="ADS41" s="80"/>
      <c r="ADT41" s="80"/>
      <c r="ADU41" s="80"/>
      <c r="ADV41" s="80"/>
      <c r="ADW41" s="80"/>
      <c r="ADX41" s="80"/>
      <c r="ADY41" s="80"/>
      <c r="ADZ41" s="80"/>
      <c r="AEA41" s="80"/>
      <c r="AEB41" s="80"/>
      <c r="AEC41" s="80"/>
      <c r="AED41" s="80"/>
      <c r="AEE41" s="80"/>
      <c r="AEF41" s="80"/>
      <c r="AEG41" s="80"/>
      <c r="AEH41" s="80"/>
      <c r="AEI41" s="80"/>
      <c r="AEJ41" s="80"/>
      <c r="AEK41" s="80"/>
      <c r="AEL41" s="80"/>
      <c r="AEM41" s="80"/>
      <c r="AEN41" s="80"/>
      <c r="AEO41" s="80"/>
      <c r="AEP41" s="80"/>
      <c r="AEQ41" s="80"/>
      <c r="AER41" s="80"/>
      <c r="AES41" s="80"/>
      <c r="AET41" s="80"/>
      <c r="AEU41" s="80"/>
      <c r="AEV41" s="80"/>
      <c r="AEW41" s="80"/>
      <c r="AEX41" s="80"/>
      <c r="AEY41" s="80"/>
      <c r="AEZ41" s="80"/>
      <c r="AFA41" s="80"/>
      <c r="AFB41" s="80"/>
      <c r="AFC41" s="80"/>
      <c r="AFD41" s="80"/>
      <c r="AFE41" s="80"/>
      <c r="AFF41" s="80"/>
      <c r="AFG41" s="80"/>
      <c r="AFH41" s="80"/>
      <c r="AFI41" s="80"/>
      <c r="AFJ41" s="80"/>
      <c r="AFK41" s="80"/>
      <c r="AFL41" s="80"/>
      <c r="AFM41" s="80"/>
      <c r="AFN41" s="80"/>
      <c r="AFO41" s="80"/>
      <c r="AFP41" s="80"/>
      <c r="AFQ41" s="80"/>
      <c r="AFR41" s="80"/>
      <c r="AFS41" s="80"/>
      <c r="AFT41" s="80"/>
      <c r="AFU41" s="80"/>
      <c r="AFV41" s="80"/>
      <c r="AFW41" s="80"/>
      <c r="AFX41" s="80"/>
      <c r="AFY41" s="80"/>
      <c r="AFZ41" s="80"/>
      <c r="AGA41" s="80"/>
      <c r="AGB41" s="80"/>
      <c r="AGC41" s="80"/>
      <c r="AGD41" s="80"/>
      <c r="AGE41" s="80"/>
      <c r="AGF41" s="80"/>
      <c r="AGG41" s="80"/>
      <c r="AGH41" s="80"/>
      <c r="AGI41" s="80"/>
      <c r="AGJ41" s="80"/>
      <c r="AGK41" s="80"/>
      <c r="AGL41" s="80"/>
      <c r="AGM41" s="80"/>
      <c r="AGN41" s="80"/>
      <c r="AGO41" s="80"/>
      <c r="AGP41" s="80"/>
      <c r="AGQ41" s="80"/>
      <c r="AGR41" s="80"/>
      <c r="AGS41" s="80"/>
      <c r="AGT41" s="80"/>
      <c r="AGU41" s="80"/>
      <c r="AGV41" s="80"/>
      <c r="AGW41" s="80"/>
      <c r="AGX41" s="80"/>
      <c r="AGY41" s="80"/>
      <c r="AGZ41" s="80"/>
      <c r="AHA41" s="80"/>
      <c r="AHB41" s="80"/>
      <c r="AHC41" s="80"/>
      <c r="AHD41" s="80"/>
      <c r="AHE41" s="80"/>
      <c r="AHF41" s="80"/>
      <c r="AHG41" s="80"/>
      <c r="AHH41" s="80"/>
      <c r="AHI41" s="80"/>
      <c r="AHJ41" s="80"/>
      <c r="AHK41" s="80"/>
      <c r="AHL41" s="80"/>
      <c r="AHM41" s="80"/>
      <c r="AHN41" s="80"/>
      <c r="AHO41" s="80"/>
      <c r="AHP41" s="80"/>
      <c r="AHQ41" s="80"/>
      <c r="AHR41" s="80"/>
      <c r="AHS41" s="80"/>
      <c r="AHT41" s="80"/>
      <c r="AHU41" s="80"/>
      <c r="AHV41" s="80"/>
      <c r="AHW41" s="80"/>
      <c r="AHX41" s="80"/>
      <c r="AHY41" s="80"/>
      <c r="AHZ41" s="80"/>
      <c r="AIA41" s="80"/>
      <c r="AIB41" s="80"/>
      <c r="AIC41" s="80"/>
      <c r="AID41" s="80"/>
      <c r="AIE41" s="80"/>
      <c r="AIF41" s="80"/>
      <c r="AIG41" s="80"/>
      <c r="AIH41" s="80"/>
      <c r="AII41" s="80"/>
      <c r="AIJ41" s="80"/>
      <c r="AIK41" s="80"/>
      <c r="AIL41" s="80"/>
      <c r="AIM41" s="80"/>
      <c r="AIN41" s="80"/>
      <c r="AIO41" s="80"/>
      <c r="AIP41" s="80"/>
      <c r="AIQ41" s="80"/>
      <c r="AIR41" s="80"/>
      <c r="AIS41" s="80"/>
      <c r="AIT41" s="80"/>
      <c r="AIU41" s="80"/>
      <c r="AIV41" s="80"/>
      <c r="AIW41" s="80"/>
      <c r="AIX41" s="80"/>
      <c r="AIY41" s="80"/>
      <c r="AIZ41" s="80"/>
      <c r="AJA41" s="80"/>
      <c r="AJB41" s="80"/>
      <c r="AJC41" s="80"/>
      <c r="AJD41" s="80"/>
      <c r="AJE41" s="80"/>
      <c r="AJF41" s="80"/>
      <c r="AJG41" s="80"/>
      <c r="AJH41" s="80"/>
      <c r="AJI41" s="80"/>
      <c r="AJJ41" s="80"/>
      <c r="AJK41" s="80"/>
      <c r="AJL41" s="80"/>
      <c r="AJM41" s="80"/>
      <c r="AJN41" s="80"/>
      <c r="AJO41" s="80"/>
      <c r="AJP41" s="80"/>
      <c r="AJQ41" s="80"/>
      <c r="AJR41" s="80"/>
      <c r="AJS41" s="80"/>
      <c r="AJT41" s="80"/>
      <c r="AJU41" s="80"/>
      <c r="AJV41" s="80"/>
      <c r="AJW41" s="80"/>
      <c r="AJX41" s="80"/>
      <c r="AJY41" s="80"/>
      <c r="AJZ41" s="80"/>
      <c r="AKA41" s="80"/>
      <c r="AKB41" s="80"/>
      <c r="AKC41" s="80"/>
      <c r="AKD41" s="80"/>
      <c r="AKE41" s="80"/>
      <c r="AKF41" s="80"/>
      <c r="AKG41" s="80"/>
      <c r="AKH41" s="80"/>
      <c r="AKI41" s="80"/>
      <c r="AKJ41" s="80"/>
      <c r="AKK41" s="80"/>
      <c r="AKL41" s="80"/>
      <c r="AKM41" s="80"/>
      <c r="AKN41" s="80"/>
      <c r="AKO41" s="80"/>
      <c r="AKP41" s="80"/>
      <c r="AKQ41" s="80"/>
      <c r="AKR41" s="80"/>
      <c r="AKS41" s="80"/>
      <c r="AKT41" s="80"/>
      <c r="AKU41" s="80"/>
      <c r="AKV41" s="80"/>
      <c r="AKW41" s="80"/>
      <c r="AKX41" s="80"/>
      <c r="AKY41" s="80"/>
      <c r="AKZ41" s="80"/>
      <c r="ALA41" s="80"/>
      <c r="ALB41" s="80"/>
      <c r="ALC41" s="80"/>
      <c r="ALD41" s="80"/>
      <c r="ALE41" s="80"/>
      <c r="ALF41" s="80"/>
      <c r="ALG41" s="80"/>
      <c r="ALH41" s="80"/>
      <c r="ALI41" s="80"/>
      <c r="ALJ41" s="80"/>
      <c r="ALK41" s="80"/>
      <c r="ALL41" s="80"/>
      <c r="ALM41" s="80"/>
      <c r="ALN41" s="80"/>
      <c r="ALO41" s="80"/>
      <c r="ALP41" s="80"/>
    </row>
    <row r="42" spans="1:1004" s="207" customFormat="1" ht="22.5" x14ac:dyDescent="0.25">
      <c r="A42" s="407" t="str">
        <f>IF(COUNTBLANK(B42)=1," ",COUNTA($B$13:B42))</f>
        <v xml:space="preserve"> </v>
      </c>
      <c r="B42" s="430"/>
      <c r="C42" s="421" t="s">
        <v>212</v>
      </c>
      <c r="D42" s="422" t="s">
        <v>81</v>
      </c>
      <c r="E42" s="47">
        <f>ROUNDUP(E36*3.7,2)</f>
        <v>2772.82</v>
      </c>
      <c r="F42" s="105"/>
      <c r="G42" s="106"/>
      <c r="H42" s="107">
        <f t="shared" ref="H42" si="14">F42*G42</f>
        <v>0</v>
      </c>
      <c r="I42" s="108"/>
      <c r="J42" s="108"/>
      <c r="K42" s="109">
        <f t="shared" ref="K42" si="15">ROUND(I42+H42+J42,2)</f>
        <v>0</v>
      </c>
      <c r="L42" s="349"/>
      <c r="M42" s="349"/>
      <c r="N42" s="349"/>
      <c r="O42" s="349"/>
      <c r="P42" s="349"/>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c r="MS42" s="80"/>
      <c r="MT42" s="80"/>
      <c r="MU42" s="80"/>
      <c r="MV42" s="80"/>
      <c r="MW42" s="80"/>
      <c r="MX42" s="80"/>
      <c r="MY42" s="80"/>
      <c r="MZ42" s="80"/>
      <c r="NA42" s="80"/>
      <c r="NB42" s="80"/>
      <c r="NC42" s="80"/>
      <c r="ND42" s="80"/>
      <c r="NE42" s="80"/>
      <c r="NF42" s="80"/>
      <c r="NG42" s="80"/>
      <c r="NH42" s="80"/>
      <c r="NI42" s="80"/>
      <c r="NJ42" s="80"/>
      <c r="NK42" s="80"/>
      <c r="NL42" s="80"/>
      <c r="NM42" s="80"/>
      <c r="NN42" s="80"/>
      <c r="NO42" s="80"/>
      <c r="NP42" s="80"/>
      <c r="NQ42" s="80"/>
      <c r="NR42" s="80"/>
      <c r="NS42" s="80"/>
      <c r="NT42" s="80"/>
      <c r="NU42" s="80"/>
      <c r="NV42" s="80"/>
      <c r="NW42" s="80"/>
      <c r="NX42" s="80"/>
      <c r="NY42" s="80"/>
      <c r="NZ42" s="80"/>
      <c r="OA42" s="80"/>
      <c r="OB42" s="80"/>
      <c r="OC42" s="80"/>
      <c r="OD42" s="80"/>
      <c r="OE42" s="80"/>
      <c r="OF42" s="80"/>
      <c r="OG42" s="80"/>
      <c r="OH42" s="80"/>
      <c r="OI42" s="80"/>
      <c r="OJ42" s="80"/>
      <c r="OK42" s="80"/>
      <c r="OL42" s="80"/>
      <c r="OM42" s="80"/>
      <c r="ON42" s="80"/>
      <c r="OO42" s="80"/>
      <c r="OP42" s="80"/>
      <c r="OQ42" s="80"/>
      <c r="OR42" s="80"/>
      <c r="OS42" s="80"/>
      <c r="OT42" s="80"/>
      <c r="OU42" s="80"/>
      <c r="OV42" s="80"/>
      <c r="OW42" s="80"/>
      <c r="OX42" s="80"/>
      <c r="OY42" s="80"/>
      <c r="OZ42" s="80"/>
      <c r="PA42" s="80"/>
      <c r="PB42" s="80"/>
      <c r="PC42" s="80"/>
      <c r="PD42" s="80"/>
      <c r="PE42" s="80"/>
      <c r="PF42" s="80"/>
      <c r="PG42" s="80"/>
      <c r="PH42" s="80"/>
      <c r="PI42" s="80"/>
      <c r="PJ42" s="80"/>
      <c r="PK42" s="80"/>
      <c r="PL42" s="80"/>
      <c r="PM42" s="80"/>
      <c r="PN42" s="80"/>
      <c r="PO42" s="80"/>
      <c r="PP42" s="80"/>
      <c r="PQ42" s="80"/>
      <c r="PR42" s="80"/>
      <c r="PS42" s="80"/>
      <c r="PT42" s="80"/>
      <c r="PU42" s="80"/>
      <c r="PV42" s="80"/>
      <c r="PW42" s="80"/>
      <c r="PX42" s="80"/>
      <c r="PY42" s="80"/>
      <c r="PZ42" s="80"/>
      <c r="QA42" s="80"/>
      <c r="QB42" s="80"/>
      <c r="QC42" s="80"/>
      <c r="QD42" s="80"/>
      <c r="QE42" s="80"/>
      <c r="QF42" s="80"/>
      <c r="QG42" s="80"/>
      <c r="QH42" s="80"/>
      <c r="QI42" s="80"/>
      <c r="QJ42" s="80"/>
      <c r="QK42" s="80"/>
      <c r="QL42" s="80"/>
      <c r="QM42" s="80"/>
      <c r="QN42" s="80"/>
      <c r="QO42" s="80"/>
      <c r="QP42" s="80"/>
      <c r="QQ42" s="80"/>
      <c r="QR42" s="80"/>
      <c r="QS42" s="80"/>
      <c r="QT42" s="80"/>
      <c r="QU42" s="80"/>
      <c r="QV42" s="80"/>
      <c r="QW42" s="80"/>
      <c r="QX42" s="80"/>
      <c r="QY42" s="80"/>
      <c r="QZ42" s="80"/>
      <c r="RA42" s="80"/>
      <c r="RB42" s="80"/>
      <c r="RC42" s="80"/>
      <c r="RD42" s="80"/>
      <c r="RE42" s="80"/>
      <c r="RF42" s="80"/>
      <c r="RG42" s="80"/>
      <c r="RH42" s="80"/>
      <c r="RI42" s="80"/>
      <c r="RJ42" s="80"/>
      <c r="RK42" s="80"/>
      <c r="RL42" s="80"/>
      <c r="RM42" s="80"/>
      <c r="RN42" s="80"/>
      <c r="RO42" s="80"/>
      <c r="RP42" s="80"/>
      <c r="RQ42" s="80"/>
      <c r="RR42" s="80"/>
      <c r="RS42" s="80"/>
      <c r="RT42" s="80"/>
      <c r="RU42" s="80"/>
      <c r="RV42" s="80"/>
      <c r="RW42" s="80"/>
      <c r="RX42" s="80"/>
      <c r="RY42" s="80"/>
      <c r="RZ42" s="80"/>
      <c r="SA42" s="80"/>
      <c r="SB42" s="80"/>
      <c r="SC42" s="80"/>
      <c r="SD42" s="80"/>
      <c r="SE42" s="80"/>
      <c r="SF42" s="80"/>
      <c r="SG42" s="80"/>
      <c r="SH42" s="80"/>
      <c r="SI42" s="80"/>
      <c r="SJ42" s="80"/>
      <c r="SK42" s="80"/>
      <c r="SL42" s="80"/>
      <c r="SM42" s="80"/>
      <c r="SN42" s="80"/>
      <c r="SO42" s="80"/>
      <c r="SP42" s="80"/>
      <c r="SQ42" s="80"/>
      <c r="SR42" s="80"/>
      <c r="SS42" s="80"/>
      <c r="ST42" s="80"/>
      <c r="SU42" s="80"/>
      <c r="SV42" s="80"/>
      <c r="SW42" s="80"/>
      <c r="SX42" s="80"/>
      <c r="SY42" s="80"/>
      <c r="SZ42" s="80"/>
      <c r="TA42" s="80"/>
      <c r="TB42" s="80"/>
      <c r="TC42" s="80"/>
      <c r="TD42" s="80"/>
      <c r="TE42" s="80"/>
      <c r="TF42" s="80"/>
      <c r="TG42" s="80"/>
      <c r="TH42" s="80"/>
      <c r="TI42" s="80"/>
      <c r="TJ42" s="80"/>
      <c r="TK42" s="80"/>
      <c r="TL42" s="80"/>
      <c r="TM42" s="80"/>
      <c r="TN42" s="80"/>
      <c r="TO42" s="80"/>
      <c r="TP42" s="80"/>
      <c r="TQ42" s="80"/>
      <c r="TR42" s="80"/>
      <c r="TS42" s="80"/>
      <c r="TT42" s="80"/>
      <c r="TU42" s="80"/>
      <c r="TV42" s="80"/>
      <c r="TW42" s="80"/>
      <c r="TX42" s="80"/>
      <c r="TY42" s="80"/>
      <c r="TZ42" s="80"/>
      <c r="UA42" s="80"/>
      <c r="UB42" s="80"/>
      <c r="UC42" s="80"/>
      <c r="UD42" s="80"/>
      <c r="UE42" s="80"/>
      <c r="UF42" s="80"/>
      <c r="UG42" s="80"/>
      <c r="UH42" s="80"/>
      <c r="UI42" s="80"/>
      <c r="UJ42" s="80"/>
      <c r="UK42" s="80"/>
      <c r="UL42" s="80"/>
      <c r="UM42" s="80"/>
      <c r="UN42" s="80"/>
      <c r="UO42" s="80"/>
      <c r="UP42" s="80"/>
      <c r="UQ42" s="80"/>
      <c r="UR42" s="80"/>
      <c r="US42" s="80"/>
      <c r="UT42" s="80"/>
      <c r="UU42" s="80"/>
      <c r="UV42" s="80"/>
      <c r="UW42" s="80"/>
      <c r="UX42" s="80"/>
      <c r="UY42" s="80"/>
      <c r="UZ42" s="80"/>
      <c r="VA42" s="80"/>
      <c r="VB42" s="80"/>
      <c r="VC42" s="80"/>
      <c r="VD42" s="80"/>
      <c r="VE42" s="80"/>
      <c r="VF42" s="80"/>
      <c r="VG42" s="80"/>
      <c r="VH42" s="80"/>
      <c r="VI42" s="80"/>
      <c r="VJ42" s="80"/>
      <c r="VK42" s="80"/>
      <c r="VL42" s="80"/>
      <c r="VM42" s="80"/>
      <c r="VN42" s="80"/>
      <c r="VO42" s="80"/>
      <c r="VP42" s="80"/>
      <c r="VQ42" s="80"/>
      <c r="VR42" s="80"/>
      <c r="VS42" s="80"/>
      <c r="VT42" s="80"/>
      <c r="VU42" s="80"/>
      <c r="VV42" s="80"/>
      <c r="VW42" s="80"/>
      <c r="VX42" s="80"/>
      <c r="VY42" s="80"/>
      <c r="VZ42" s="80"/>
      <c r="WA42" s="80"/>
      <c r="WB42" s="80"/>
      <c r="WC42" s="80"/>
      <c r="WD42" s="80"/>
      <c r="WE42" s="80"/>
      <c r="WF42" s="80"/>
      <c r="WG42" s="80"/>
      <c r="WH42" s="80"/>
      <c r="WI42" s="80"/>
      <c r="WJ42" s="80"/>
      <c r="WK42" s="80"/>
      <c r="WL42" s="80"/>
      <c r="WM42" s="80"/>
      <c r="WN42" s="80"/>
      <c r="WO42" s="80"/>
      <c r="WP42" s="80"/>
      <c r="WQ42" s="80"/>
      <c r="WR42" s="80"/>
      <c r="WS42" s="80"/>
      <c r="WT42" s="80"/>
      <c r="WU42" s="80"/>
      <c r="WV42" s="80"/>
      <c r="WW42" s="80"/>
      <c r="WX42" s="80"/>
      <c r="WY42" s="80"/>
      <c r="WZ42" s="80"/>
      <c r="XA42" s="80"/>
      <c r="XB42" s="80"/>
      <c r="XC42" s="80"/>
      <c r="XD42" s="80"/>
      <c r="XE42" s="80"/>
      <c r="XF42" s="80"/>
      <c r="XG42" s="80"/>
      <c r="XH42" s="80"/>
      <c r="XI42" s="80"/>
      <c r="XJ42" s="80"/>
      <c r="XK42" s="80"/>
      <c r="XL42" s="80"/>
      <c r="XM42" s="80"/>
      <c r="XN42" s="80"/>
      <c r="XO42" s="80"/>
      <c r="XP42" s="80"/>
      <c r="XQ42" s="80"/>
      <c r="XR42" s="80"/>
      <c r="XS42" s="80"/>
      <c r="XT42" s="80"/>
      <c r="XU42" s="80"/>
      <c r="XV42" s="80"/>
      <c r="XW42" s="80"/>
      <c r="XX42" s="80"/>
      <c r="XY42" s="80"/>
      <c r="XZ42" s="80"/>
      <c r="YA42" s="80"/>
      <c r="YB42" s="80"/>
      <c r="YC42" s="80"/>
      <c r="YD42" s="80"/>
      <c r="YE42" s="80"/>
      <c r="YF42" s="80"/>
      <c r="YG42" s="80"/>
      <c r="YH42" s="80"/>
      <c r="YI42" s="80"/>
      <c r="YJ42" s="80"/>
      <c r="YK42" s="80"/>
      <c r="YL42" s="80"/>
      <c r="YM42" s="80"/>
      <c r="YN42" s="80"/>
      <c r="YO42" s="80"/>
      <c r="YP42" s="80"/>
      <c r="YQ42" s="80"/>
      <c r="YR42" s="80"/>
      <c r="YS42" s="80"/>
      <c r="YT42" s="80"/>
      <c r="YU42" s="80"/>
      <c r="YV42" s="80"/>
      <c r="YW42" s="80"/>
      <c r="YX42" s="80"/>
      <c r="YY42" s="80"/>
      <c r="YZ42" s="80"/>
      <c r="ZA42" s="80"/>
      <c r="ZB42" s="80"/>
      <c r="ZC42" s="80"/>
      <c r="ZD42" s="80"/>
      <c r="ZE42" s="80"/>
      <c r="ZF42" s="80"/>
      <c r="ZG42" s="80"/>
      <c r="ZH42" s="80"/>
      <c r="ZI42" s="80"/>
      <c r="ZJ42" s="80"/>
      <c r="ZK42" s="80"/>
      <c r="ZL42" s="80"/>
      <c r="ZM42" s="80"/>
      <c r="ZN42" s="80"/>
      <c r="ZO42" s="80"/>
      <c r="ZP42" s="80"/>
      <c r="ZQ42" s="80"/>
      <c r="ZR42" s="80"/>
      <c r="ZS42" s="80"/>
      <c r="ZT42" s="80"/>
      <c r="ZU42" s="80"/>
      <c r="ZV42" s="80"/>
      <c r="ZW42" s="80"/>
      <c r="ZX42" s="80"/>
      <c r="ZY42" s="80"/>
      <c r="ZZ42" s="80"/>
      <c r="AAA42" s="80"/>
      <c r="AAB42" s="80"/>
      <c r="AAC42" s="80"/>
      <c r="AAD42" s="80"/>
      <c r="AAE42" s="80"/>
      <c r="AAF42" s="80"/>
      <c r="AAG42" s="80"/>
      <c r="AAH42" s="80"/>
      <c r="AAI42" s="80"/>
      <c r="AAJ42" s="80"/>
      <c r="AAK42" s="80"/>
      <c r="AAL42" s="80"/>
      <c r="AAM42" s="80"/>
      <c r="AAN42" s="80"/>
      <c r="AAO42" s="80"/>
      <c r="AAP42" s="80"/>
      <c r="AAQ42" s="80"/>
      <c r="AAR42" s="80"/>
      <c r="AAS42" s="80"/>
      <c r="AAT42" s="80"/>
      <c r="AAU42" s="80"/>
      <c r="AAV42" s="80"/>
      <c r="AAW42" s="80"/>
      <c r="AAX42" s="80"/>
      <c r="AAY42" s="80"/>
      <c r="AAZ42" s="80"/>
      <c r="ABA42" s="80"/>
      <c r="ABB42" s="80"/>
      <c r="ABC42" s="80"/>
      <c r="ABD42" s="80"/>
      <c r="ABE42" s="80"/>
      <c r="ABF42" s="80"/>
      <c r="ABG42" s="80"/>
      <c r="ABH42" s="80"/>
      <c r="ABI42" s="80"/>
      <c r="ABJ42" s="80"/>
      <c r="ABK42" s="80"/>
      <c r="ABL42" s="80"/>
      <c r="ABM42" s="80"/>
      <c r="ABN42" s="80"/>
      <c r="ABO42" s="80"/>
      <c r="ABP42" s="80"/>
      <c r="ABQ42" s="80"/>
      <c r="ABR42" s="80"/>
      <c r="ABS42" s="80"/>
      <c r="ABT42" s="80"/>
      <c r="ABU42" s="80"/>
      <c r="ABV42" s="80"/>
      <c r="ABW42" s="80"/>
      <c r="ABX42" s="80"/>
      <c r="ABY42" s="80"/>
      <c r="ABZ42" s="80"/>
      <c r="ACA42" s="80"/>
      <c r="ACB42" s="80"/>
      <c r="ACC42" s="80"/>
      <c r="ACD42" s="80"/>
      <c r="ACE42" s="80"/>
      <c r="ACF42" s="80"/>
      <c r="ACG42" s="80"/>
      <c r="ACH42" s="80"/>
      <c r="ACI42" s="80"/>
      <c r="ACJ42" s="80"/>
      <c r="ACK42" s="80"/>
      <c r="ACL42" s="80"/>
      <c r="ACM42" s="80"/>
      <c r="ACN42" s="80"/>
      <c r="ACO42" s="80"/>
      <c r="ACP42" s="80"/>
      <c r="ACQ42" s="80"/>
      <c r="ACR42" s="80"/>
      <c r="ACS42" s="80"/>
      <c r="ACT42" s="80"/>
      <c r="ACU42" s="80"/>
      <c r="ACV42" s="80"/>
      <c r="ACW42" s="80"/>
      <c r="ACX42" s="80"/>
      <c r="ACY42" s="80"/>
      <c r="ACZ42" s="80"/>
      <c r="ADA42" s="80"/>
      <c r="ADB42" s="80"/>
      <c r="ADC42" s="80"/>
      <c r="ADD42" s="80"/>
      <c r="ADE42" s="80"/>
      <c r="ADF42" s="80"/>
      <c r="ADG42" s="80"/>
      <c r="ADH42" s="80"/>
      <c r="ADI42" s="80"/>
      <c r="ADJ42" s="80"/>
      <c r="ADK42" s="80"/>
      <c r="ADL42" s="80"/>
      <c r="ADM42" s="80"/>
      <c r="ADN42" s="80"/>
      <c r="ADO42" s="80"/>
      <c r="ADP42" s="80"/>
      <c r="ADQ42" s="80"/>
      <c r="ADR42" s="80"/>
      <c r="ADS42" s="80"/>
      <c r="ADT42" s="80"/>
      <c r="ADU42" s="80"/>
      <c r="ADV42" s="80"/>
      <c r="ADW42" s="80"/>
      <c r="ADX42" s="80"/>
      <c r="ADY42" s="80"/>
      <c r="ADZ42" s="80"/>
      <c r="AEA42" s="80"/>
      <c r="AEB42" s="80"/>
      <c r="AEC42" s="80"/>
      <c r="AED42" s="80"/>
      <c r="AEE42" s="80"/>
      <c r="AEF42" s="80"/>
      <c r="AEG42" s="80"/>
      <c r="AEH42" s="80"/>
      <c r="AEI42" s="80"/>
      <c r="AEJ42" s="80"/>
      <c r="AEK42" s="80"/>
      <c r="AEL42" s="80"/>
      <c r="AEM42" s="80"/>
      <c r="AEN42" s="80"/>
      <c r="AEO42" s="80"/>
      <c r="AEP42" s="80"/>
      <c r="AEQ42" s="80"/>
      <c r="AER42" s="80"/>
      <c r="AES42" s="80"/>
      <c r="AET42" s="80"/>
      <c r="AEU42" s="80"/>
      <c r="AEV42" s="80"/>
      <c r="AEW42" s="80"/>
      <c r="AEX42" s="80"/>
      <c r="AEY42" s="80"/>
      <c r="AEZ42" s="80"/>
      <c r="AFA42" s="80"/>
      <c r="AFB42" s="80"/>
      <c r="AFC42" s="80"/>
      <c r="AFD42" s="80"/>
      <c r="AFE42" s="80"/>
      <c r="AFF42" s="80"/>
      <c r="AFG42" s="80"/>
      <c r="AFH42" s="80"/>
      <c r="AFI42" s="80"/>
      <c r="AFJ42" s="80"/>
      <c r="AFK42" s="80"/>
      <c r="AFL42" s="80"/>
      <c r="AFM42" s="80"/>
      <c r="AFN42" s="80"/>
      <c r="AFO42" s="80"/>
      <c r="AFP42" s="80"/>
      <c r="AFQ42" s="80"/>
      <c r="AFR42" s="80"/>
      <c r="AFS42" s="80"/>
      <c r="AFT42" s="80"/>
      <c r="AFU42" s="80"/>
      <c r="AFV42" s="80"/>
      <c r="AFW42" s="80"/>
      <c r="AFX42" s="80"/>
      <c r="AFY42" s="80"/>
      <c r="AFZ42" s="80"/>
      <c r="AGA42" s="80"/>
      <c r="AGB42" s="80"/>
      <c r="AGC42" s="80"/>
      <c r="AGD42" s="80"/>
      <c r="AGE42" s="80"/>
      <c r="AGF42" s="80"/>
      <c r="AGG42" s="80"/>
      <c r="AGH42" s="80"/>
      <c r="AGI42" s="80"/>
      <c r="AGJ42" s="80"/>
      <c r="AGK42" s="80"/>
      <c r="AGL42" s="80"/>
      <c r="AGM42" s="80"/>
      <c r="AGN42" s="80"/>
      <c r="AGO42" s="80"/>
      <c r="AGP42" s="80"/>
      <c r="AGQ42" s="80"/>
      <c r="AGR42" s="80"/>
      <c r="AGS42" s="80"/>
      <c r="AGT42" s="80"/>
      <c r="AGU42" s="80"/>
      <c r="AGV42" s="80"/>
      <c r="AGW42" s="80"/>
      <c r="AGX42" s="80"/>
      <c r="AGY42" s="80"/>
      <c r="AGZ42" s="80"/>
      <c r="AHA42" s="80"/>
      <c r="AHB42" s="80"/>
      <c r="AHC42" s="80"/>
      <c r="AHD42" s="80"/>
      <c r="AHE42" s="80"/>
      <c r="AHF42" s="80"/>
      <c r="AHG42" s="80"/>
      <c r="AHH42" s="80"/>
      <c r="AHI42" s="80"/>
      <c r="AHJ42" s="80"/>
      <c r="AHK42" s="80"/>
      <c r="AHL42" s="80"/>
      <c r="AHM42" s="80"/>
      <c r="AHN42" s="80"/>
      <c r="AHO42" s="80"/>
      <c r="AHP42" s="80"/>
      <c r="AHQ42" s="80"/>
      <c r="AHR42" s="80"/>
      <c r="AHS42" s="80"/>
      <c r="AHT42" s="80"/>
      <c r="AHU42" s="80"/>
      <c r="AHV42" s="80"/>
      <c r="AHW42" s="80"/>
      <c r="AHX42" s="80"/>
      <c r="AHY42" s="80"/>
      <c r="AHZ42" s="80"/>
      <c r="AIA42" s="80"/>
      <c r="AIB42" s="80"/>
      <c r="AIC42" s="80"/>
      <c r="AID42" s="80"/>
      <c r="AIE42" s="80"/>
      <c r="AIF42" s="80"/>
      <c r="AIG42" s="80"/>
      <c r="AIH42" s="80"/>
      <c r="AII42" s="80"/>
      <c r="AIJ42" s="80"/>
      <c r="AIK42" s="80"/>
      <c r="AIL42" s="80"/>
      <c r="AIM42" s="80"/>
      <c r="AIN42" s="80"/>
      <c r="AIO42" s="80"/>
      <c r="AIP42" s="80"/>
      <c r="AIQ42" s="80"/>
      <c r="AIR42" s="80"/>
      <c r="AIS42" s="80"/>
      <c r="AIT42" s="80"/>
      <c r="AIU42" s="80"/>
      <c r="AIV42" s="80"/>
      <c r="AIW42" s="80"/>
      <c r="AIX42" s="80"/>
      <c r="AIY42" s="80"/>
      <c r="AIZ42" s="80"/>
      <c r="AJA42" s="80"/>
      <c r="AJB42" s="80"/>
      <c r="AJC42" s="80"/>
      <c r="AJD42" s="80"/>
      <c r="AJE42" s="80"/>
      <c r="AJF42" s="80"/>
      <c r="AJG42" s="80"/>
      <c r="AJH42" s="80"/>
      <c r="AJI42" s="80"/>
      <c r="AJJ42" s="80"/>
      <c r="AJK42" s="80"/>
      <c r="AJL42" s="80"/>
      <c r="AJM42" s="80"/>
      <c r="AJN42" s="80"/>
      <c r="AJO42" s="80"/>
      <c r="AJP42" s="80"/>
      <c r="AJQ42" s="80"/>
      <c r="AJR42" s="80"/>
      <c r="AJS42" s="80"/>
      <c r="AJT42" s="80"/>
      <c r="AJU42" s="80"/>
      <c r="AJV42" s="80"/>
      <c r="AJW42" s="80"/>
      <c r="AJX42" s="80"/>
      <c r="AJY42" s="80"/>
      <c r="AJZ42" s="80"/>
      <c r="AKA42" s="80"/>
      <c r="AKB42" s="80"/>
      <c r="AKC42" s="80"/>
      <c r="AKD42" s="80"/>
      <c r="AKE42" s="80"/>
      <c r="AKF42" s="80"/>
      <c r="AKG42" s="80"/>
      <c r="AKH42" s="80"/>
      <c r="AKI42" s="80"/>
      <c r="AKJ42" s="80"/>
      <c r="AKK42" s="80"/>
      <c r="AKL42" s="80"/>
      <c r="AKM42" s="80"/>
      <c r="AKN42" s="80"/>
      <c r="AKO42" s="80"/>
      <c r="AKP42" s="80"/>
      <c r="AKQ42" s="80"/>
      <c r="AKR42" s="80"/>
      <c r="AKS42" s="80"/>
      <c r="AKT42" s="80"/>
      <c r="AKU42" s="80"/>
      <c r="AKV42" s="80"/>
      <c r="AKW42" s="80"/>
      <c r="AKX42" s="80"/>
      <c r="AKY42" s="80"/>
      <c r="AKZ42" s="80"/>
      <c r="ALA42" s="80"/>
      <c r="ALB42" s="80"/>
      <c r="ALC42" s="80"/>
      <c r="ALD42" s="80"/>
      <c r="ALE42" s="80"/>
      <c r="ALF42" s="80"/>
      <c r="ALG42" s="80"/>
      <c r="ALH42" s="80"/>
      <c r="ALI42" s="80"/>
      <c r="ALJ42" s="80"/>
      <c r="ALK42" s="80"/>
      <c r="ALL42" s="80"/>
      <c r="ALM42" s="80"/>
      <c r="ALN42" s="80"/>
      <c r="ALO42" s="80"/>
      <c r="ALP42" s="80"/>
    </row>
    <row r="43" spans="1:1004" s="207" customFormat="1" ht="22.5" x14ac:dyDescent="0.25">
      <c r="A43" s="407">
        <f>IF(COUNTBLANK(B43)=1," ",COUNTA($B$13:B43))</f>
        <v>16</v>
      </c>
      <c r="B43" s="426">
        <f>apjomi!A48</f>
        <v>0</v>
      </c>
      <c r="C43" s="413" t="str">
        <f>apjomi!B48</f>
        <v>S4 Lodžiju ārsienas plakņu apdare. Homogēnā struktūrapmetuma uzklāšana graudu lielums b=2mm;Gruntējums;Esošā ārsiena b=510mm</v>
      </c>
      <c r="D43" s="407" t="str">
        <f>apjomi!D48</f>
        <v>m²</v>
      </c>
      <c r="E43" s="407">
        <f>apjomi!G48</f>
        <v>128.9</v>
      </c>
      <c r="F43" s="346"/>
      <c r="G43" s="347"/>
      <c r="H43" s="107"/>
      <c r="I43" s="348"/>
      <c r="J43" s="348"/>
      <c r="K43" s="349"/>
      <c r="L43" s="349"/>
      <c r="M43" s="349"/>
      <c r="N43" s="349"/>
      <c r="O43" s="349"/>
      <c r="P43" s="349"/>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c r="MS43" s="80"/>
      <c r="MT43" s="80"/>
      <c r="MU43" s="80"/>
      <c r="MV43" s="80"/>
      <c r="MW43" s="80"/>
      <c r="MX43" s="80"/>
      <c r="MY43" s="80"/>
      <c r="MZ43" s="80"/>
      <c r="NA43" s="80"/>
      <c r="NB43" s="80"/>
      <c r="NC43" s="80"/>
      <c r="ND43" s="80"/>
      <c r="NE43" s="80"/>
      <c r="NF43" s="80"/>
      <c r="NG43" s="80"/>
      <c r="NH43" s="80"/>
      <c r="NI43" s="80"/>
      <c r="NJ43" s="80"/>
      <c r="NK43" s="80"/>
      <c r="NL43" s="80"/>
      <c r="NM43" s="80"/>
      <c r="NN43" s="80"/>
      <c r="NO43" s="80"/>
      <c r="NP43" s="80"/>
      <c r="NQ43" s="80"/>
      <c r="NR43" s="80"/>
      <c r="NS43" s="80"/>
      <c r="NT43" s="80"/>
      <c r="NU43" s="80"/>
      <c r="NV43" s="80"/>
      <c r="NW43" s="80"/>
      <c r="NX43" s="80"/>
      <c r="NY43" s="80"/>
      <c r="NZ43" s="80"/>
      <c r="OA43" s="80"/>
      <c r="OB43" s="80"/>
      <c r="OC43" s="80"/>
      <c r="OD43" s="80"/>
      <c r="OE43" s="80"/>
      <c r="OF43" s="80"/>
      <c r="OG43" s="80"/>
      <c r="OH43" s="80"/>
      <c r="OI43" s="80"/>
      <c r="OJ43" s="80"/>
      <c r="OK43" s="80"/>
      <c r="OL43" s="80"/>
      <c r="OM43" s="80"/>
      <c r="ON43" s="80"/>
      <c r="OO43" s="80"/>
      <c r="OP43" s="80"/>
      <c r="OQ43" s="80"/>
      <c r="OR43" s="80"/>
      <c r="OS43" s="80"/>
      <c r="OT43" s="80"/>
      <c r="OU43" s="80"/>
      <c r="OV43" s="80"/>
      <c r="OW43" s="80"/>
      <c r="OX43" s="80"/>
      <c r="OY43" s="80"/>
      <c r="OZ43" s="80"/>
      <c r="PA43" s="80"/>
      <c r="PB43" s="80"/>
      <c r="PC43" s="80"/>
      <c r="PD43" s="80"/>
      <c r="PE43" s="80"/>
      <c r="PF43" s="80"/>
      <c r="PG43" s="80"/>
      <c r="PH43" s="80"/>
      <c r="PI43" s="80"/>
      <c r="PJ43" s="80"/>
      <c r="PK43" s="80"/>
      <c r="PL43" s="80"/>
      <c r="PM43" s="80"/>
      <c r="PN43" s="80"/>
      <c r="PO43" s="80"/>
      <c r="PP43" s="80"/>
      <c r="PQ43" s="80"/>
      <c r="PR43" s="80"/>
      <c r="PS43" s="80"/>
      <c r="PT43" s="80"/>
      <c r="PU43" s="80"/>
      <c r="PV43" s="80"/>
      <c r="PW43" s="80"/>
      <c r="PX43" s="80"/>
      <c r="PY43" s="80"/>
      <c r="PZ43" s="80"/>
      <c r="QA43" s="80"/>
      <c r="QB43" s="80"/>
      <c r="QC43" s="80"/>
      <c r="QD43" s="80"/>
      <c r="QE43" s="80"/>
      <c r="QF43" s="80"/>
      <c r="QG43" s="80"/>
      <c r="QH43" s="80"/>
      <c r="QI43" s="80"/>
      <c r="QJ43" s="80"/>
      <c r="QK43" s="80"/>
      <c r="QL43" s="80"/>
      <c r="QM43" s="80"/>
      <c r="QN43" s="80"/>
      <c r="QO43" s="80"/>
      <c r="QP43" s="80"/>
      <c r="QQ43" s="80"/>
      <c r="QR43" s="80"/>
      <c r="QS43" s="80"/>
      <c r="QT43" s="80"/>
      <c r="QU43" s="80"/>
      <c r="QV43" s="80"/>
      <c r="QW43" s="80"/>
      <c r="QX43" s="80"/>
      <c r="QY43" s="80"/>
      <c r="QZ43" s="80"/>
      <c r="RA43" s="80"/>
      <c r="RB43" s="80"/>
      <c r="RC43" s="80"/>
      <c r="RD43" s="80"/>
      <c r="RE43" s="80"/>
      <c r="RF43" s="80"/>
      <c r="RG43" s="80"/>
      <c r="RH43" s="80"/>
      <c r="RI43" s="80"/>
      <c r="RJ43" s="80"/>
      <c r="RK43" s="80"/>
      <c r="RL43" s="80"/>
      <c r="RM43" s="80"/>
      <c r="RN43" s="80"/>
      <c r="RO43" s="80"/>
      <c r="RP43" s="80"/>
      <c r="RQ43" s="80"/>
      <c r="RR43" s="80"/>
      <c r="RS43" s="80"/>
      <c r="RT43" s="80"/>
      <c r="RU43" s="80"/>
      <c r="RV43" s="80"/>
      <c r="RW43" s="80"/>
      <c r="RX43" s="80"/>
      <c r="RY43" s="80"/>
      <c r="RZ43" s="80"/>
      <c r="SA43" s="80"/>
      <c r="SB43" s="80"/>
      <c r="SC43" s="80"/>
      <c r="SD43" s="80"/>
      <c r="SE43" s="80"/>
      <c r="SF43" s="80"/>
      <c r="SG43" s="80"/>
      <c r="SH43" s="80"/>
      <c r="SI43" s="80"/>
      <c r="SJ43" s="80"/>
      <c r="SK43" s="80"/>
      <c r="SL43" s="80"/>
      <c r="SM43" s="80"/>
      <c r="SN43" s="80"/>
      <c r="SO43" s="80"/>
      <c r="SP43" s="80"/>
      <c r="SQ43" s="80"/>
      <c r="SR43" s="80"/>
      <c r="SS43" s="80"/>
      <c r="ST43" s="80"/>
      <c r="SU43" s="80"/>
      <c r="SV43" s="80"/>
      <c r="SW43" s="80"/>
      <c r="SX43" s="80"/>
      <c r="SY43" s="80"/>
      <c r="SZ43" s="80"/>
      <c r="TA43" s="80"/>
      <c r="TB43" s="80"/>
      <c r="TC43" s="80"/>
      <c r="TD43" s="80"/>
      <c r="TE43" s="80"/>
      <c r="TF43" s="80"/>
      <c r="TG43" s="80"/>
      <c r="TH43" s="80"/>
      <c r="TI43" s="80"/>
      <c r="TJ43" s="80"/>
      <c r="TK43" s="80"/>
      <c r="TL43" s="80"/>
      <c r="TM43" s="80"/>
      <c r="TN43" s="80"/>
      <c r="TO43" s="80"/>
      <c r="TP43" s="80"/>
      <c r="TQ43" s="80"/>
      <c r="TR43" s="80"/>
      <c r="TS43" s="80"/>
      <c r="TT43" s="80"/>
      <c r="TU43" s="80"/>
      <c r="TV43" s="80"/>
      <c r="TW43" s="80"/>
      <c r="TX43" s="80"/>
      <c r="TY43" s="80"/>
      <c r="TZ43" s="80"/>
      <c r="UA43" s="80"/>
      <c r="UB43" s="80"/>
      <c r="UC43" s="80"/>
      <c r="UD43" s="80"/>
      <c r="UE43" s="80"/>
      <c r="UF43" s="80"/>
      <c r="UG43" s="80"/>
      <c r="UH43" s="80"/>
      <c r="UI43" s="80"/>
      <c r="UJ43" s="80"/>
      <c r="UK43" s="80"/>
      <c r="UL43" s="80"/>
      <c r="UM43" s="80"/>
      <c r="UN43" s="80"/>
      <c r="UO43" s="80"/>
      <c r="UP43" s="80"/>
      <c r="UQ43" s="80"/>
      <c r="UR43" s="80"/>
      <c r="US43" s="80"/>
      <c r="UT43" s="80"/>
      <c r="UU43" s="80"/>
      <c r="UV43" s="80"/>
      <c r="UW43" s="80"/>
      <c r="UX43" s="80"/>
      <c r="UY43" s="80"/>
      <c r="UZ43" s="80"/>
      <c r="VA43" s="80"/>
      <c r="VB43" s="80"/>
      <c r="VC43" s="80"/>
      <c r="VD43" s="80"/>
      <c r="VE43" s="80"/>
      <c r="VF43" s="80"/>
      <c r="VG43" s="80"/>
      <c r="VH43" s="80"/>
      <c r="VI43" s="80"/>
      <c r="VJ43" s="80"/>
      <c r="VK43" s="80"/>
      <c r="VL43" s="80"/>
      <c r="VM43" s="80"/>
      <c r="VN43" s="80"/>
      <c r="VO43" s="80"/>
      <c r="VP43" s="80"/>
      <c r="VQ43" s="80"/>
      <c r="VR43" s="80"/>
      <c r="VS43" s="80"/>
      <c r="VT43" s="80"/>
      <c r="VU43" s="80"/>
      <c r="VV43" s="80"/>
      <c r="VW43" s="80"/>
      <c r="VX43" s="80"/>
      <c r="VY43" s="80"/>
      <c r="VZ43" s="80"/>
      <c r="WA43" s="80"/>
      <c r="WB43" s="80"/>
      <c r="WC43" s="80"/>
      <c r="WD43" s="80"/>
      <c r="WE43" s="80"/>
      <c r="WF43" s="80"/>
      <c r="WG43" s="80"/>
      <c r="WH43" s="80"/>
      <c r="WI43" s="80"/>
      <c r="WJ43" s="80"/>
      <c r="WK43" s="80"/>
      <c r="WL43" s="80"/>
      <c r="WM43" s="80"/>
      <c r="WN43" s="80"/>
      <c r="WO43" s="80"/>
      <c r="WP43" s="80"/>
      <c r="WQ43" s="80"/>
      <c r="WR43" s="80"/>
      <c r="WS43" s="80"/>
      <c r="WT43" s="80"/>
      <c r="WU43" s="80"/>
      <c r="WV43" s="80"/>
      <c r="WW43" s="80"/>
      <c r="WX43" s="80"/>
      <c r="WY43" s="80"/>
      <c r="WZ43" s="80"/>
      <c r="XA43" s="80"/>
      <c r="XB43" s="80"/>
      <c r="XC43" s="80"/>
      <c r="XD43" s="80"/>
      <c r="XE43" s="80"/>
      <c r="XF43" s="80"/>
      <c r="XG43" s="80"/>
      <c r="XH43" s="80"/>
      <c r="XI43" s="80"/>
      <c r="XJ43" s="80"/>
      <c r="XK43" s="80"/>
      <c r="XL43" s="80"/>
      <c r="XM43" s="80"/>
      <c r="XN43" s="80"/>
      <c r="XO43" s="80"/>
      <c r="XP43" s="80"/>
      <c r="XQ43" s="80"/>
      <c r="XR43" s="80"/>
      <c r="XS43" s="80"/>
      <c r="XT43" s="80"/>
      <c r="XU43" s="80"/>
      <c r="XV43" s="80"/>
      <c r="XW43" s="80"/>
      <c r="XX43" s="80"/>
      <c r="XY43" s="80"/>
      <c r="XZ43" s="80"/>
      <c r="YA43" s="80"/>
      <c r="YB43" s="80"/>
      <c r="YC43" s="80"/>
      <c r="YD43" s="80"/>
      <c r="YE43" s="80"/>
      <c r="YF43" s="80"/>
      <c r="YG43" s="80"/>
      <c r="YH43" s="80"/>
      <c r="YI43" s="80"/>
      <c r="YJ43" s="80"/>
      <c r="YK43" s="80"/>
      <c r="YL43" s="80"/>
      <c r="YM43" s="80"/>
      <c r="YN43" s="80"/>
      <c r="YO43" s="80"/>
      <c r="YP43" s="80"/>
      <c r="YQ43" s="80"/>
      <c r="YR43" s="80"/>
      <c r="YS43" s="80"/>
      <c r="YT43" s="80"/>
      <c r="YU43" s="80"/>
      <c r="YV43" s="80"/>
      <c r="YW43" s="80"/>
      <c r="YX43" s="80"/>
      <c r="YY43" s="80"/>
      <c r="YZ43" s="80"/>
      <c r="ZA43" s="80"/>
      <c r="ZB43" s="80"/>
      <c r="ZC43" s="80"/>
      <c r="ZD43" s="80"/>
      <c r="ZE43" s="80"/>
      <c r="ZF43" s="80"/>
      <c r="ZG43" s="80"/>
      <c r="ZH43" s="80"/>
      <c r="ZI43" s="80"/>
      <c r="ZJ43" s="80"/>
      <c r="ZK43" s="80"/>
      <c r="ZL43" s="80"/>
      <c r="ZM43" s="80"/>
      <c r="ZN43" s="80"/>
      <c r="ZO43" s="80"/>
      <c r="ZP43" s="80"/>
      <c r="ZQ43" s="80"/>
      <c r="ZR43" s="80"/>
      <c r="ZS43" s="80"/>
      <c r="ZT43" s="80"/>
      <c r="ZU43" s="80"/>
      <c r="ZV43" s="80"/>
      <c r="ZW43" s="80"/>
      <c r="ZX43" s="80"/>
      <c r="ZY43" s="80"/>
      <c r="ZZ43" s="80"/>
      <c r="AAA43" s="80"/>
      <c r="AAB43" s="80"/>
      <c r="AAC43" s="80"/>
      <c r="AAD43" s="80"/>
      <c r="AAE43" s="80"/>
      <c r="AAF43" s="80"/>
      <c r="AAG43" s="80"/>
      <c r="AAH43" s="80"/>
      <c r="AAI43" s="80"/>
      <c r="AAJ43" s="80"/>
      <c r="AAK43" s="80"/>
      <c r="AAL43" s="80"/>
      <c r="AAM43" s="80"/>
      <c r="AAN43" s="80"/>
      <c r="AAO43" s="80"/>
      <c r="AAP43" s="80"/>
      <c r="AAQ43" s="80"/>
      <c r="AAR43" s="80"/>
      <c r="AAS43" s="80"/>
      <c r="AAT43" s="80"/>
      <c r="AAU43" s="80"/>
      <c r="AAV43" s="80"/>
      <c r="AAW43" s="80"/>
      <c r="AAX43" s="80"/>
      <c r="AAY43" s="80"/>
      <c r="AAZ43" s="80"/>
      <c r="ABA43" s="80"/>
      <c r="ABB43" s="80"/>
      <c r="ABC43" s="80"/>
      <c r="ABD43" s="80"/>
      <c r="ABE43" s="80"/>
      <c r="ABF43" s="80"/>
      <c r="ABG43" s="80"/>
      <c r="ABH43" s="80"/>
      <c r="ABI43" s="80"/>
      <c r="ABJ43" s="80"/>
      <c r="ABK43" s="80"/>
      <c r="ABL43" s="80"/>
      <c r="ABM43" s="80"/>
      <c r="ABN43" s="80"/>
      <c r="ABO43" s="80"/>
      <c r="ABP43" s="80"/>
      <c r="ABQ43" s="80"/>
      <c r="ABR43" s="80"/>
      <c r="ABS43" s="80"/>
      <c r="ABT43" s="80"/>
      <c r="ABU43" s="80"/>
      <c r="ABV43" s="80"/>
      <c r="ABW43" s="80"/>
      <c r="ABX43" s="80"/>
      <c r="ABY43" s="80"/>
      <c r="ABZ43" s="80"/>
      <c r="ACA43" s="80"/>
      <c r="ACB43" s="80"/>
      <c r="ACC43" s="80"/>
      <c r="ACD43" s="80"/>
      <c r="ACE43" s="80"/>
      <c r="ACF43" s="80"/>
      <c r="ACG43" s="80"/>
      <c r="ACH43" s="80"/>
      <c r="ACI43" s="80"/>
      <c r="ACJ43" s="80"/>
      <c r="ACK43" s="80"/>
      <c r="ACL43" s="80"/>
      <c r="ACM43" s="80"/>
      <c r="ACN43" s="80"/>
      <c r="ACO43" s="80"/>
      <c r="ACP43" s="80"/>
      <c r="ACQ43" s="80"/>
      <c r="ACR43" s="80"/>
      <c r="ACS43" s="80"/>
      <c r="ACT43" s="80"/>
      <c r="ACU43" s="80"/>
      <c r="ACV43" s="80"/>
      <c r="ACW43" s="80"/>
      <c r="ACX43" s="80"/>
      <c r="ACY43" s="80"/>
      <c r="ACZ43" s="80"/>
      <c r="ADA43" s="80"/>
      <c r="ADB43" s="80"/>
      <c r="ADC43" s="80"/>
      <c r="ADD43" s="80"/>
      <c r="ADE43" s="80"/>
      <c r="ADF43" s="80"/>
      <c r="ADG43" s="80"/>
      <c r="ADH43" s="80"/>
      <c r="ADI43" s="80"/>
      <c r="ADJ43" s="80"/>
      <c r="ADK43" s="80"/>
      <c r="ADL43" s="80"/>
      <c r="ADM43" s="80"/>
      <c r="ADN43" s="80"/>
      <c r="ADO43" s="80"/>
      <c r="ADP43" s="80"/>
      <c r="ADQ43" s="80"/>
      <c r="ADR43" s="80"/>
      <c r="ADS43" s="80"/>
      <c r="ADT43" s="80"/>
      <c r="ADU43" s="80"/>
      <c r="ADV43" s="80"/>
      <c r="ADW43" s="80"/>
      <c r="ADX43" s="80"/>
      <c r="ADY43" s="80"/>
      <c r="ADZ43" s="80"/>
      <c r="AEA43" s="80"/>
      <c r="AEB43" s="80"/>
      <c r="AEC43" s="80"/>
      <c r="AED43" s="80"/>
      <c r="AEE43" s="80"/>
      <c r="AEF43" s="80"/>
      <c r="AEG43" s="80"/>
      <c r="AEH43" s="80"/>
      <c r="AEI43" s="80"/>
      <c r="AEJ43" s="80"/>
      <c r="AEK43" s="80"/>
      <c r="AEL43" s="80"/>
      <c r="AEM43" s="80"/>
      <c r="AEN43" s="80"/>
      <c r="AEO43" s="80"/>
      <c r="AEP43" s="80"/>
      <c r="AEQ43" s="80"/>
      <c r="AER43" s="80"/>
      <c r="AES43" s="80"/>
      <c r="AET43" s="80"/>
      <c r="AEU43" s="80"/>
      <c r="AEV43" s="80"/>
      <c r="AEW43" s="80"/>
      <c r="AEX43" s="80"/>
      <c r="AEY43" s="80"/>
      <c r="AEZ43" s="80"/>
      <c r="AFA43" s="80"/>
      <c r="AFB43" s="80"/>
      <c r="AFC43" s="80"/>
      <c r="AFD43" s="80"/>
      <c r="AFE43" s="80"/>
      <c r="AFF43" s="80"/>
      <c r="AFG43" s="80"/>
      <c r="AFH43" s="80"/>
      <c r="AFI43" s="80"/>
      <c r="AFJ43" s="80"/>
      <c r="AFK43" s="80"/>
      <c r="AFL43" s="80"/>
      <c r="AFM43" s="80"/>
      <c r="AFN43" s="80"/>
      <c r="AFO43" s="80"/>
      <c r="AFP43" s="80"/>
      <c r="AFQ43" s="80"/>
      <c r="AFR43" s="80"/>
      <c r="AFS43" s="80"/>
      <c r="AFT43" s="80"/>
      <c r="AFU43" s="80"/>
      <c r="AFV43" s="80"/>
      <c r="AFW43" s="80"/>
      <c r="AFX43" s="80"/>
      <c r="AFY43" s="80"/>
      <c r="AFZ43" s="80"/>
      <c r="AGA43" s="80"/>
      <c r="AGB43" s="80"/>
      <c r="AGC43" s="80"/>
      <c r="AGD43" s="80"/>
      <c r="AGE43" s="80"/>
      <c r="AGF43" s="80"/>
      <c r="AGG43" s="80"/>
      <c r="AGH43" s="80"/>
      <c r="AGI43" s="80"/>
      <c r="AGJ43" s="80"/>
      <c r="AGK43" s="80"/>
      <c r="AGL43" s="80"/>
      <c r="AGM43" s="80"/>
      <c r="AGN43" s="80"/>
      <c r="AGO43" s="80"/>
      <c r="AGP43" s="80"/>
      <c r="AGQ43" s="80"/>
      <c r="AGR43" s="80"/>
      <c r="AGS43" s="80"/>
      <c r="AGT43" s="80"/>
      <c r="AGU43" s="80"/>
      <c r="AGV43" s="80"/>
      <c r="AGW43" s="80"/>
      <c r="AGX43" s="80"/>
      <c r="AGY43" s="80"/>
      <c r="AGZ43" s="80"/>
      <c r="AHA43" s="80"/>
      <c r="AHB43" s="80"/>
      <c r="AHC43" s="80"/>
      <c r="AHD43" s="80"/>
      <c r="AHE43" s="80"/>
      <c r="AHF43" s="80"/>
      <c r="AHG43" s="80"/>
      <c r="AHH43" s="80"/>
      <c r="AHI43" s="80"/>
      <c r="AHJ43" s="80"/>
      <c r="AHK43" s="80"/>
      <c r="AHL43" s="80"/>
      <c r="AHM43" s="80"/>
      <c r="AHN43" s="80"/>
      <c r="AHO43" s="80"/>
      <c r="AHP43" s="80"/>
      <c r="AHQ43" s="80"/>
      <c r="AHR43" s="80"/>
      <c r="AHS43" s="80"/>
      <c r="AHT43" s="80"/>
      <c r="AHU43" s="80"/>
      <c r="AHV43" s="80"/>
      <c r="AHW43" s="80"/>
      <c r="AHX43" s="80"/>
      <c r="AHY43" s="80"/>
      <c r="AHZ43" s="80"/>
      <c r="AIA43" s="80"/>
      <c r="AIB43" s="80"/>
      <c r="AIC43" s="80"/>
      <c r="AID43" s="80"/>
      <c r="AIE43" s="80"/>
      <c r="AIF43" s="80"/>
      <c r="AIG43" s="80"/>
      <c r="AIH43" s="80"/>
      <c r="AII43" s="80"/>
      <c r="AIJ43" s="80"/>
      <c r="AIK43" s="80"/>
      <c r="AIL43" s="80"/>
      <c r="AIM43" s="80"/>
      <c r="AIN43" s="80"/>
      <c r="AIO43" s="80"/>
      <c r="AIP43" s="80"/>
      <c r="AIQ43" s="80"/>
      <c r="AIR43" s="80"/>
      <c r="AIS43" s="80"/>
      <c r="AIT43" s="80"/>
      <c r="AIU43" s="80"/>
      <c r="AIV43" s="80"/>
      <c r="AIW43" s="80"/>
      <c r="AIX43" s="80"/>
      <c r="AIY43" s="80"/>
      <c r="AIZ43" s="80"/>
      <c r="AJA43" s="80"/>
      <c r="AJB43" s="80"/>
      <c r="AJC43" s="80"/>
      <c r="AJD43" s="80"/>
      <c r="AJE43" s="80"/>
      <c r="AJF43" s="80"/>
      <c r="AJG43" s="80"/>
      <c r="AJH43" s="80"/>
      <c r="AJI43" s="80"/>
      <c r="AJJ43" s="80"/>
      <c r="AJK43" s="80"/>
      <c r="AJL43" s="80"/>
      <c r="AJM43" s="80"/>
      <c r="AJN43" s="80"/>
      <c r="AJO43" s="80"/>
      <c r="AJP43" s="80"/>
      <c r="AJQ43" s="80"/>
      <c r="AJR43" s="80"/>
      <c r="AJS43" s="80"/>
      <c r="AJT43" s="80"/>
      <c r="AJU43" s="80"/>
      <c r="AJV43" s="80"/>
      <c r="AJW43" s="80"/>
      <c r="AJX43" s="80"/>
      <c r="AJY43" s="80"/>
      <c r="AJZ43" s="80"/>
      <c r="AKA43" s="80"/>
      <c r="AKB43" s="80"/>
      <c r="AKC43" s="80"/>
      <c r="AKD43" s="80"/>
      <c r="AKE43" s="80"/>
      <c r="AKF43" s="80"/>
      <c r="AKG43" s="80"/>
      <c r="AKH43" s="80"/>
      <c r="AKI43" s="80"/>
      <c r="AKJ43" s="80"/>
      <c r="AKK43" s="80"/>
      <c r="AKL43" s="80"/>
      <c r="AKM43" s="80"/>
      <c r="AKN43" s="80"/>
      <c r="AKO43" s="80"/>
      <c r="AKP43" s="80"/>
      <c r="AKQ43" s="80"/>
      <c r="AKR43" s="80"/>
      <c r="AKS43" s="80"/>
      <c r="AKT43" s="80"/>
      <c r="AKU43" s="80"/>
      <c r="AKV43" s="80"/>
      <c r="AKW43" s="80"/>
      <c r="AKX43" s="80"/>
      <c r="AKY43" s="80"/>
      <c r="AKZ43" s="80"/>
      <c r="ALA43" s="80"/>
      <c r="ALB43" s="80"/>
      <c r="ALC43" s="80"/>
      <c r="ALD43" s="80"/>
      <c r="ALE43" s="80"/>
      <c r="ALF43" s="80"/>
      <c r="ALG43" s="80"/>
      <c r="ALH43" s="80"/>
      <c r="ALI43" s="80"/>
      <c r="ALJ43" s="80"/>
      <c r="ALK43" s="80"/>
      <c r="ALL43" s="80"/>
      <c r="ALM43" s="80"/>
      <c r="ALN43" s="80"/>
      <c r="ALO43" s="80"/>
      <c r="ALP43" s="80"/>
    </row>
    <row r="44" spans="1:1004" s="207" customFormat="1" ht="15" x14ac:dyDescent="0.25">
      <c r="A44" s="423"/>
      <c r="B44" s="479"/>
      <c r="C44" s="421" t="s">
        <v>210</v>
      </c>
      <c r="D44" s="422" t="s">
        <v>81</v>
      </c>
      <c r="E44" s="47">
        <f>ROUNDUP(E43*0.3,2)</f>
        <v>38.67</v>
      </c>
      <c r="F44" s="105"/>
      <c r="G44" s="106"/>
      <c r="H44" s="107">
        <f t="shared" ref="H44" si="16">F44*G44</f>
        <v>0</v>
      </c>
      <c r="I44" s="108"/>
      <c r="J44" s="108"/>
      <c r="K44" s="109">
        <f t="shared" ref="K44" si="17">ROUND(I44+H44+J44,2)</f>
        <v>0</v>
      </c>
      <c r="L44" s="349"/>
      <c r="M44" s="349"/>
      <c r="N44" s="349"/>
      <c r="O44" s="349"/>
      <c r="P44" s="349"/>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80"/>
      <c r="JR44" s="80"/>
      <c r="JS44" s="80"/>
      <c r="JT44" s="80"/>
      <c r="JU44" s="80"/>
      <c r="JV44" s="80"/>
      <c r="JW44" s="80"/>
      <c r="JX44" s="80"/>
      <c r="JY44" s="80"/>
      <c r="JZ44" s="80"/>
      <c r="KA44" s="80"/>
      <c r="KB44" s="80"/>
      <c r="KC44" s="80"/>
      <c r="KD44" s="80"/>
      <c r="KE44" s="80"/>
      <c r="KF44" s="80"/>
      <c r="KG44" s="80"/>
      <c r="KH44" s="80"/>
      <c r="KI44" s="80"/>
      <c r="KJ44" s="80"/>
      <c r="KK44" s="80"/>
      <c r="KL44" s="80"/>
      <c r="KM44" s="80"/>
      <c r="KN44" s="80"/>
      <c r="KO44" s="80"/>
      <c r="KP44" s="80"/>
      <c r="KQ44" s="80"/>
      <c r="KR44" s="80"/>
      <c r="KS44" s="80"/>
      <c r="KT44" s="80"/>
      <c r="KU44" s="80"/>
      <c r="KV44" s="80"/>
      <c r="KW44" s="80"/>
      <c r="KX44" s="80"/>
      <c r="KY44" s="80"/>
      <c r="KZ44" s="80"/>
      <c r="LA44" s="80"/>
      <c r="LB44" s="80"/>
      <c r="LC44" s="80"/>
      <c r="LD44" s="80"/>
      <c r="LE44" s="80"/>
      <c r="LF44" s="80"/>
      <c r="LG44" s="80"/>
      <c r="LH44" s="80"/>
      <c r="LI44" s="80"/>
      <c r="LJ44" s="80"/>
      <c r="LK44" s="80"/>
      <c r="LL44" s="80"/>
      <c r="LM44" s="80"/>
      <c r="LN44" s="80"/>
      <c r="LO44" s="80"/>
      <c r="LP44" s="80"/>
      <c r="LQ44" s="80"/>
      <c r="LR44" s="80"/>
      <c r="LS44" s="80"/>
      <c r="LT44" s="80"/>
      <c r="LU44" s="80"/>
      <c r="LV44" s="80"/>
      <c r="LW44" s="80"/>
      <c r="LX44" s="80"/>
      <c r="LY44" s="80"/>
      <c r="LZ44" s="80"/>
      <c r="MA44" s="80"/>
      <c r="MB44" s="80"/>
      <c r="MC44" s="80"/>
      <c r="MD44" s="80"/>
      <c r="ME44" s="80"/>
      <c r="MF44" s="80"/>
      <c r="MG44" s="80"/>
      <c r="MH44" s="80"/>
      <c r="MI44" s="80"/>
      <c r="MJ44" s="80"/>
      <c r="MK44" s="80"/>
      <c r="ML44" s="80"/>
      <c r="MM44" s="80"/>
      <c r="MN44" s="80"/>
      <c r="MO44" s="80"/>
      <c r="MP44" s="80"/>
      <c r="MQ44" s="80"/>
      <c r="MR44" s="80"/>
      <c r="MS44" s="80"/>
      <c r="MT44" s="80"/>
      <c r="MU44" s="80"/>
      <c r="MV44" s="80"/>
      <c r="MW44" s="80"/>
      <c r="MX44" s="80"/>
      <c r="MY44" s="80"/>
      <c r="MZ44" s="80"/>
      <c r="NA44" s="80"/>
      <c r="NB44" s="80"/>
      <c r="NC44" s="80"/>
      <c r="ND44" s="80"/>
      <c r="NE44" s="80"/>
      <c r="NF44" s="80"/>
      <c r="NG44" s="80"/>
      <c r="NH44" s="80"/>
      <c r="NI44" s="80"/>
      <c r="NJ44" s="80"/>
      <c r="NK44" s="80"/>
      <c r="NL44" s="80"/>
      <c r="NM44" s="80"/>
      <c r="NN44" s="80"/>
      <c r="NO44" s="80"/>
      <c r="NP44" s="80"/>
      <c r="NQ44" s="80"/>
      <c r="NR44" s="80"/>
      <c r="NS44" s="80"/>
      <c r="NT44" s="80"/>
      <c r="NU44" s="80"/>
      <c r="NV44" s="80"/>
      <c r="NW44" s="80"/>
      <c r="NX44" s="80"/>
      <c r="NY44" s="80"/>
      <c r="NZ44" s="80"/>
      <c r="OA44" s="80"/>
      <c r="OB44" s="80"/>
      <c r="OC44" s="80"/>
      <c r="OD44" s="80"/>
      <c r="OE44" s="80"/>
      <c r="OF44" s="80"/>
      <c r="OG44" s="80"/>
      <c r="OH44" s="80"/>
      <c r="OI44" s="80"/>
      <c r="OJ44" s="80"/>
      <c r="OK44" s="80"/>
      <c r="OL44" s="80"/>
      <c r="OM44" s="80"/>
      <c r="ON44" s="80"/>
      <c r="OO44" s="80"/>
      <c r="OP44" s="80"/>
      <c r="OQ44" s="80"/>
      <c r="OR44" s="80"/>
      <c r="OS44" s="80"/>
      <c r="OT44" s="80"/>
      <c r="OU44" s="80"/>
      <c r="OV44" s="80"/>
      <c r="OW44" s="80"/>
      <c r="OX44" s="80"/>
      <c r="OY44" s="80"/>
      <c r="OZ44" s="80"/>
      <c r="PA44" s="80"/>
      <c r="PB44" s="80"/>
      <c r="PC44" s="80"/>
      <c r="PD44" s="80"/>
      <c r="PE44" s="80"/>
      <c r="PF44" s="80"/>
      <c r="PG44" s="80"/>
      <c r="PH44" s="80"/>
      <c r="PI44" s="80"/>
      <c r="PJ44" s="80"/>
      <c r="PK44" s="80"/>
      <c r="PL44" s="80"/>
      <c r="PM44" s="80"/>
      <c r="PN44" s="80"/>
      <c r="PO44" s="80"/>
      <c r="PP44" s="80"/>
      <c r="PQ44" s="80"/>
      <c r="PR44" s="80"/>
      <c r="PS44" s="80"/>
      <c r="PT44" s="80"/>
      <c r="PU44" s="80"/>
      <c r="PV44" s="80"/>
      <c r="PW44" s="80"/>
      <c r="PX44" s="80"/>
      <c r="PY44" s="80"/>
      <c r="PZ44" s="80"/>
      <c r="QA44" s="80"/>
      <c r="QB44" s="80"/>
      <c r="QC44" s="80"/>
      <c r="QD44" s="80"/>
      <c r="QE44" s="80"/>
      <c r="QF44" s="80"/>
      <c r="QG44" s="80"/>
      <c r="QH44" s="80"/>
      <c r="QI44" s="80"/>
      <c r="QJ44" s="80"/>
      <c r="QK44" s="80"/>
      <c r="QL44" s="80"/>
      <c r="QM44" s="80"/>
      <c r="QN44" s="80"/>
      <c r="QO44" s="80"/>
      <c r="QP44" s="80"/>
      <c r="QQ44" s="80"/>
      <c r="QR44" s="80"/>
      <c r="QS44" s="80"/>
      <c r="QT44" s="80"/>
      <c r="QU44" s="80"/>
      <c r="QV44" s="80"/>
      <c r="QW44" s="80"/>
      <c r="QX44" s="80"/>
      <c r="QY44" s="80"/>
      <c r="QZ44" s="80"/>
      <c r="RA44" s="80"/>
      <c r="RB44" s="80"/>
      <c r="RC44" s="80"/>
      <c r="RD44" s="80"/>
      <c r="RE44" s="80"/>
      <c r="RF44" s="80"/>
      <c r="RG44" s="80"/>
      <c r="RH44" s="80"/>
      <c r="RI44" s="80"/>
      <c r="RJ44" s="80"/>
      <c r="RK44" s="80"/>
      <c r="RL44" s="80"/>
      <c r="RM44" s="80"/>
      <c r="RN44" s="80"/>
      <c r="RO44" s="80"/>
      <c r="RP44" s="80"/>
      <c r="RQ44" s="80"/>
      <c r="RR44" s="80"/>
      <c r="RS44" s="80"/>
      <c r="RT44" s="80"/>
      <c r="RU44" s="80"/>
      <c r="RV44" s="80"/>
      <c r="RW44" s="80"/>
      <c r="RX44" s="80"/>
      <c r="RY44" s="80"/>
      <c r="RZ44" s="80"/>
      <c r="SA44" s="80"/>
      <c r="SB44" s="80"/>
      <c r="SC44" s="80"/>
      <c r="SD44" s="80"/>
      <c r="SE44" s="80"/>
      <c r="SF44" s="80"/>
      <c r="SG44" s="80"/>
      <c r="SH44" s="80"/>
      <c r="SI44" s="80"/>
      <c r="SJ44" s="80"/>
      <c r="SK44" s="80"/>
      <c r="SL44" s="80"/>
      <c r="SM44" s="80"/>
      <c r="SN44" s="80"/>
      <c r="SO44" s="80"/>
      <c r="SP44" s="80"/>
      <c r="SQ44" s="80"/>
      <c r="SR44" s="80"/>
      <c r="SS44" s="80"/>
      <c r="ST44" s="80"/>
      <c r="SU44" s="80"/>
      <c r="SV44" s="80"/>
      <c r="SW44" s="80"/>
      <c r="SX44" s="80"/>
      <c r="SY44" s="80"/>
      <c r="SZ44" s="80"/>
      <c r="TA44" s="80"/>
      <c r="TB44" s="80"/>
      <c r="TC44" s="80"/>
      <c r="TD44" s="80"/>
      <c r="TE44" s="80"/>
      <c r="TF44" s="80"/>
      <c r="TG44" s="80"/>
      <c r="TH44" s="80"/>
      <c r="TI44" s="80"/>
      <c r="TJ44" s="80"/>
      <c r="TK44" s="80"/>
      <c r="TL44" s="80"/>
      <c r="TM44" s="80"/>
      <c r="TN44" s="80"/>
      <c r="TO44" s="80"/>
      <c r="TP44" s="80"/>
      <c r="TQ44" s="80"/>
      <c r="TR44" s="80"/>
      <c r="TS44" s="80"/>
      <c r="TT44" s="80"/>
      <c r="TU44" s="80"/>
      <c r="TV44" s="80"/>
      <c r="TW44" s="80"/>
      <c r="TX44" s="80"/>
      <c r="TY44" s="80"/>
      <c r="TZ44" s="80"/>
      <c r="UA44" s="80"/>
      <c r="UB44" s="80"/>
      <c r="UC44" s="80"/>
      <c r="UD44" s="80"/>
      <c r="UE44" s="80"/>
      <c r="UF44" s="80"/>
      <c r="UG44" s="80"/>
      <c r="UH44" s="80"/>
      <c r="UI44" s="80"/>
      <c r="UJ44" s="80"/>
      <c r="UK44" s="80"/>
      <c r="UL44" s="80"/>
      <c r="UM44" s="80"/>
      <c r="UN44" s="80"/>
      <c r="UO44" s="80"/>
      <c r="UP44" s="80"/>
      <c r="UQ44" s="80"/>
      <c r="UR44" s="80"/>
      <c r="US44" s="80"/>
      <c r="UT44" s="80"/>
      <c r="UU44" s="80"/>
      <c r="UV44" s="80"/>
      <c r="UW44" s="80"/>
      <c r="UX44" s="80"/>
      <c r="UY44" s="80"/>
      <c r="UZ44" s="80"/>
      <c r="VA44" s="80"/>
      <c r="VB44" s="80"/>
      <c r="VC44" s="80"/>
      <c r="VD44" s="80"/>
      <c r="VE44" s="80"/>
      <c r="VF44" s="80"/>
      <c r="VG44" s="80"/>
      <c r="VH44" s="80"/>
      <c r="VI44" s="80"/>
      <c r="VJ44" s="80"/>
      <c r="VK44" s="80"/>
      <c r="VL44" s="80"/>
      <c r="VM44" s="80"/>
      <c r="VN44" s="80"/>
      <c r="VO44" s="80"/>
      <c r="VP44" s="80"/>
      <c r="VQ44" s="80"/>
      <c r="VR44" s="80"/>
      <c r="VS44" s="80"/>
      <c r="VT44" s="80"/>
      <c r="VU44" s="80"/>
      <c r="VV44" s="80"/>
      <c r="VW44" s="80"/>
      <c r="VX44" s="80"/>
      <c r="VY44" s="80"/>
      <c r="VZ44" s="80"/>
      <c r="WA44" s="80"/>
      <c r="WB44" s="80"/>
      <c r="WC44" s="80"/>
      <c r="WD44" s="80"/>
      <c r="WE44" s="80"/>
      <c r="WF44" s="80"/>
      <c r="WG44" s="80"/>
      <c r="WH44" s="80"/>
      <c r="WI44" s="80"/>
      <c r="WJ44" s="80"/>
      <c r="WK44" s="80"/>
      <c r="WL44" s="80"/>
      <c r="WM44" s="80"/>
      <c r="WN44" s="80"/>
      <c r="WO44" s="80"/>
      <c r="WP44" s="80"/>
      <c r="WQ44" s="80"/>
      <c r="WR44" s="80"/>
      <c r="WS44" s="80"/>
      <c r="WT44" s="80"/>
      <c r="WU44" s="80"/>
      <c r="WV44" s="80"/>
      <c r="WW44" s="80"/>
      <c r="WX44" s="80"/>
      <c r="WY44" s="80"/>
      <c r="WZ44" s="80"/>
      <c r="XA44" s="80"/>
      <c r="XB44" s="80"/>
      <c r="XC44" s="80"/>
      <c r="XD44" s="80"/>
      <c r="XE44" s="80"/>
      <c r="XF44" s="80"/>
      <c r="XG44" s="80"/>
      <c r="XH44" s="80"/>
      <c r="XI44" s="80"/>
      <c r="XJ44" s="80"/>
      <c r="XK44" s="80"/>
      <c r="XL44" s="80"/>
      <c r="XM44" s="80"/>
      <c r="XN44" s="80"/>
      <c r="XO44" s="80"/>
      <c r="XP44" s="80"/>
      <c r="XQ44" s="80"/>
      <c r="XR44" s="80"/>
      <c r="XS44" s="80"/>
      <c r="XT44" s="80"/>
      <c r="XU44" s="80"/>
      <c r="XV44" s="80"/>
      <c r="XW44" s="80"/>
      <c r="XX44" s="80"/>
      <c r="XY44" s="80"/>
      <c r="XZ44" s="80"/>
      <c r="YA44" s="80"/>
      <c r="YB44" s="80"/>
      <c r="YC44" s="80"/>
      <c r="YD44" s="80"/>
      <c r="YE44" s="80"/>
      <c r="YF44" s="80"/>
      <c r="YG44" s="80"/>
      <c r="YH44" s="80"/>
      <c r="YI44" s="80"/>
      <c r="YJ44" s="80"/>
      <c r="YK44" s="80"/>
      <c r="YL44" s="80"/>
      <c r="YM44" s="80"/>
      <c r="YN44" s="80"/>
      <c r="YO44" s="80"/>
      <c r="YP44" s="80"/>
      <c r="YQ44" s="80"/>
      <c r="YR44" s="80"/>
      <c r="YS44" s="80"/>
      <c r="YT44" s="80"/>
      <c r="YU44" s="80"/>
      <c r="YV44" s="80"/>
      <c r="YW44" s="80"/>
      <c r="YX44" s="80"/>
      <c r="YY44" s="80"/>
      <c r="YZ44" s="80"/>
      <c r="ZA44" s="80"/>
      <c r="ZB44" s="80"/>
      <c r="ZC44" s="80"/>
      <c r="ZD44" s="80"/>
      <c r="ZE44" s="80"/>
      <c r="ZF44" s="80"/>
      <c r="ZG44" s="80"/>
      <c r="ZH44" s="80"/>
      <c r="ZI44" s="80"/>
      <c r="ZJ44" s="80"/>
      <c r="ZK44" s="80"/>
      <c r="ZL44" s="80"/>
      <c r="ZM44" s="80"/>
      <c r="ZN44" s="80"/>
      <c r="ZO44" s="80"/>
      <c r="ZP44" s="80"/>
      <c r="ZQ44" s="80"/>
      <c r="ZR44" s="80"/>
      <c r="ZS44" s="80"/>
      <c r="ZT44" s="80"/>
      <c r="ZU44" s="80"/>
      <c r="ZV44" s="80"/>
      <c r="ZW44" s="80"/>
      <c r="ZX44" s="80"/>
      <c r="ZY44" s="80"/>
      <c r="ZZ44" s="80"/>
      <c r="AAA44" s="80"/>
      <c r="AAB44" s="80"/>
      <c r="AAC44" s="80"/>
      <c r="AAD44" s="80"/>
      <c r="AAE44" s="80"/>
      <c r="AAF44" s="80"/>
      <c r="AAG44" s="80"/>
      <c r="AAH44" s="80"/>
      <c r="AAI44" s="80"/>
      <c r="AAJ44" s="80"/>
      <c r="AAK44" s="80"/>
      <c r="AAL44" s="80"/>
      <c r="AAM44" s="80"/>
      <c r="AAN44" s="80"/>
      <c r="AAO44" s="80"/>
      <c r="AAP44" s="80"/>
      <c r="AAQ44" s="80"/>
      <c r="AAR44" s="80"/>
      <c r="AAS44" s="80"/>
      <c r="AAT44" s="80"/>
      <c r="AAU44" s="80"/>
      <c r="AAV44" s="80"/>
      <c r="AAW44" s="80"/>
      <c r="AAX44" s="80"/>
      <c r="AAY44" s="80"/>
      <c r="AAZ44" s="80"/>
      <c r="ABA44" s="80"/>
      <c r="ABB44" s="80"/>
      <c r="ABC44" s="80"/>
      <c r="ABD44" s="80"/>
      <c r="ABE44" s="80"/>
      <c r="ABF44" s="80"/>
      <c r="ABG44" s="80"/>
      <c r="ABH44" s="80"/>
      <c r="ABI44" s="80"/>
      <c r="ABJ44" s="80"/>
      <c r="ABK44" s="80"/>
      <c r="ABL44" s="80"/>
      <c r="ABM44" s="80"/>
      <c r="ABN44" s="80"/>
      <c r="ABO44" s="80"/>
      <c r="ABP44" s="80"/>
      <c r="ABQ44" s="80"/>
      <c r="ABR44" s="80"/>
      <c r="ABS44" s="80"/>
      <c r="ABT44" s="80"/>
      <c r="ABU44" s="80"/>
      <c r="ABV44" s="80"/>
      <c r="ABW44" s="80"/>
      <c r="ABX44" s="80"/>
      <c r="ABY44" s="80"/>
      <c r="ABZ44" s="80"/>
      <c r="ACA44" s="80"/>
      <c r="ACB44" s="80"/>
      <c r="ACC44" s="80"/>
      <c r="ACD44" s="80"/>
      <c r="ACE44" s="80"/>
      <c r="ACF44" s="80"/>
      <c r="ACG44" s="80"/>
      <c r="ACH44" s="80"/>
      <c r="ACI44" s="80"/>
      <c r="ACJ44" s="80"/>
      <c r="ACK44" s="80"/>
      <c r="ACL44" s="80"/>
      <c r="ACM44" s="80"/>
      <c r="ACN44" s="80"/>
      <c r="ACO44" s="80"/>
      <c r="ACP44" s="80"/>
      <c r="ACQ44" s="80"/>
      <c r="ACR44" s="80"/>
      <c r="ACS44" s="80"/>
      <c r="ACT44" s="80"/>
      <c r="ACU44" s="80"/>
      <c r="ACV44" s="80"/>
      <c r="ACW44" s="80"/>
      <c r="ACX44" s="80"/>
      <c r="ACY44" s="80"/>
      <c r="ACZ44" s="80"/>
      <c r="ADA44" s="80"/>
      <c r="ADB44" s="80"/>
      <c r="ADC44" s="80"/>
      <c r="ADD44" s="80"/>
      <c r="ADE44" s="80"/>
      <c r="ADF44" s="80"/>
      <c r="ADG44" s="80"/>
      <c r="ADH44" s="80"/>
      <c r="ADI44" s="80"/>
      <c r="ADJ44" s="80"/>
      <c r="ADK44" s="80"/>
      <c r="ADL44" s="80"/>
      <c r="ADM44" s="80"/>
      <c r="ADN44" s="80"/>
      <c r="ADO44" s="80"/>
      <c r="ADP44" s="80"/>
      <c r="ADQ44" s="80"/>
      <c r="ADR44" s="80"/>
      <c r="ADS44" s="80"/>
      <c r="ADT44" s="80"/>
      <c r="ADU44" s="80"/>
      <c r="ADV44" s="80"/>
      <c r="ADW44" s="80"/>
      <c r="ADX44" s="80"/>
      <c r="ADY44" s="80"/>
      <c r="ADZ44" s="80"/>
      <c r="AEA44" s="80"/>
      <c r="AEB44" s="80"/>
      <c r="AEC44" s="80"/>
      <c r="AED44" s="80"/>
      <c r="AEE44" s="80"/>
      <c r="AEF44" s="80"/>
      <c r="AEG44" s="80"/>
      <c r="AEH44" s="80"/>
      <c r="AEI44" s="80"/>
      <c r="AEJ44" s="80"/>
      <c r="AEK44" s="80"/>
      <c r="AEL44" s="80"/>
      <c r="AEM44" s="80"/>
      <c r="AEN44" s="80"/>
      <c r="AEO44" s="80"/>
      <c r="AEP44" s="80"/>
      <c r="AEQ44" s="80"/>
      <c r="AER44" s="80"/>
      <c r="AES44" s="80"/>
      <c r="AET44" s="80"/>
      <c r="AEU44" s="80"/>
      <c r="AEV44" s="80"/>
      <c r="AEW44" s="80"/>
      <c r="AEX44" s="80"/>
      <c r="AEY44" s="80"/>
      <c r="AEZ44" s="80"/>
      <c r="AFA44" s="80"/>
      <c r="AFB44" s="80"/>
      <c r="AFC44" s="80"/>
      <c r="AFD44" s="80"/>
      <c r="AFE44" s="80"/>
      <c r="AFF44" s="80"/>
      <c r="AFG44" s="80"/>
      <c r="AFH44" s="80"/>
      <c r="AFI44" s="80"/>
      <c r="AFJ44" s="80"/>
      <c r="AFK44" s="80"/>
      <c r="AFL44" s="80"/>
      <c r="AFM44" s="80"/>
      <c r="AFN44" s="80"/>
      <c r="AFO44" s="80"/>
      <c r="AFP44" s="80"/>
      <c r="AFQ44" s="80"/>
      <c r="AFR44" s="80"/>
      <c r="AFS44" s="80"/>
      <c r="AFT44" s="80"/>
      <c r="AFU44" s="80"/>
      <c r="AFV44" s="80"/>
      <c r="AFW44" s="80"/>
      <c r="AFX44" s="80"/>
      <c r="AFY44" s="80"/>
      <c r="AFZ44" s="80"/>
      <c r="AGA44" s="80"/>
      <c r="AGB44" s="80"/>
      <c r="AGC44" s="80"/>
      <c r="AGD44" s="80"/>
      <c r="AGE44" s="80"/>
      <c r="AGF44" s="80"/>
      <c r="AGG44" s="80"/>
      <c r="AGH44" s="80"/>
      <c r="AGI44" s="80"/>
      <c r="AGJ44" s="80"/>
      <c r="AGK44" s="80"/>
      <c r="AGL44" s="80"/>
      <c r="AGM44" s="80"/>
      <c r="AGN44" s="80"/>
      <c r="AGO44" s="80"/>
      <c r="AGP44" s="80"/>
      <c r="AGQ44" s="80"/>
      <c r="AGR44" s="80"/>
      <c r="AGS44" s="80"/>
      <c r="AGT44" s="80"/>
      <c r="AGU44" s="80"/>
      <c r="AGV44" s="80"/>
      <c r="AGW44" s="80"/>
      <c r="AGX44" s="80"/>
      <c r="AGY44" s="80"/>
      <c r="AGZ44" s="80"/>
      <c r="AHA44" s="80"/>
      <c r="AHB44" s="80"/>
      <c r="AHC44" s="80"/>
      <c r="AHD44" s="80"/>
      <c r="AHE44" s="80"/>
      <c r="AHF44" s="80"/>
      <c r="AHG44" s="80"/>
      <c r="AHH44" s="80"/>
      <c r="AHI44" s="80"/>
      <c r="AHJ44" s="80"/>
      <c r="AHK44" s="80"/>
      <c r="AHL44" s="80"/>
      <c r="AHM44" s="80"/>
      <c r="AHN44" s="80"/>
      <c r="AHO44" s="80"/>
      <c r="AHP44" s="80"/>
      <c r="AHQ44" s="80"/>
      <c r="AHR44" s="80"/>
      <c r="AHS44" s="80"/>
      <c r="AHT44" s="80"/>
      <c r="AHU44" s="80"/>
      <c r="AHV44" s="80"/>
      <c r="AHW44" s="80"/>
      <c r="AHX44" s="80"/>
      <c r="AHY44" s="80"/>
      <c r="AHZ44" s="80"/>
      <c r="AIA44" s="80"/>
      <c r="AIB44" s="80"/>
      <c r="AIC44" s="80"/>
      <c r="AID44" s="80"/>
      <c r="AIE44" s="80"/>
      <c r="AIF44" s="80"/>
      <c r="AIG44" s="80"/>
      <c r="AIH44" s="80"/>
      <c r="AII44" s="80"/>
      <c r="AIJ44" s="80"/>
      <c r="AIK44" s="80"/>
      <c r="AIL44" s="80"/>
      <c r="AIM44" s="80"/>
      <c r="AIN44" s="80"/>
      <c r="AIO44" s="80"/>
      <c r="AIP44" s="80"/>
      <c r="AIQ44" s="80"/>
      <c r="AIR44" s="80"/>
      <c r="AIS44" s="80"/>
      <c r="AIT44" s="80"/>
      <c r="AIU44" s="80"/>
      <c r="AIV44" s="80"/>
      <c r="AIW44" s="80"/>
      <c r="AIX44" s="80"/>
      <c r="AIY44" s="80"/>
      <c r="AIZ44" s="80"/>
      <c r="AJA44" s="80"/>
      <c r="AJB44" s="80"/>
      <c r="AJC44" s="80"/>
      <c r="AJD44" s="80"/>
      <c r="AJE44" s="80"/>
      <c r="AJF44" s="80"/>
      <c r="AJG44" s="80"/>
      <c r="AJH44" s="80"/>
      <c r="AJI44" s="80"/>
      <c r="AJJ44" s="80"/>
      <c r="AJK44" s="80"/>
      <c r="AJL44" s="80"/>
      <c r="AJM44" s="80"/>
      <c r="AJN44" s="80"/>
      <c r="AJO44" s="80"/>
      <c r="AJP44" s="80"/>
      <c r="AJQ44" s="80"/>
      <c r="AJR44" s="80"/>
      <c r="AJS44" s="80"/>
      <c r="AJT44" s="80"/>
      <c r="AJU44" s="80"/>
      <c r="AJV44" s="80"/>
      <c r="AJW44" s="80"/>
      <c r="AJX44" s="80"/>
      <c r="AJY44" s="80"/>
      <c r="AJZ44" s="80"/>
      <c r="AKA44" s="80"/>
      <c r="AKB44" s="80"/>
      <c r="AKC44" s="80"/>
      <c r="AKD44" s="80"/>
      <c r="AKE44" s="80"/>
      <c r="AKF44" s="80"/>
      <c r="AKG44" s="80"/>
      <c r="AKH44" s="80"/>
      <c r="AKI44" s="80"/>
      <c r="AKJ44" s="80"/>
      <c r="AKK44" s="80"/>
      <c r="AKL44" s="80"/>
      <c r="AKM44" s="80"/>
      <c r="AKN44" s="80"/>
      <c r="AKO44" s="80"/>
      <c r="AKP44" s="80"/>
      <c r="AKQ44" s="80"/>
      <c r="AKR44" s="80"/>
      <c r="AKS44" s="80"/>
      <c r="AKT44" s="80"/>
      <c r="AKU44" s="80"/>
      <c r="AKV44" s="80"/>
      <c r="AKW44" s="80"/>
      <c r="AKX44" s="80"/>
      <c r="AKY44" s="80"/>
      <c r="AKZ44" s="80"/>
      <c r="ALA44" s="80"/>
      <c r="ALB44" s="80"/>
      <c r="ALC44" s="80"/>
      <c r="ALD44" s="80"/>
      <c r="ALE44" s="80"/>
      <c r="ALF44" s="80"/>
      <c r="ALG44" s="80"/>
      <c r="ALH44" s="80"/>
      <c r="ALI44" s="80"/>
      <c r="ALJ44" s="80"/>
      <c r="ALK44" s="80"/>
      <c r="ALL44" s="80"/>
      <c r="ALM44" s="80"/>
      <c r="ALN44" s="80"/>
      <c r="ALO44" s="80"/>
      <c r="ALP44" s="80"/>
    </row>
    <row r="45" spans="1:1004" s="207" customFormat="1" ht="15" x14ac:dyDescent="0.25">
      <c r="A45" s="407" t="str">
        <f>IF(COUNTBLANK(B45)=1," ",COUNTA($B$13:B45))</f>
        <v xml:space="preserve"> </v>
      </c>
      <c r="B45" s="412"/>
      <c r="C45" s="421" t="s">
        <v>211</v>
      </c>
      <c r="D45" s="422" t="s">
        <v>81</v>
      </c>
      <c r="E45" s="47">
        <f>ROUNDUP(E43*5,2)</f>
        <v>644.5</v>
      </c>
      <c r="F45" s="346"/>
      <c r="G45" s="347"/>
      <c r="H45" s="107"/>
      <c r="I45" s="348"/>
      <c r="J45" s="348"/>
      <c r="K45" s="349"/>
      <c r="L45" s="349"/>
      <c r="M45" s="349"/>
      <c r="N45" s="349"/>
      <c r="O45" s="349"/>
      <c r="P45" s="349"/>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c r="IW45" s="80"/>
      <c r="IX45" s="80"/>
      <c r="IY45" s="80"/>
      <c r="IZ45" s="80"/>
      <c r="JA45" s="80"/>
      <c r="JB45" s="80"/>
      <c r="JC45" s="80"/>
      <c r="JD45" s="80"/>
      <c r="JE45" s="80"/>
      <c r="JF45" s="80"/>
      <c r="JG45" s="80"/>
      <c r="JH45" s="80"/>
      <c r="JI45" s="80"/>
      <c r="JJ45" s="80"/>
      <c r="JK45" s="80"/>
      <c r="JL45" s="80"/>
      <c r="JM45" s="80"/>
      <c r="JN45" s="80"/>
      <c r="JO45" s="80"/>
      <c r="JP45" s="80"/>
      <c r="JQ45" s="80"/>
      <c r="JR45" s="80"/>
      <c r="JS45" s="80"/>
      <c r="JT45" s="80"/>
      <c r="JU45" s="80"/>
      <c r="JV45" s="80"/>
      <c r="JW45" s="80"/>
      <c r="JX45" s="80"/>
      <c r="JY45" s="80"/>
      <c r="JZ45" s="80"/>
      <c r="KA45" s="80"/>
      <c r="KB45" s="80"/>
      <c r="KC45" s="80"/>
      <c r="KD45" s="80"/>
      <c r="KE45" s="80"/>
      <c r="KF45" s="80"/>
      <c r="KG45" s="80"/>
      <c r="KH45" s="80"/>
      <c r="KI45" s="80"/>
      <c r="KJ45" s="80"/>
      <c r="KK45" s="80"/>
      <c r="KL45" s="80"/>
      <c r="KM45" s="80"/>
      <c r="KN45" s="80"/>
      <c r="KO45" s="80"/>
      <c r="KP45" s="80"/>
      <c r="KQ45" s="80"/>
      <c r="KR45" s="80"/>
      <c r="KS45" s="80"/>
      <c r="KT45" s="80"/>
      <c r="KU45" s="80"/>
      <c r="KV45" s="80"/>
      <c r="KW45" s="80"/>
      <c r="KX45" s="80"/>
      <c r="KY45" s="80"/>
      <c r="KZ45" s="80"/>
      <c r="LA45" s="80"/>
      <c r="LB45" s="80"/>
      <c r="LC45" s="80"/>
      <c r="LD45" s="80"/>
      <c r="LE45" s="80"/>
      <c r="LF45" s="80"/>
      <c r="LG45" s="80"/>
      <c r="LH45" s="80"/>
      <c r="LI45" s="80"/>
      <c r="LJ45" s="80"/>
      <c r="LK45" s="80"/>
      <c r="LL45" s="80"/>
      <c r="LM45" s="80"/>
      <c r="LN45" s="80"/>
      <c r="LO45" s="80"/>
      <c r="LP45" s="80"/>
      <c r="LQ45" s="80"/>
      <c r="LR45" s="80"/>
      <c r="LS45" s="80"/>
      <c r="LT45" s="80"/>
      <c r="LU45" s="80"/>
      <c r="LV45" s="80"/>
      <c r="LW45" s="80"/>
      <c r="LX45" s="80"/>
      <c r="LY45" s="80"/>
      <c r="LZ45" s="80"/>
      <c r="MA45" s="80"/>
      <c r="MB45" s="80"/>
      <c r="MC45" s="80"/>
      <c r="MD45" s="80"/>
      <c r="ME45" s="80"/>
      <c r="MF45" s="80"/>
      <c r="MG45" s="80"/>
      <c r="MH45" s="80"/>
      <c r="MI45" s="80"/>
      <c r="MJ45" s="80"/>
      <c r="MK45" s="80"/>
      <c r="ML45" s="80"/>
      <c r="MM45" s="80"/>
      <c r="MN45" s="80"/>
      <c r="MO45" s="80"/>
      <c r="MP45" s="80"/>
      <c r="MQ45" s="80"/>
      <c r="MR45" s="80"/>
      <c r="MS45" s="80"/>
      <c r="MT45" s="80"/>
      <c r="MU45" s="80"/>
      <c r="MV45" s="80"/>
      <c r="MW45" s="80"/>
      <c r="MX45" s="80"/>
      <c r="MY45" s="80"/>
      <c r="MZ45" s="80"/>
      <c r="NA45" s="80"/>
      <c r="NB45" s="80"/>
      <c r="NC45" s="80"/>
      <c r="ND45" s="80"/>
      <c r="NE45" s="80"/>
      <c r="NF45" s="80"/>
      <c r="NG45" s="80"/>
      <c r="NH45" s="80"/>
      <c r="NI45" s="80"/>
      <c r="NJ45" s="80"/>
      <c r="NK45" s="80"/>
      <c r="NL45" s="80"/>
      <c r="NM45" s="80"/>
      <c r="NN45" s="80"/>
      <c r="NO45" s="80"/>
      <c r="NP45" s="80"/>
      <c r="NQ45" s="80"/>
      <c r="NR45" s="80"/>
      <c r="NS45" s="80"/>
      <c r="NT45" s="80"/>
      <c r="NU45" s="80"/>
      <c r="NV45" s="80"/>
      <c r="NW45" s="80"/>
      <c r="NX45" s="80"/>
      <c r="NY45" s="80"/>
      <c r="NZ45" s="80"/>
      <c r="OA45" s="80"/>
      <c r="OB45" s="80"/>
      <c r="OC45" s="80"/>
      <c r="OD45" s="80"/>
      <c r="OE45" s="80"/>
      <c r="OF45" s="80"/>
      <c r="OG45" s="80"/>
      <c r="OH45" s="80"/>
      <c r="OI45" s="80"/>
      <c r="OJ45" s="80"/>
      <c r="OK45" s="80"/>
      <c r="OL45" s="80"/>
      <c r="OM45" s="80"/>
      <c r="ON45" s="80"/>
      <c r="OO45" s="80"/>
      <c r="OP45" s="80"/>
      <c r="OQ45" s="80"/>
      <c r="OR45" s="80"/>
      <c r="OS45" s="80"/>
      <c r="OT45" s="80"/>
      <c r="OU45" s="80"/>
      <c r="OV45" s="80"/>
      <c r="OW45" s="80"/>
      <c r="OX45" s="80"/>
      <c r="OY45" s="80"/>
      <c r="OZ45" s="80"/>
      <c r="PA45" s="80"/>
      <c r="PB45" s="80"/>
      <c r="PC45" s="80"/>
      <c r="PD45" s="80"/>
      <c r="PE45" s="80"/>
      <c r="PF45" s="80"/>
      <c r="PG45" s="80"/>
      <c r="PH45" s="80"/>
      <c r="PI45" s="80"/>
      <c r="PJ45" s="80"/>
      <c r="PK45" s="80"/>
      <c r="PL45" s="80"/>
      <c r="PM45" s="80"/>
      <c r="PN45" s="80"/>
      <c r="PO45" s="80"/>
      <c r="PP45" s="80"/>
      <c r="PQ45" s="80"/>
      <c r="PR45" s="80"/>
      <c r="PS45" s="80"/>
      <c r="PT45" s="80"/>
      <c r="PU45" s="80"/>
      <c r="PV45" s="80"/>
      <c r="PW45" s="80"/>
      <c r="PX45" s="80"/>
      <c r="PY45" s="80"/>
      <c r="PZ45" s="80"/>
      <c r="QA45" s="80"/>
      <c r="QB45" s="80"/>
      <c r="QC45" s="80"/>
      <c r="QD45" s="80"/>
      <c r="QE45" s="80"/>
      <c r="QF45" s="80"/>
      <c r="QG45" s="80"/>
      <c r="QH45" s="80"/>
      <c r="QI45" s="80"/>
      <c r="QJ45" s="80"/>
      <c r="QK45" s="80"/>
      <c r="QL45" s="80"/>
      <c r="QM45" s="80"/>
      <c r="QN45" s="80"/>
      <c r="QO45" s="80"/>
      <c r="QP45" s="80"/>
      <c r="QQ45" s="80"/>
      <c r="QR45" s="80"/>
      <c r="QS45" s="80"/>
      <c r="QT45" s="80"/>
      <c r="QU45" s="80"/>
      <c r="QV45" s="80"/>
      <c r="QW45" s="80"/>
      <c r="QX45" s="80"/>
      <c r="QY45" s="80"/>
      <c r="QZ45" s="80"/>
      <c r="RA45" s="80"/>
      <c r="RB45" s="80"/>
      <c r="RC45" s="80"/>
      <c r="RD45" s="80"/>
      <c r="RE45" s="80"/>
      <c r="RF45" s="80"/>
      <c r="RG45" s="80"/>
      <c r="RH45" s="80"/>
      <c r="RI45" s="80"/>
      <c r="RJ45" s="80"/>
      <c r="RK45" s="80"/>
      <c r="RL45" s="80"/>
      <c r="RM45" s="80"/>
      <c r="RN45" s="80"/>
      <c r="RO45" s="80"/>
      <c r="RP45" s="80"/>
      <c r="RQ45" s="80"/>
      <c r="RR45" s="80"/>
      <c r="RS45" s="80"/>
      <c r="RT45" s="80"/>
      <c r="RU45" s="80"/>
      <c r="RV45" s="80"/>
      <c r="RW45" s="80"/>
      <c r="RX45" s="80"/>
      <c r="RY45" s="80"/>
      <c r="RZ45" s="80"/>
      <c r="SA45" s="80"/>
      <c r="SB45" s="80"/>
      <c r="SC45" s="80"/>
      <c r="SD45" s="80"/>
      <c r="SE45" s="80"/>
      <c r="SF45" s="80"/>
      <c r="SG45" s="80"/>
      <c r="SH45" s="80"/>
      <c r="SI45" s="80"/>
      <c r="SJ45" s="80"/>
      <c r="SK45" s="80"/>
      <c r="SL45" s="80"/>
      <c r="SM45" s="80"/>
      <c r="SN45" s="80"/>
      <c r="SO45" s="80"/>
      <c r="SP45" s="80"/>
      <c r="SQ45" s="80"/>
      <c r="SR45" s="80"/>
      <c r="SS45" s="80"/>
      <c r="ST45" s="80"/>
      <c r="SU45" s="80"/>
      <c r="SV45" s="80"/>
      <c r="SW45" s="80"/>
      <c r="SX45" s="80"/>
      <c r="SY45" s="80"/>
      <c r="SZ45" s="80"/>
      <c r="TA45" s="80"/>
      <c r="TB45" s="80"/>
      <c r="TC45" s="80"/>
      <c r="TD45" s="80"/>
      <c r="TE45" s="80"/>
      <c r="TF45" s="80"/>
      <c r="TG45" s="80"/>
      <c r="TH45" s="80"/>
      <c r="TI45" s="80"/>
      <c r="TJ45" s="80"/>
      <c r="TK45" s="80"/>
      <c r="TL45" s="80"/>
      <c r="TM45" s="80"/>
      <c r="TN45" s="80"/>
      <c r="TO45" s="80"/>
      <c r="TP45" s="80"/>
      <c r="TQ45" s="80"/>
      <c r="TR45" s="80"/>
      <c r="TS45" s="80"/>
      <c r="TT45" s="80"/>
      <c r="TU45" s="80"/>
      <c r="TV45" s="80"/>
      <c r="TW45" s="80"/>
      <c r="TX45" s="80"/>
      <c r="TY45" s="80"/>
      <c r="TZ45" s="80"/>
      <c r="UA45" s="80"/>
      <c r="UB45" s="80"/>
      <c r="UC45" s="80"/>
      <c r="UD45" s="80"/>
      <c r="UE45" s="80"/>
      <c r="UF45" s="80"/>
      <c r="UG45" s="80"/>
      <c r="UH45" s="80"/>
      <c r="UI45" s="80"/>
      <c r="UJ45" s="80"/>
      <c r="UK45" s="80"/>
      <c r="UL45" s="80"/>
      <c r="UM45" s="80"/>
      <c r="UN45" s="80"/>
      <c r="UO45" s="80"/>
      <c r="UP45" s="80"/>
      <c r="UQ45" s="80"/>
      <c r="UR45" s="80"/>
      <c r="US45" s="80"/>
      <c r="UT45" s="80"/>
      <c r="UU45" s="80"/>
      <c r="UV45" s="80"/>
      <c r="UW45" s="80"/>
      <c r="UX45" s="80"/>
      <c r="UY45" s="80"/>
      <c r="UZ45" s="80"/>
      <c r="VA45" s="80"/>
      <c r="VB45" s="80"/>
      <c r="VC45" s="80"/>
      <c r="VD45" s="80"/>
      <c r="VE45" s="80"/>
      <c r="VF45" s="80"/>
      <c r="VG45" s="80"/>
      <c r="VH45" s="80"/>
      <c r="VI45" s="80"/>
      <c r="VJ45" s="80"/>
      <c r="VK45" s="80"/>
      <c r="VL45" s="80"/>
      <c r="VM45" s="80"/>
      <c r="VN45" s="80"/>
      <c r="VO45" s="80"/>
      <c r="VP45" s="80"/>
      <c r="VQ45" s="80"/>
      <c r="VR45" s="80"/>
      <c r="VS45" s="80"/>
      <c r="VT45" s="80"/>
      <c r="VU45" s="80"/>
      <c r="VV45" s="80"/>
      <c r="VW45" s="80"/>
      <c r="VX45" s="80"/>
      <c r="VY45" s="80"/>
      <c r="VZ45" s="80"/>
      <c r="WA45" s="80"/>
      <c r="WB45" s="80"/>
      <c r="WC45" s="80"/>
      <c r="WD45" s="80"/>
      <c r="WE45" s="80"/>
      <c r="WF45" s="80"/>
      <c r="WG45" s="80"/>
      <c r="WH45" s="80"/>
      <c r="WI45" s="80"/>
      <c r="WJ45" s="80"/>
      <c r="WK45" s="80"/>
      <c r="WL45" s="80"/>
      <c r="WM45" s="80"/>
      <c r="WN45" s="80"/>
      <c r="WO45" s="80"/>
      <c r="WP45" s="80"/>
      <c r="WQ45" s="80"/>
      <c r="WR45" s="80"/>
      <c r="WS45" s="80"/>
      <c r="WT45" s="80"/>
      <c r="WU45" s="80"/>
      <c r="WV45" s="80"/>
      <c r="WW45" s="80"/>
      <c r="WX45" s="80"/>
      <c r="WY45" s="80"/>
      <c r="WZ45" s="80"/>
      <c r="XA45" s="80"/>
      <c r="XB45" s="80"/>
      <c r="XC45" s="80"/>
      <c r="XD45" s="80"/>
      <c r="XE45" s="80"/>
      <c r="XF45" s="80"/>
      <c r="XG45" s="80"/>
      <c r="XH45" s="80"/>
      <c r="XI45" s="80"/>
      <c r="XJ45" s="80"/>
      <c r="XK45" s="80"/>
      <c r="XL45" s="80"/>
      <c r="XM45" s="80"/>
      <c r="XN45" s="80"/>
      <c r="XO45" s="80"/>
      <c r="XP45" s="80"/>
      <c r="XQ45" s="80"/>
      <c r="XR45" s="80"/>
      <c r="XS45" s="80"/>
      <c r="XT45" s="80"/>
      <c r="XU45" s="80"/>
      <c r="XV45" s="80"/>
      <c r="XW45" s="80"/>
      <c r="XX45" s="80"/>
      <c r="XY45" s="80"/>
      <c r="XZ45" s="80"/>
      <c r="YA45" s="80"/>
      <c r="YB45" s="80"/>
      <c r="YC45" s="80"/>
      <c r="YD45" s="80"/>
      <c r="YE45" s="80"/>
      <c r="YF45" s="80"/>
      <c r="YG45" s="80"/>
      <c r="YH45" s="80"/>
      <c r="YI45" s="80"/>
      <c r="YJ45" s="80"/>
      <c r="YK45" s="80"/>
      <c r="YL45" s="80"/>
      <c r="YM45" s="80"/>
      <c r="YN45" s="80"/>
      <c r="YO45" s="80"/>
      <c r="YP45" s="80"/>
      <c r="YQ45" s="80"/>
      <c r="YR45" s="80"/>
      <c r="YS45" s="80"/>
      <c r="YT45" s="80"/>
      <c r="YU45" s="80"/>
      <c r="YV45" s="80"/>
      <c r="YW45" s="80"/>
      <c r="YX45" s="80"/>
      <c r="YY45" s="80"/>
      <c r="YZ45" s="80"/>
      <c r="ZA45" s="80"/>
      <c r="ZB45" s="80"/>
      <c r="ZC45" s="80"/>
      <c r="ZD45" s="80"/>
      <c r="ZE45" s="80"/>
      <c r="ZF45" s="80"/>
      <c r="ZG45" s="80"/>
      <c r="ZH45" s="80"/>
      <c r="ZI45" s="80"/>
      <c r="ZJ45" s="80"/>
      <c r="ZK45" s="80"/>
      <c r="ZL45" s="80"/>
      <c r="ZM45" s="80"/>
      <c r="ZN45" s="80"/>
      <c r="ZO45" s="80"/>
      <c r="ZP45" s="80"/>
      <c r="ZQ45" s="80"/>
      <c r="ZR45" s="80"/>
      <c r="ZS45" s="80"/>
      <c r="ZT45" s="80"/>
      <c r="ZU45" s="80"/>
      <c r="ZV45" s="80"/>
      <c r="ZW45" s="80"/>
      <c r="ZX45" s="80"/>
      <c r="ZY45" s="80"/>
      <c r="ZZ45" s="80"/>
      <c r="AAA45" s="80"/>
      <c r="AAB45" s="80"/>
      <c r="AAC45" s="80"/>
      <c r="AAD45" s="80"/>
      <c r="AAE45" s="80"/>
      <c r="AAF45" s="80"/>
      <c r="AAG45" s="80"/>
      <c r="AAH45" s="80"/>
      <c r="AAI45" s="80"/>
      <c r="AAJ45" s="80"/>
      <c r="AAK45" s="80"/>
      <c r="AAL45" s="80"/>
      <c r="AAM45" s="80"/>
      <c r="AAN45" s="80"/>
      <c r="AAO45" s="80"/>
      <c r="AAP45" s="80"/>
      <c r="AAQ45" s="80"/>
      <c r="AAR45" s="80"/>
      <c r="AAS45" s="80"/>
      <c r="AAT45" s="80"/>
      <c r="AAU45" s="80"/>
      <c r="AAV45" s="80"/>
      <c r="AAW45" s="80"/>
      <c r="AAX45" s="80"/>
      <c r="AAY45" s="80"/>
      <c r="AAZ45" s="80"/>
      <c r="ABA45" s="80"/>
      <c r="ABB45" s="80"/>
      <c r="ABC45" s="80"/>
      <c r="ABD45" s="80"/>
      <c r="ABE45" s="80"/>
      <c r="ABF45" s="80"/>
      <c r="ABG45" s="80"/>
      <c r="ABH45" s="80"/>
      <c r="ABI45" s="80"/>
      <c r="ABJ45" s="80"/>
      <c r="ABK45" s="80"/>
      <c r="ABL45" s="80"/>
      <c r="ABM45" s="80"/>
      <c r="ABN45" s="80"/>
      <c r="ABO45" s="80"/>
      <c r="ABP45" s="80"/>
      <c r="ABQ45" s="80"/>
      <c r="ABR45" s="80"/>
      <c r="ABS45" s="80"/>
      <c r="ABT45" s="80"/>
      <c r="ABU45" s="80"/>
      <c r="ABV45" s="80"/>
      <c r="ABW45" s="80"/>
      <c r="ABX45" s="80"/>
      <c r="ABY45" s="80"/>
      <c r="ABZ45" s="80"/>
      <c r="ACA45" s="80"/>
      <c r="ACB45" s="80"/>
      <c r="ACC45" s="80"/>
      <c r="ACD45" s="80"/>
      <c r="ACE45" s="80"/>
      <c r="ACF45" s="80"/>
      <c r="ACG45" s="80"/>
      <c r="ACH45" s="80"/>
      <c r="ACI45" s="80"/>
      <c r="ACJ45" s="80"/>
      <c r="ACK45" s="80"/>
      <c r="ACL45" s="80"/>
      <c r="ACM45" s="80"/>
      <c r="ACN45" s="80"/>
      <c r="ACO45" s="80"/>
      <c r="ACP45" s="80"/>
      <c r="ACQ45" s="80"/>
      <c r="ACR45" s="80"/>
      <c r="ACS45" s="80"/>
      <c r="ACT45" s="80"/>
      <c r="ACU45" s="80"/>
      <c r="ACV45" s="80"/>
      <c r="ACW45" s="80"/>
      <c r="ACX45" s="80"/>
      <c r="ACY45" s="80"/>
      <c r="ACZ45" s="80"/>
      <c r="ADA45" s="80"/>
      <c r="ADB45" s="80"/>
      <c r="ADC45" s="80"/>
      <c r="ADD45" s="80"/>
      <c r="ADE45" s="80"/>
      <c r="ADF45" s="80"/>
      <c r="ADG45" s="80"/>
      <c r="ADH45" s="80"/>
      <c r="ADI45" s="80"/>
      <c r="ADJ45" s="80"/>
      <c r="ADK45" s="80"/>
      <c r="ADL45" s="80"/>
      <c r="ADM45" s="80"/>
      <c r="ADN45" s="80"/>
      <c r="ADO45" s="80"/>
      <c r="ADP45" s="80"/>
      <c r="ADQ45" s="80"/>
      <c r="ADR45" s="80"/>
      <c r="ADS45" s="80"/>
      <c r="ADT45" s="80"/>
      <c r="ADU45" s="80"/>
      <c r="ADV45" s="80"/>
      <c r="ADW45" s="80"/>
      <c r="ADX45" s="80"/>
      <c r="ADY45" s="80"/>
      <c r="ADZ45" s="80"/>
      <c r="AEA45" s="80"/>
      <c r="AEB45" s="80"/>
      <c r="AEC45" s="80"/>
      <c r="AED45" s="80"/>
      <c r="AEE45" s="80"/>
      <c r="AEF45" s="80"/>
      <c r="AEG45" s="80"/>
      <c r="AEH45" s="80"/>
      <c r="AEI45" s="80"/>
      <c r="AEJ45" s="80"/>
      <c r="AEK45" s="80"/>
      <c r="AEL45" s="80"/>
      <c r="AEM45" s="80"/>
      <c r="AEN45" s="80"/>
      <c r="AEO45" s="80"/>
      <c r="AEP45" s="80"/>
      <c r="AEQ45" s="80"/>
      <c r="AER45" s="80"/>
      <c r="AES45" s="80"/>
      <c r="AET45" s="80"/>
      <c r="AEU45" s="80"/>
      <c r="AEV45" s="80"/>
      <c r="AEW45" s="80"/>
      <c r="AEX45" s="80"/>
      <c r="AEY45" s="80"/>
      <c r="AEZ45" s="80"/>
      <c r="AFA45" s="80"/>
      <c r="AFB45" s="80"/>
      <c r="AFC45" s="80"/>
      <c r="AFD45" s="80"/>
      <c r="AFE45" s="80"/>
      <c r="AFF45" s="80"/>
      <c r="AFG45" s="80"/>
      <c r="AFH45" s="80"/>
      <c r="AFI45" s="80"/>
      <c r="AFJ45" s="80"/>
      <c r="AFK45" s="80"/>
      <c r="AFL45" s="80"/>
      <c r="AFM45" s="80"/>
      <c r="AFN45" s="80"/>
      <c r="AFO45" s="80"/>
      <c r="AFP45" s="80"/>
      <c r="AFQ45" s="80"/>
      <c r="AFR45" s="80"/>
      <c r="AFS45" s="80"/>
      <c r="AFT45" s="80"/>
      <c r="AFU45" s="80"/>
      <c r="AFV45" s="80"/>
      <c r="AFW45" s="80"/>
      <c r="AFX45" s="80"/>
      <c r="AFY45" s="80"/>
      <c r="AFZ45" s="80"/>
      <c r="AGA45" s="80"/>
      <c r="AGB45" s="80"/>
      <c r="AGC45" s="80"/>
      <c r="AGD45" s="80"/>
      <c r="AGE45" s="80"/>
      <c r="AGF45" s="80"/>
      <c r="AGG45" s="80"/>
      <c r="AGH45" s="80"/>
      <c r="AGI45" s="80"/>
      <c r="AGJ45" s="80"/>
      <c r="AGK45" s="80"/>
      <c r="AGL45" s="80"/>
      <c r="AGM45" s="80"/>
      <c r="AGN45" s="80"/>
      <c r="AGO45" s="80"/>
      <c r="AGP45" s="80"/>
      <c r="AGQ45" s="80"/>
      <c r="AGR45" s="80"/>
      <c r="AGS45" s="80"/>
      <c r="AGT45" s="80"/>
      <c r="AGU45" s="80"/>
      <c r="AGV45" s="80"/>
      <c r="AGW45" s="80"/>
      <c r="AGX45" s="80"/>
      <c r="AGY45" s="80"/>
      <c r="AGZ45" s="80"/>
      <c r="AHA45" s="80"/>
      <c r="AHB45" s="80"/>
      <c r="AHC45" s="80"/>
      <c r="AHD45" s="80"/>
      <c r="AHE45" s="80"/>
      <c r="AHF45" s="80"/>
      <c r="AHG45" s="80"/>
      <c r="AHH45" s="80"/>
      <c r="AHI45" s="80"/>
      <c r="AHJ45" s="80"/>
      <c r="AHK45" s="80"/>
      <c r="AHL45" s="80"/>
      <c r="AHM45" s="80"/>
      <c r="AHN45" s="80"/>
      <c r="AHO45" s="80"/>
      <c r="AHP45" s="80"/>
      <c r="AHQ45" s="80"/>
      <c r="AHR45" s="80"/>
      <c r="AHS45" s="80"/>
      <c r="AHT45" s="80"/>
      <c r="AHU45" s="80"/>
      <c r="AHV45" s="80"/>
      <c r="AHW45" s="80"/>
      <c r="AHX45" s="80"/>
      <c r="AHY45" s="80"/>
      <c r="AHZ45" s="80"/>
      <c r="AIA45" s="80"/>
      <c r="AIB45" s="80"/>
      <c r="AIC45" s="80"/>
      <c r="AID45" s="80"/>
      <c r="AIE45" s="80"/>
      <c r="AIF45" s="80"/>
      <c r="AIG45" s="80"/>
      <c r="AIH45" s="80"/>
      <c r="AII45" s="80"/>
      <c r="AIJ45" s="80"/>
      <c r="AIK45" s="80"/>
      <c r="AIL45" s="80"/>
      <c r="AIM45" s="80"/>
      <c r="AIN45" s="80"/>
      <c r="AIO45" s="80"/>
      <c r="AIP45" s="80"/>
      <c r="AIQ45" s="80"/>
      <c r="AIR45" s="80"/>
      <c r="AIS45" s="80"/>
      <c r="AIT45" s="80"/>
      <c r="AIU45" s="80"/>
      <c r="AIV45" s="80"/>
      <c r="AIW45" s="80"/>
      <c r="AIX45" s="80"/>
      <c r="AIY45" s="80"/>
      <c r="AIZ45" s="80"/>
      <c r="AJA45" s="80"/>
      <c r="AJB45" s="80"/>
      <c r="AJC45" s="80"/>
      <c r="AJD45" s="80"/>
      <c r="AJE45" s="80"/>
      <c r="AJF45" s="80"/>
      <c r="AJG45" s="80"/>
      <c r="AJH45" s="80"/>
      <c r="AJI45" s="80"/>
      <c r="AJJ45" s="80"/>
      <c r="AJK45" s="80"/>
      <c r="AJL45" s="80"/>
      <c r="AJM45" s="80"/>
      <c r="AJN45" s="80"/>
      <c r="AJO45" s="80"/>
      <c r="AJP45" s="80"/>
      <c r="AJQ45" s="80"/>
      <c r="AJR45" s="80"/>
      <c r="AJS45" s="80"/>
      <c r="AJT45" s="80"/>
      <c r="AJU45" s="80"/>
      <c r="AJV45" s="80"/>
      <c r="AJW45" s="80"/>
      <c r="AJX45" s="80"/>
      <c r="AJY45" s="80"/>
      <c r="AJZ45" s="80"/>
      <c r="AKA45" s="80"/>
      <c r="AKB45" s="80"/>
      <c r="AKC45" s="80"/>
      <c r="AKD45" s="80"/>
      <c r="AKE45" s="80"/>
      <c r="AKF45" s="80"/>
      <c r="AKG45" s="80"/>
      <c r="AKH45" s="80"/>
      <c r="AKI45" s="80"/>
      <c r="AKJ45" s="80"/>
      <c r="AKK45" s="80"/>
      <c r="AKL45" s="80"/>
      <c r="AKM45" s="80"/>
      <c r="AKN45" s="80"/>
      <c r="AKO45" s="80"/>
      <c r="AKP45" s="80"/>
      <c r="AKQ45" s="80"/>
      <c r="AKR45" s="80"/>
      <c r="AKS45" s="80"/>
      <c r="AKT45" s="80"/>
      <c r="AKU45" s="80"/>
      <c r="AKV45" s="80"/>
      <c r="AKW45" s="80"/>
      <c r="AKX45" s="80"/>
      <c r="AKY45" s="80"/>
      <c r="AKZ45" s="80"/>
      <c r="ALA45" s="80"/>
      <c r="ALB45" s="80"/>
      <c r="ALC45" s="80"/>
      <c r="ALD45" s="80"/>
      <c r="ALE45" s="80"/>
      <c r="ALF45" s="80"/>
      <c r="ALG45" s="80"/>
      <c r="ALH45" s="80"/>
      <c r="ALI45" s="80"/>
      <c r="ALJ45" s="80"/>
      <c r="ALK45" s="80"/>
      <c r="ALL45" s="80"/>
      <c r="ALM45" s="80"/>
      <c r="ALN45" s="80"/>
      <c r="ALO45" s="80"/>
      <c r="ALP45" s="80"/>
    </row>
    <row r="46" spans="1:1004" s="207" customFormat="1" ht="15" x14ac:dyDescent="0.25">
      <c r="A46" s="407" t="str">
        <f>IF(COUNTBLANK(B46)=1," ",COUNTA($B$13:B46))</f>
        <v xml:space="preserve"> </v>
      </c>
      <c r="B46" s="412"/>
      <c r="C46" s="421" t="s">
        <v>209</v>
      </c>
      <c r="D46" s="428" t="s">
        <v>56</v>
      </c>
      <c r="E46" s="47">
        <f>ROUNDUP(E43*1.1,2)</f>
        <v>141.79</v>
      </c>
      <c r="F46" s="105"/>
      <c r="G46" s="106"/>
      <c r="H46" s="107">
        <f t="shared" ref="H46" si="18">F46*G46</f>
        <v>0</v>
      </c>
      <c r="I46" s="108"/>
      <c r="J46" s="108"/>
      <c r="K46" s="109">
        <f t="shared" ref="K46" si="19">ROUND(I46+H46+J46,2)</f>
        <v>0</v>
      </c>
      <c r="L46" s="349"/>
      <c r="M46" s="349"/>
      <c r="N46" s="349"/>
      <c r="O46" s="349"/>
      <c r="P46" s="349"/>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c r="IV46" s="80"/>
      <c r="IW46" s="80"/>
      <c r="IX46" s="80"/>
      <c r="IY46" s="80"/>
      <c r="IZ46" s="80"/>
      <c r="JA46" s="80"/>
      <c r="JB46" s="80"/>
      <c r="JC46" s="80"/>
      <c r="JD46" s="80"/>
      <c r="JE46" s="80"/>
      <c r="JF46" s="80"/>
      <c r="JG46" s="80"/>
      <c r="JH46" s="80"/>
      <c r="JI46" s="80"/>
      <c r="JJ46" s="80"/>
      <c r="JK46" s="80"/>
      <c r="JL46" s="80"/>
      <c r="JM46" s="80"/>
      <c r="JN46" s="80"/>
      <c r="JO46" s="80"/>
      <c r="JP46" s="80"/>
      <c r="JQ46" s="80"/>
      <c r="JR46" s="80"/>
      <c r="JS46" s="80"/>
      <c r="JT46" s="80"/>
      <c r="JU46" s="80"/>
      <c r="JV46" s="80"/>
      <c r="JW46" s="80"/>
      <c r="JX46" s="80"/>
      <c r="JY46" s="80"/>
      <c r="JZ46" s="80"/>
      <c r="KA46" s="80"/>
      <c r="KB46" s="80"/>
      <c r="KC46" s="80"/>
      <c r="KD46" s="80"/>
      <c r="KE46" s="80"/>
      <c r="KF46" s="80"/>
      <c r="KG46" s="80"/>
      <c r="KH46" s="80"/>
      <c r="KI46" s="80"/>
      <c r="KJ46" s="80"/>
      <c r="KK46" s="80"/>
      <c r="KL46" s="80"/>
      <c r="KM46" s="80"/>
      <c r="KN46" s="80"/>
      <c r="KO46" s="80"/>
      <c r="KP46" s="80"/>
      <c r="KQ46" s="80"/>
      <c r="KR46" s="80"/>
      <c r="KS46" s="80"/>
      <c r="KT46" s="80"/>
      <c r="KU46" s="80"/>
      <c r="KV46" s="80"/>
      <c r="KW46" s="80"/>
      <c r="KX46" s="80"/>
      <c r="KY46" s="80"/>
      <c r="KZ46" s="80"/>
      <c r="LA46" s="80"/>
      <c r="LB46" s="80"/>
      <c r="LC46" s="80"/>
      <c r="LD46" s="80"/>
      <c r="LE46" s="80"/>
      <c r="LF46" s="80"/>
      <c r="LG46" s="80"/>
      <c r="LH46" s="80"/>
      <c r="LI46" s="80"/>
      <c r="LJ46" s="80"/>
      <c r="LK46" s="80"/>
      <c r="LL46" s="80"/>
      <c r="LM46" s="80"/>
      <c r="LN46" s="80"/>
      <c r="LO46" s="80"/>
      <c r="LP46" s="80"/>
      <c r="LQ46" s="80"/>
      <c r="LR46" s="80"/>
      <c r="LS46" s="80"/>
      <c r="LT46" s="80"/>
      <c r="LU46" s="80"/>
      <c r="LV46" s="80"/>
      <c r="LW46" s="80"/>
      <c r="LX46" s="80"/>
      <c r="LY46" s="80"/>
      <c r="LZ46" s="80"/>
      <c r="MA46" s="80"/>
      <c r="MB46" s="80"/>
      <c r="MC46" s="80"/>
      <c r="MD46" s="80"/>
      <c r="ME46" s="80"/>
      <c r="MF46" s="80"/>
      <c r="MG46" s="80"/>
      <c r="MH46" s="80"/>
      <c r="MI46" s="80"/>
      <c r="MJ46" s="80"/>
      <c r="MK46" s="80"/>
      <c r="ML46" s="80"/>
      <c r="MM46" s="80"/>
      <c r="MN46" s="80"/>
      <c r="MO46" s="80"/>
      <c r="MP46" s="80"/>
      <c r="MQ46" s="80"/>
      <c r="MR46" s="80"/>
      <c r="MS46" s="80"/>
      <c r="MT46" s="80"/>
      <c r="MU46" s="80"/>
      <c r="MV46" s="80"/>
      <c r="MW46" s="80"/>
      <c r="MX46" s="80"/>
      <c r="MY46" s="80"/>
      <c r="MZ46" s="80"/>
      <c r="NA46" s="80"/>
      <c r="NB46" s="80"/>
      <c r="NC46" s="80"/>
      <c r="ND46" s="80"/>
      <c r="NE46" s="80"/>
      <c r="NF46" s="80"/>
      <c r="NG46" s="80"/>
      <c r="NH46" s="80"/>
      <c r="NI46" s="80"/>
      <c r="NJ46" s="80"/>
      <c r="NK46" s="80"/>
      <c r="NL46" s="80"/>
      <c r="NM46" s="80"/>
      <c r="NN46" s="80"/>
      <c r="NO46" s="80"/>
      <c r="NP46" s="80"/>
      <c r="NQ46" s="80"/>
      <c r="NR46" s="80"/>
      <c r="NS46" s="80"/>
      <c r="NT46" s="80"/>
      <c r="NU46" s="80"/>
      <c r="NV46" s="80"/>
      <c r="NW46" s="80"/>
      <c r="NX46" s="80"/>
      <c r="NY46" s="80"/>
      <c r="NZ46" s="80"/>
      <c r="OA46" s="80"/>
      <c r="OB46" s="80"/>
      <c r="OC46" s="80"/>
      <c r="OD46" s="80"/>
      <c r="OE46" s="80"/>
      <c r="OF46" s="80"/>
      <c r="OG46" s="80"/>
      <c r="OH46" s="80"/>
      <c r="OI46" s="80"/>
      <c r="OJ46" s="80"/>
      <c r="OK46" s="80"/>
      <c r="OL46" s="80"/>
      <c r="OM46" s="80"/>
      <c r="ON46" s="80"/>
      <c r="OO46" s="80"/>
      <c r="OP46" s="80"/>
      <c r="OQ46" s="80"/>
      <c r="OR46" s="80"/>
      <c r="OS46" s="80"/>
      <c r="OT46" s="80"/>
      <c r="OU46" s="80"/>
      <c r="OV46" s="80"/>
      <c r="OW46" s="80"/>
      <c r="OX46" s="80"/>
      <c r="OY46" s="80"/>
      <c r="OZ46" s="80"/>
      <c r="PA46" s="80"/>
      <c r="PB46" s="80"/>
      <c r="PC46" s="80"/>
      <c r="PD46" s="80"/>
      <c r="PE46" s="80"/>
      <c r="PF46" s="80"/>
      <c r="PG46" s="80"/>
      <c r="PH46" s="80"/>
      <c r="PI46" s="80"/>
      <c r="PJ46" s="80"/>
      <c r="PK46" s="80"/>
      <c r="PL46" s="80"/>
      <c r="PM46" s="80"/>
      <c r="PN46" s="80"/>
      <c r="PO46" s="80"/>
      <c r="PP46" s="80"/>
      <c r="PQ46" s="80"/>
      <c r="PR46" s="80"/>
      <c r="PS46" s="80"/>
      <c r="PT46" s="80"/>
      <c r="PU46" s="80"/>
      <c r="PV46" s="80"/>
      <c r="PW46" s="80"/>
      <c r="PX46" s="80"/>
      <c r="PY46" s="80"/>
      <c r="PZ46" s="80"/>
      <c r="QA46" s="80"/>
      <c r="QB46" s="80"/>
      <c r="QC46" s="80"/>
      <c r="QD46" s="80"/>
      <c r="QE46" s="80"/>
      <c r="QF46" s="80"/>
      <c r="QG46" s="80"/>
      <c r="QH46" s="80"/>
      <c r="QI46" s="80"/>
      <c r="QJ46" s="80"/>
      <c r="QK46" s="80"/>
      <c r="QL46" s="80"/>
      <c r="QM46" s="80"/>
      <c r="QN46" s="80"/>
      <c r="QO46" s="80"/>
      <c r="QP46" s="80"/>
      <c r="QQ46" s="80"/>
      <c r="QR46" s="80"/>
      <c r="QS46" s="80"/>
      <c r="QT46" s="80"/>
      <c r="QU46" s="80"/>
      <c r="QV46" s="80"/>
      <c r="QW46" s="80"/>
      <c r="QX46" s="80"/>
      <c r="QY46" s="80"/>
      <c r="QZ46" s="80"/>
      <c r="RA46" s="80"/>
      <c r="RB46" s="80"/>
      <c r="RC46" s="80"/>
      <c r="RD46" s="80"/>
      <c r="RE46" s="80"/>
      <c r="RF46" s="80"/>
      <c r="RG46" s="80"/>
      <c r="RH46" s="80"/>
      <c r="RI46" s="80"/>
      <c r="RJ46" s="80"/>
      <c r="RK46" s="80"/>
      <c r="RL46" s="80"/>
      <c r="RM46" s="80"/>
      <c r="RN46" s="80"/>
      <c r="RO46" s="80"/>
      <c r="RP46" s="80"/>
      <c r="RQ46" s="80"/>
      <c r="RR46" s="80"/>
      <c r="RS46" s="80"/>
      <c r="RT46" s="80"/>
      <c r="RU46" s="80"/>
      <c r="RV46" s="80"/>
      <c r="RW46" s="80"/>
      <c r="RX46" s="80"/>
      <c r="RY46" s="80"/>
      <c r="RZ46" s="80"/>
      <c r="SA46" s="80"/>
      <c r="SB46" s="80"/>
      <c r="SC46" s="80"/>
      <c r="SD46" s="80"/>
      <c r="SE46" s="80"/>
      <c r="SF46" s="80"/>
      <c r="SG46" s="80"/>
      <c r="SH46" s="80"/>
      <c r="SI46" s="80"/>
      <c r="SJ46" s="80"/>
      <c r="SK46" s="80"/>
      <c r="SL46" s="80"/>
      <c r="SM46" s="80"/>
      <c r="SN46" s="80"/>
      <c r="SO46" s="80"/>
      <c r="SP46" s="80"/>
      <c r="SQ46" s="80"/>
      <c r="SR46" s="80"/>
      <c r="SS46" s="80"/>
      <c r="ST46" s="80"/>
      <c r="SU46" s="80"/>
      <c r="SV46" s="80"/>
      <c r="SW46" s="80"/>
      <c r="SX46" s="80"/>
      <c r="SY46" s="80"/>
      <c r="SZ46" s="80"/>
      <c r="TA46" s="80"/>
      <c r="TB46" s="80"/>
      <c r="TC46" s="80"/>
      <c r="TD46" s="80"/>
      <c r="TE46" s="80"/>
      <c r="TF46" s="80"/>
      <c r="TG46" s="80"/>
      <c r="TH46" s="80"/>
      <c r="TI46" s="80"/>
      <c r="TJ46" s="80"/>
      <c r="TK46" s="80"/>
      <c r="TL46" s="80"/>
      <c r="TM46" s="80"/>
      <c r="TN46" s="80"/>
      <c r="TO46" s="80"/>
      <c r="TP46" s="80"/>
      <c r="TQ46" s="80"/>
      <c r="TR46" s="80"/>
      <c r="TS46" s="80"/>
      <c r="TT46" s="80"/>
      <c r="TU46" s="80"/>
      <c r="TV46" s="80"/>
      <c r="TW46" s="80"/>
      <c r="TX46" s="80"/>
      <c r="TY46" s="80"/>
      <c r="TZ46" s="80"/>
      <c r="UA46" s="80"/>
      <c r="UB46" s="80"/>
      <c r="UC46" s="80"/>
      <c r="UD46" s="80"/>
      <c r="UE46" s="80"/>
      <c r="UF46" s="80"/>
      <c r="UG46" s="80"/>
      <c r="UH46" s="80"/>
      <c r="UI46" s="80"/>
      <c r="UJ46" s="80"/>
      <c r="UK46" s="80"/>
      <c r="UL46" s="80"/>
      <c r="UM46" s="80"/>
      <c r="UN46" s="80"/>
      <c r="UO46" s="80"/>
      <c r="UP46" s="80"/>
      <c r="UQ46" s="80"/>
      <c r="UR46" s="80"/>
      <c r="US46" s="80"/>
      <c r="UT46" s="80"/>
      <c r="UU46" s="80"/>
      <c r="UV46" s="80"/>
      <c r="UW46" s="80"/>
      <c r="UX46" s="80"/>
      <c r="UY46" s="80"/>
      <c r="UZ46" s="80"/>
      <c r="VA46" s="80"/>
      <c r="VB46" s="80"/>
      <c r="VC46" s="80"/>
      <c r="VD46" s="80"/>
      <c r="VE46" s="80"/>
      <c r="VF46" s="80"/>
      <c r="VG46" s="80"/>
      <c r="VH46" s="80"/>
      <c r="VI46" s="80"/>
      <c r="VJ46" s="80"/>
      <c r="VK46" s="80"/>
      <c r="VL46" s="80"/>
      <c r="VM46" s="80"/>
      <c r="VN46" s="80"/>
      <c r="VO46" s="80"/>
      <c r="VP46" s="80"/>
      <c r="VQ46" s="80"/>
      <c r="VR46" s="80"/>
      <c r="VS46" s="80"/>
      <c r="VT46" s="80"/>
      <c r="VU46" s="80"/>
      <c r="VV46" s="80"/>
      <c r="VW46" s="80"/>
      <c r="VX46" s="80"/>
      <c r="VY46" s="80"/>
      <c r="VZ46" s="80"/>
      <c r="WA46" s="80"/>
      <c r="WB46" s="80"/>
      <c r="WC46" s="80"/>
      <c r="WD46" s="80"/>
      <c r="WE46" s="80"/>
      <c r="WF46" s="80"/>
      <c r="WG46" s="80"/>
      <c r="WH46" s="80"/>
      <c r="WI46" s="80"/>
      <c r="WJ46" s="80"/>
      <c r="WK46" s="80"/>
      <c r="WL46" s="80"/>
      <c r="WM46" s="80"/>
      <c r="WN46" s="80"/>
      <c r="WO46" s="80"/>
      <c r="WP46" s="80"/>
      <c r="WQ46" s="80"/>
      <c r="WR46" s="80"/>
      <c r="WS46" s="80"/>
      <c r="WT46" s="80"/>
      <c r="WU46" s="80"/>
      <c r="WV46" s="80"/>
      <c r="WW46" s="80"/>
      <c r="WX46" s="80"/>
      <c r="WY46" s="80"/>
      <c r="WZ46" s="80"/>
      <c r="XA46" s="80"/>
      <c r="XB46" s="80"/>
      <c r="XC46" s="80"/>
      <c r="XD46" s="80"/>
      <c r="XE46" s="80"/>
      <c r="XF46" s="80"/>
      <c r="XG46" s="80"/>
      <c r="XH46" s="80"/>
      <c r="XI46" s="80"/>
      <c r="XJ46" s="80"/>
      <c r="XK46" s="80"/>
      <c r="XL46" s="80"/>
      <c r="XM46" s="80"/>
      <c r="XN46" s="80"/>
      <c r="XO46" s="80"/>
      <c r="XP46" s="80"/>
      <c r="XQ46" s="80"/>
      <c r="XR46" s="80"/>
      <c r="XS46" s="80"/>
      <c r="XT46" s="80"/>
      <c r="XU46" s="80"/>
      <c r="XV46" s="80"/>
      <c r="XW46" s="80"/>
      <c r="XX46" s="80"/>
      <c r="XY46" s="80"/>
      <c r="XZ46" s="80"/>
      <c r="YA46" s="80"/>
      <c r="YB46" s="80"/>
      <c r="YC46" s="80"/>
      <c r="YD46" s="80"/>
      <c r="YE46" s="80"/>
      <c r="YF46" s="80"/>
      <c r="YG46" s="80"/>
      <c r="YH46" s="80"/>
      <c r="YI46" s="80"/>
      <c r="YJ46" s="80"/>
      <c r="YK46" s="80"/>
      <c r="YL46" s="80"/>
      <c r="YM46" s="80"/>
      <c r="YN46" s="80"/>
      <c r="YO46" s="80"/>
      <c r="YP46" s="80"/>
      <c r="YQ46" s="80"/>
      <c r="YR46" s="80"/>
      <c r="YS46" s="80"/>
      <c r="YT46" s="80"/>
      <c r="YU46" s="80"/>
      <c r="YV46" s="80"/>
      <c r="YW46" s="80"/>
      <c r="YX46" s="80"/>
      <c r="YY46" s="80"/>
      <c r="YZ46" s="80"/>
      <c r="ZA46" s="80"/>
      <c r="ZB46" s="80"/>
      <c r="ZC46" s="80"/>
      <c r="ZD46" s="80"/>
      <c r="ZE46" s="80"/>
      <c r="ZF46" s="80"/>
      <c r="ZG46" s="80"/>
      <c r="ZH46" s="80"/>
      <c r="ZI46" s="80"/>
      <c r="ZJ46" s="80"/>
      <c r="ZK46" s="80"/>
      <c r="ZL46" s="80"/>
      <c r="ZM46" s="80"/>
      <c r="ZN46" s="80"/>
      <c r="ZO46" s="80"/>
      <c r="ZP46" s="80"/>
      <c r="ZQ46" s="80"/>
      <c r="ZR46" s="80"/>
      <c r="ZS46" s="80"/>
      <c r="ZT46" s="80"/>
      <c r="ZU46" s="80"/>
      <c r="ZV46" s="80"/>
      <c r="ZW46" s="80"/>
      <c r="ZX46" s="80"/>
      <c r="ZY46" s="80"/>
      <c r="ZZ46" s="80"/>
      <c r="AAA46" s="80"/>
      <c r="AAB46" s="80"/>
      <c r="AAC46" s="80"/>
      <c r="AAD46" s="80"/>
      <c r="AAE46" s="80"/>
      <c r="AAF46" s="80"/>
      <c r="AAG46" s="80"/>
      <c r="AAH46" s="80"/>
      <c r="AAI46" s="80"/>
      <c r="AAJ46" s="80"/>
      <c r="AAK46" s="80"/>
      <c r="AAL46" s="80"/>
      <c r="AAM46" s="80"/>
      <c r="AAN46" s="80"/>
      <c r="AAO46" s="80"/>
      <c r="AAP46" s="80"/>
      <c r="AAQ46" s="80"/>
      <c r="AAR46" s="80"/>
      <c r="AAS46" s="80"/>
      <c r="AAT46" s="80"/>
      <c r="AAU46" s="80"/>
      <c r="AAV46" s="80"/>
      <c r="AAW46" s="80"/>
      <c r="AAX46" s="80"/>
      <c r="AAY46" s="80"/>
      <c r="AAZ46" s="80"/>
      <c r="ABA46" s="80"/>
      <c r="ABB46" s="80"/>
      <c r="ABC46" s="80"/>
      <c r="ABD46" s="80"/>
      <c r="ABE46" s="80"/>
      <c r="ABF46" s="80"/>
      <c r="ABG46" s="80"/>
      <c r="ABH46" s="80"/>
      <c r="ABI46" s="80"/>
      <c r="ABJ46" s="80"/>
      <c r="ABK46" s="80"/>
      <c r="ABL46" s="80"/>
      <c r="ABM46" s="80"/>
      <c r="ABN46" s="80"/>
      <c r="ABO46" s="80"/>
      <c r="ABP46" s="80"/>
      <c r="ABQ46" s="80"/>
      <c r="ABR46" s="80"/>
      <c r="ABS46" s="80"/>
      <c r="ABT46" s="80"/>
      <c r="ABU46" s="80"/>
      <c r="ABV46" s="80"/>
      <c r="ABW46" s="80"/>
      <c r="ABX46" s="80"/>
      <c r="ABY46" s="80"/>
      <c r="ABZ46" s="80"/>
      <c r="ACA46" s="80"/>
      <c r="ACB46" s="80"/>
      <c r="ACC46" s="80"/>
      <c r="ACD46" s="80"/>
      <c r="ACE46" s="80"/>
      <c r="ACF46" s="80"/>
      <c r="ACG46" s="80"/>
      <c r="ACH46" s="80"/>
      <c r="ACI46" s="80"/>
      <c r="ACJ46" s="80"/>
      <c r="ACK46" s="80"/>
      <c r="ACL46" s="80"/>
      <c r="ACM46" s="80"/>
      <c r="ACN46" s="80"/>
      <c r="ACO46" s="80"/>
      <c r="ACP46" s="80"/>
      <c r="ACQ46" s="80"/>
      <c r="ACR46" s="80"/>
      <c r="ACS46" s="80"/>
      <c r="ACT46" s="80"/>
      <c r="ACU46" s="80"/>
      <c r="ACV46" s="80"/>
      <c r="ACW46" s="80"/>
      <c r="ACX46" s="80"/>
      <c r="ACY46" s="80"/>
      <c r="ACZ46" s="80"/>
      <c r="ADA46" s="80"/>
      <c r="ADB46" s="80"/>
      <c r="ADC46" s="80"/>
      <c r="ADD46" s="80"/>
      <c r="ADE46" s="80"/>
      <c r="ADF46" s="80"/>
      <c r="ADG46" s="80"/>
      <c r="ADH46" s="80"/>
      <c r="ADI46" s="80"/>
      <c r="ADJ46" s="80"/>
      <c r="ADK46" s="80"/>
      <c r="ADL46" s="80"/>
      <c r="ADM46" s="80"/>
      <c r="ADN46" s="80"/>
      <c r="ADO46" s="80"/>
      <c r="ADP46" s="80"/>
      <c r="ADQ46" s="80"/>
      <c r="ADR46" s="80"/>
      <c r="ADS46" s="80"/>
      <c r="ADT46" s="80"/>
      <c r="ADU46" s="80"/>
      <c r="ADV46" s="80"/>
      <c r="ADW46" s="80"/>
      <c r="ADX46" s="80"/>
      <c r="ADY46" s="80"/>
      <c r="ADZ46" s="80"/>
      <c r="AEA46" s="80"/>
      <c r="AEB46" s="80"/>
      <c r="AEC46" s="80"/>
      <c r="AED46" s="80"/>
      <c r="AEE46" s="80"/>
      <c r="AEF46" s="80"/>
      <c r="AEG46" s="80"/>
      <c r="AEH46" s="80"/>
      <c r="AEI46" s="80"/>
      <c r="AEJ46" s="80"/>
      <c r="AEK46" s="80"/>
      <c r="AEL46" s="80"/>
      <c r="AEM46" s="80"/>
      <c r="AEN46" s="80"/>
      <c r="AEO46" s="80"/>
      <c r="AEP46" s="80"/>
      <c r="AEQ46" s="80"/>
      <c r="AER46" s="80"/>
      <c r="AES46" s="80"/>
      <c r="AET46" s="80"/>
      <c r="AEU46" s="80"/>
      <c r="AEV46" s="80"/>
      <c r="AEW46" s="80"/>
      <c r="AEX46" s="80"/>
      <c r="AEY46" s="80"/>
      <c r="AEZ46" s="80"/>
      <c r="AFA46" s="80"/>
      <c r="AFB46" s="80"/>
      <c r="AFC46" s="80"/>
      <c r="AFD46" s="80"/>
      <c r="AFE46" s="80"/>
      <c r="AFF46" s="80"/>
      <c r="AFG46" s="80"/>
      <c r="AFH46" s="80"/>
      <c r="AFI46" s="80"/>
      <c r="AFJ46" s="80"/>
      <c r="AFK46" s="80"/>
      <c r="AFL46" s="80"/>
      <c r="AFM46" s="80"/>
      <c r="AFN46" s="80"/>
      <c r="AFO46" s="80"/>
      <c r="AFP46" s="80"/>
      <c r="AFQ46" s="80"/>
      <c r="AFR46" s="80"/>
      <c r="AFS46" s="80"/>
      <c r="AFT46" s="80"/>
      <c r="AFU46" s="80"/>
      <c r="AFV46" s="80"/>
      <c r="AFW46" s="80"/>
      <c r="AFX46" s="80"/>
      <c r="AFY46" s="80"/>
      <c r="AFZ46" s="80"/>
      <c r="AGA46" s="80"/>
      <c r="AGB46" s="80"/>
      <c r="AGC46" s="80"/>
      <c r="AGD46" s="80"/>
      <c r="AGE46" s="80"/>
      <c r="AGF46" s="80"/>
      <c r="AGG46" s="80"/>
      <c r="AGH46" s="80"/>
      <c r="AGI46" s="80"/>
      <c r="AGJ46" s="80"/>
      <c r="AGK46" s="80"/>
      <c r="AGL46" s="80"/>
      <c r="AGM46" s="80"/>
      <c r="AGN46" s="80"/>
      <c r="AGO46" s="80"/>
      <c r="AGP46" s="80"/>
      <c r="AGQ46" s="80"/>
      <c r="AGR46" s="80"/>
      <c r="AGS46" s="80"/>
      <c r="AGT46" s="80"/>
      <c r="AGU46" s="80"/>
      <c r="AGV46" s="80"/>
      <c r="AGW46" s="80"/>
      <c r="AGX46" s="80"/>
      <c r="AGY46" s="80"/>
      <c r="AGZ46" s="80"/>
      <c r="AHA46" s="80"/>
      <c r="AHB46" s="80"/>
      <c r="AHC46" s="80"/>
      <c r="AHD46" s="80"/>
      <c r="AHE46" s="80"/>
      <c r="AHF46" s="80"/>
      <c r="AHG46" s="80"/>
      <c r="AHH46" s="80"/>
      <c r="AHI46" s="80"/>
      <c r="AHJ46" s="80"/>
      <c r="AHK46" s="80"/>
      <c r="AHL46" s="80"/>
      <c r="AHM46" s="80"/>
      <c r="AHN46" s="80"/>
      <c r="AHO46" s="80"/>
      <c r="AHP46" s="80"/>
      <c r="AHQ46" s="80"/>
      <c r="AHR46" s="80"/>
      <c r="AHS46" s="80"/>
      <c r="AHT46" s="80"/>
      <c r="AHU46" s="80"/>
      <c r="AHV46" s="80"/>
      <c r="AHW46" s="80"/>
      <c r="AHX46" s="80"/>
      <c r="AHY46" s="80"/>
      <c r="AHZ46" s="80"/>
      <c r="AIA46" s="80"/>
      <c r="AIB46" s="80"/>
      <c r="AIC46" s="80"/>
      <c r="AID46" s="80"/>
      <c r="AIE46" s="80"/>
      <c r="AIF46" s="80"/>
      <c r="AIG46" s="80"/>
      <c r="AIH46" s="80"/>
      <c r="AII46" s="80"/>
      <c r="AIJ46" s="80"/>
      <c r="AIK46" s="80"/>
      <c r="AIL46" s="80"/>
      <c r="AIM46" s="80"/>
      <c r="AIN46" s="80"/>
      <c r="AIO46" s="80"/>
      <c r="AIP46" s="80"/>
      <c r="AIQ46" s="80"/>
      <c r="AIR46" s="80"/>
      <c r="AIS46" s="80"/>
      <c r="AIT46" s="80"/>
      <c r="AIU46" s="80"/>
      <c r="AIV46" s="80"/>
      <c r="AIW46" s="80"/>
      <c r="AIX46" s="80"/>
      <c r="AIY46" s="80"/>
      <c r="AIZ46" s="80"/>
      <c r="AJA46" s="80"/>
      <c r="AJB46" s="80"/>
      <c r="AJC46" s="80"/>
      <c r="AJD46" s="80"/>
      <c r="AJE46" s="80"/>
      <c r="AJF46" s="80"/>
      <c r="AJG46" s="80"/>
      <c r="AJH46" s="80"/>
      <c r="AJI46" s="80"/>
      <c r="AJJ46" s="80"/>
      <c r="AJK46" s="80"/>
      <c r="AJL46" s="80"/>
      <c r="AJM46" s="80"/>
      <c r="AJN46" s="80"/>
      <c r="AJO46" s="80"/>
      <c r="AJP46" s="80"/>
      <c r="AJQ46" s="80"/>
      <c r="AJR46" s="80"/>
      <c r="AJS46" s="80"/>
      <c r="AJT46" s="80"/>
      <c r="AJU46" s="80"/>
      <c r="AJV46" s="80"/>
      <c r="AJW46" s="80"/>
      <c r="AJX46" s="80"/>
      <c r="AJY46" s="80"/>
      <c r="AJZ46" s="80"/>
      <c r="AKA46" s="80"/>
      <c r="AKB46" s="80"/>
      <c r="AKC46" s="80"/>
      <c r="AKD46" s="80"/>
      <c r="AKE46" s="80"/>
      <c r="AKF46" s="80"/>
      <c r="AKG46" s="80"/>
      <c r="AKH46" s="80"/>
      <c r="AKI46" s="80"/>
      <c r="AKJ46" s="80"/>
      <c r="AKK46" s="80"/>
      <c r="AKL46" s="80"/>
      <c r="AKM46" s="80"/>
      <c r="AKN46" s="80"/>
      <c r="AKO46" s="80"/>
      <c r="AKP46" s="80"/>
      <c r="AKQ46" s="80"/>
      <c r="AKR46" s="80"/>
      <c r="AKS46" s="80"/>
      <c r="AKT46" s="80"/>
      <c r="AKU46" s="80"/>
      <c r="AKV46" s="80"/>
      <c r="AKW46" s="80"/>
      <c r="AKX46" s="80"/>
      <c r="AKY46" s="80"/>
      <c r="AKZ46" s="80"/>
      <c r="ALA46" s="80"/>
      <c r="ALB46" s="80"/>
      <c r="ALC46" s="80"/>
      <c r="ALD46" s="80"/>
      <c r="ALE46" s="80"/>
      <c r="ALF46" s="80"/>
      <c r="ALG46" s="80"/>
      <c r="ALH46" s="80"/>
      <c r="ALI46" s="80"/>
      <c r="ALJ46" s="80"/>
      <c r="ALK46" s="80"/>
      <c r="ALL46" s="80"/>
      <c r="ALM46" s="80"/>
      <c r="ALN46" s="80"/>
      <c r="ALO46" s="80"/>
      <c r="ALP46" s="80"/>
    </row>
    <row r="47" spans="1:1004" s="207" customFormat="1" ht="15" x14ac:dyDescent="0.25">
      <c r="A47" s="407" t="str">
        <f>IF(COUNTBLANK(B47)=1," ",COUNTA($B$13:B47))</f>
        <v xml:space="preserve"> </v>
      </c>
      <c r="B47" s="430"/>
      <c r="C47" s="421" t="s">
        <v>211</v>
      </c>
      <c r="D47" s="422" t="s">
        <v>81</v>
      </c>
      <c r="E47" s="47">
        <f>ROUNDUP(E43*5,2)</f>
        <v>644.5</v>
      </c>
      <c r="F47" s="346"/>
      <c r="G47" s="347"/>
      <c r="H47" s="107"/>
      <c r="I47" s="348"/>
      <c r="J47" s="348"/>
      <c r="K47" s="349"/>
      <c r="L47" s="349"/>
      <c r="M47" s="349"/>
      <c r="N47" s="349"/>
      <c r="O47" s="349"/>
      <c r="P47" s="349"/>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c r="IW47" s="80"/>
      <c r="IX47" s="80"/>
      <c r="IY47" s="80"/>
      <c r="IZ47" s="80"/>
      <c r="JA47" s="80"/>
      <c r="JB47" s="80"/>
      <c r="JC47" s="80"/>
      <c r="JD47" s="80"/>
      <c r="JE47" s="80"/>
      <c r="JF47" s="80"/>
      <c r="JG47" s="80"/>
      <c r="JH47" s="80"/>
      <c r="JI47" s="80"/>
      <c r="JJ47" s="80"/>
      <c r="JK47" s="80"/>
      <c r="JL47" s="80"/>
      <c r="JM47" s="80"/>
      <c r="JN47" s="80"/>
      <c r="JO47" s="80"/>
      <c r="JP47" s="80"/>
      <c r="JQ47" s="80"/>
      <c r="JR47" s="80"/>
      <c r="JS47" s="80"/>
      <c r="JT47" s="80"/>
      <c r="JU47" s="80"/>
      <c r="JV47" s="80"/>
      <c r="JW47" s="80"/>
      <c r="JX47" s="80"/>
      <c r="JY47" s="80"/>
      <c r="JZ47" s="80"/>
      <c r="KA47" s="80"/>
      <c r="KB47" s="80"/>
      <c r="KC47" s="80"/>
      <c r="KD47" s="80"/>
      <c r="KE47" s="80"/>
      <c r="KF47" s="80"/>
      <c r="KG47" s="80"/>
      <c r="KH47" s="80"/>
      <c r="KI47" s="80"/>
      <c r="KJ47" s="80"/>
      <c r="KK47" s="80"/>
      <c r="KL47" s="80"/>
      <c r="KM47" s="80"/>
      <c r="KN47" s="80"/>
      <c r="KO47" s="80"/>
      <c r="KP47" s="80"/>
      <c r="KQ47" s="80"/>
      <c r="KR47" s="80"/>
      <c r="KS47" s="80"/>
      <c r="KT47" s="80"/>
      <c r="KU47" s="80"/>
      <c r="KV47" s="80"/>
      <c r="KW47" s="80"/>
      <c r="KX47" s="80"/>
      <c r="KY47" s="80"/>
      <c r="KZ47" s="80"/>
      <c r="LA47" s="80"/>
      <c r="LB47" s="80"/>
      <c r="LC47" s="80"/>
      <c r="LD47" s="80"/>
      <c r="LE47" s="80"/>
      <c r="LF47" s="80"/>
      <c r="LG47" s="80"/>
      <c r="LH47" s="80"/>
      <c r="LI47" s="80"/>
      <c r="LJ47" s="80"/>
      <c r="LK47" s="80"/>
      <c r="LL47" s="80"/>
      <c r="LM47" s="80"/>
      <c r="LN47" s="80"/>
      <c r="LO47" s="80"/>
      <c r="LP47" s="80"/>
      <c r="LQ47" s="80"/>
      <c r="LR47" s="80"/>
      <c r="LS47" s="80"/>
      <c r="LT47" s="80"/>
      <c r="LU47" s="80"/>
      <c r="LV47" s="80"/>
      <c r="LW47" s="80"/>
      <c r="LX47" s="80"/>
      <c r="LY47" s="80"/>
      <c r="LZ47" s="80"/>
      <c r="MA47" s="80"/>
      <c r="MB47" s="80"/>
      <c r="MC47" s="80"/>
      <c r="MD47" s="80"/>
      <c r="ME47" s="80"/>
      <c r="MF47" s="80"/>
      <c r="MG47" s="80"/>
      <c r="MH47" s="80"/>
      <c r="MI47" s="80"/>
      <c r="MJ47" s="80"/>
      <c r="MK47" s="80"/>
      <c r="ML47" s="80"/>
      <c r="MM47" s="80"/>
      <c r="MN47" s="80"/>
      <c r="MO47" s="80"/>
      <c r="MP47" s="80"/>
      <c r="MQ47" s="80"/>
      <c r="MR47" s="80"/>
      <c r="MS47" s="80"/>
      <c r="MT47" s="80"/>
      <c r="MU47" s="80"/>
      <c r="MV47" s="80"/>
      <c r="MW47" s="80"/>
      <c r="MX47" s="80"/>
      <c r="MY47" s="80"/>
      <c r="MZ47" s="80"/>
      <c r="NA47" s="80"/>
      <c r="NB47" s="80"/>
      <c r="NC47" s="80"/>
      <c r="ND47" s="80"/>
      <c r="NE47" s="80"/>
      <c r="NF47" s="80"/>
      <c r="NG47" s="80"/>
      <c r="NH47" s="80"/>
      <c r="NI47" s="80"/>
      <c r="NJ47" s="80"/>
      <c r="NK47" s="80"/>
      <c r="NL47" s="80"/>
      <c r="NM47" s="80"/>
      <c r="NN47" s="80"/>
      <c r="NO47" s="80"/>
      <c r="NP47" s="80"/>
      <c r="NQ47" s="80"/>
      <c r="NR47" s="80"/>
      <c r="NS47" s="80"/>
      <c r="NT47" s="80"/>
      <c r="NU47" s="80"/>
      <c r="NV47" s="80"/>
      <c r="NW47" s="80"/>
      <c r="NX47" s="80"/>
      <c r="NY47" s="80"/>
      <c r="NZ47" s="80"/>
      <c r="OA47" s="80"/>
      <c r="OB47" s="80"/>
      <c r="OC47" s="80"/>
      <c r="OD47" s="80"/>
      <c r="OE47" s="80"/>
      <c r="OF47" s="80"/>
      <c r="OG47" s="80"/>
      <c r="OH47" s="80"/>
      <c r="OI47" s="80"/>
      <c r="OJ47" s="80"/>
      <c r="OK47" s="80"/>
      <c r="OL47" s="80"/>
      <c r="OM47" s="80"/>
      <c r="ON47" s="80"/>
      <c r="OO47" s="80"/>
      <c r="OP47" s="80"/>
      <c r="OQ47" s="80"/>
      <c r="OR47" s="80"/>
      <c r="OS47" s="80"/>
      <c r="OT47" s="80"/>
      <c r="OU47" s="80"/>
      <c r="OV47" s="80"/>
      <c r="OW47" s="80"/>
      <c r="OX47" s="80"/>
      <c r="OY47" s="80"/>
      <c r="OZ47" s="80"/>
      <c r="PA47" s="80"/>
      <c r="PB47" s="80"/>
      <c r="PC47" s="80"/>
      <c r="PD47" s="80"/>
      <c r="PE47" s="80"/>
      <c r="PF47" s="80"/>
      <c r="PG47" s="80"/>
      <c r="PH47" s="80"/>
      <c r="PI47" s="80"/>
      <c r="PJ47" s="80"/>
      <c r="PK47" s="80"/>
      <c r="PL47" s="80"/>
      <c r="PM47" s="80"/>
      <c r="PN47" s="80"/>
      <c r="PO47" s="80"/>
      <c r="PP47" s="80"/>
      <c r="PQ47" s="80"/>
      <c r="PR47" s="80"/>
      <c r="PS47" s="80"/>
      <c r="PT47" s="80"/>
      <c r="PU47" s="80"/>
      <c r="PV47" s="80"/>
      <c r="PW47" s="80"/>
      <c r="PX47" s="80"/>
      <c r="PY47" s="80"/>
      <c r="PZ47" s="80"/>
      <c r="QA47" s="80"/>
      <c r="QB47" s="80"/>
      <c r="QC47" s="80"/>
      <c r="QD47" s="80"/>
      <c r="QE47" s="80"/>
      <c r="QF47" s="80"/>
      <c r="QG47" s="80"/>
      <c r="QH47" s="80"/>
      <c r="QI47" s="80"/>
      <c r="QJ47" s="80"/>
      <c r="QK47" s="80"/>
      <c r="QL47" s="80"/>
      <c r="QM47" s="80"/>
      <c r="QN47" s="80"/>
      <c r="QO47" s="80"/>
      <c r="QP47" s="80"/>
      <c r="QQ47" s="80"/>
      <c r="QR47" s="80"/>
      <c r="QS47" s="80"/>
      <c r="QT47" s="80"/>
      <c r="QU47" s="80"/>
      <c r="QV47" s="80"/>
      <c r="QW47" s="80"/>
      <c r="QX47" s="80"/>
      <c r="QY47" s="80"/>
      <c r="QZ47" s="80"/>
      <c r="RA47" s="80"/>
      <c r="RB47" s="80"/>
      <c r="RC47" s="80"/>
      <c r="RD47" s="80"/>
      <c r="RE47" s="80"/>
      <c r="RF47" s="80"/>
      <c r="RG47" s="80"/>
      <c r="RH47" s="80"/>
      <c r="RI47" s="80"/>
      <c r="RJ47" s="80"/>
      <c r="RK47" s="80"/>
      <c r="RL47" s="80"/>
      <c r="RM47" s="80"/>
      <c r="RN47" s="80"/>
      <c r="RO47" s="80"/>
      <c r="RP47" s="80"/>
      <c r="RQ47" s="80"/>
      <c r="RR47" s="80"/>
      <c r="RS47" s="80"/>
      <c r="RT47" s="80"/>
      <c r="RU47" s="80"/>
      <c r="RV47" s="80"/>
      <c r="RW47" s="80"/>
      <c r="RX47" s="80"/>
      <c r="RY47" s="80"/>
      <c r="RZ47" s="80"/>
      <c r="SA47" s="80"/>
      <c r="SB47" s="80"/>
      <c r="SC47" s="80"/>
      <c r="SD47" s="80"/>
      <c r="SE47" s="80"/>
      <c r="SF47" s="80"/>
      <c r="SG47" s="80"/>
      <c r="SH47" s="80"/>
      <c r="SI47" s="80"/>
      <c r="SJ47" s="80"/>
      <c r="SK47" s="80"/>
      <c r="SL47" s="80"/>
      <c r="SM47" s="80"/>
      <c r="SN47" s="80"/>
      <c r="SO47" s="80"/>
      <c r="SP47" s="80"/>
      <c r="SQ47" s="80"/>
      <c r="SR47" s="80"/>
      <c r="SS47" s="80"/>
      <c r="ST47" s="80"/>
      <c r="SU47" s="80"/>
      <c r="SV47" s="80"/>
      <c r="SW47" s="80"/>
      <c r="SX47" s="80"/>
      <c r="SY47" s="80"/>
      <c r="SZ47" s="80"/>
      <c r="TA47" s="80"/>
      <c r="TB47" s="80"/>
      <c r="TC47" s="80"/>
      <c r="TD47" s="80"/>
      <c r="TE47" s="80"/>
      <c r="TF47" s="80"/>
      <c r="TG47" s="80"/>
      <c r="TH47" s="80"/>
      <c r="TI47" s="80"/>
      <c r="TJ47" s="80"/>
      <c r="TK47" s="80"/>
      <c r="TL47" s="80"/>
      <c r="TM47" s="80"/>
      <c r="TN47" s="80"/>
      <c r="TO47" s="80"/>
      <c r="TP47" s="80"/>
      <c r="TQ47" s="80"/>
      <c r="TR47" s="80"/>
      <c r="TS47" s="80"/>
      <c r="TT47" s="80"/>
      <c r="TU47" s="80"/>
      <c r="TV47" s="80"/>
      <c r="TW47" s="80"/>
      <c r="TX47" s="80"/>
      <c r="TY47" s="80"/>
      <c r="TZ47" s="80"/>
      <c r="UA47" s="80"/>
      <c r="UB47" s="80"/>
      <c r="UC47" s="80"/>
      <c r="UD47" s="80"/>
      <c r="UE47" s="80"/>
      <c r="UF47" s="80"/>
      <c r="UG47" s="80"/>
      <c r="UH47" s="80"/>
      <c r="UI47" s="80"/>
      <c r="UJ47" s="80"/>
      <c r="UK47" s="80"/>
      <c r="UL47" s="80"/>
      <c r="UM47" s="80"/>
      <c r="UN47" s="80"/>
      <c r="UO47" s="80"/>
      <c r="UP47" s="80"/>
      <c r="UQ47" s="80"/>
      <c r="UR47" s="80"/>
      <c r="US47" s="80"/>
      <c r="UT47" s="80"/>
      <c r="UU47" s="80"/>
      <c r="UV47" s="80"/>
      <c r="UW47" s="80"/>
      <c r="UX47" s="80"/>
      <c r="UY47" s="80"/>
      <c r="UZ47" s="80"/>
      <c r="VA47" s="80"/>
      <c r="VB47" s="80"/>
      <c r="VC47" s="80"/>
      <c r="VD47" s="80"/>
      <c r="VE47" s="80"/>
      <c r="VF47" s="80"/>
      <c r="VG47" s="80"/>
      <c r="VH47" s="80"/>
      <c r="VI47" s="80"/>
      <c r="VJ47" s="80"/>
      <c r="VK47" s="80"/>
      <c r="VL47" s="80"/>
      <c r="VM47" s="80"/>
      <c r="VN47" s="80"/>
      <c r="VO47" s="80"/>
      <c r="VP47" s="80"/>
      <c r="VQ47" s="80"/>
      <c r="VR47" s="80"/>
      <c r="VS47" s="80"/>
      <c r="VT47" s="80"/>
      <c r="VU47" s="80"/>
      <c r="VV47" s="80"/>
      <c r="VW47" s="80"/>
      <c r="VX47" s="80"/>
      <c r="VY47" s="80"/>
      <c r="VZ47" s="80"/>
      <c r="WA47" s="80"/>
      <c r="WB47" s="80"/>
      <c r="WC47" s="80"/>
      <c r="WD47" s="80"/>
      <c r="WE47" s="80"/>
      <c r="WF47" s="80"/>
      <c r="WG47" s="80"/>
      <c r="WH47" s="80"/>
      <c r="WI47" s="80"/>
      <c r="WJ47" s="80"/>
      <c r="WK47" s="80"/>
      <c r="WL47" s="80"/>
      <c r="WM47" s="80"/>
      <c r="WN47" s="80"/>
      <c r="WO47" s="80"/>
      <c r="WP47" s="80"/>
      <c r="WQ47" s="80"/>
      <c r="WR47" s="80"/>
      <c r="WS47" s="80"/>
      <c r="WT47" s="80"/>
      <c r="WU47" s="80"/>
      <c r="WV47" s="80"/>
      <c r="WW47" s="80"/>
      <c r="WX47" s="80"/>
      <c r="WY47" s="80"/>
      <c r="WZ47" s="80"/>
      <c r="XA47" s="80"/>
      <c r="XB47" s="80"/>
      <c r="XC47" s="80"/>
      <c r="XD47" s="80"/>
      <c r="XE47" s="80"/>
      <c r="XF47" s="80"/>
      <c r="XG47" s="80"/>
      <c r="XH47" s="80"/>
      <c r="XI47" s="80"/>
      <c r="XJ47" s="80"/>
      <c r="XK47" s="80"/>
      <c r="XL47" s="80"/>
      <c r="XM47" s="80"/>
      <c r="XN47" s="80"/>
      <c r="XO47" s="80"/>
      <c r="XP47" s="80"/>
      <c r="XQ47" s="80"/>
      <c r="XR47" s="80"/>
      <c r="XS47" s="80"/>
      <c r="XT47" s="80"/>
      <c r="XU47" s="80"/>
      <c r="XV47" s="80"/>
      <c r="XW47" s="80"/>
      <c r="XX47" s="80"/>
      <c r="XY47" s="80"/>
      <c r="XZ47" s="80"/>
      <c r="YA47" s="80"/>
      <c r="YB47" s="80"/>
      <c r="YC47" s="80"/>
      <c r="YD47" s="80"/>
      <c r="YE47" s="80"/>
      <c r="YF47" s="80"/>
      <c r="YG47" s="80"/>
      <c r="YH47" s="80"/>
      <c r="YI47" s="80"/>
      <c r="YJ47" s="80"/>
      <c r="YK47" s="80"/>
      <c r="YL47" s="80"/>
      <c r="YM47" s="80"/>
      <c r="YN47" s="80"/>
      <c r="YO47" s="80"/>
      <c r="YP47" s="80"/>
      <c r="YQ47" s="80"/>
      <c r="YR47" s="80"/>
      <c r="YS47" s="80"/>
      <c r="YT47" s="80"/>
      <c r="YU47" s="80"/>
      <c r="YV47" s="80"/>
      <c r="YW47" s="80"/>
      <c r="YX47" s="80"/>
      <c r="YY47" s="80"/>
      <c r="YZ47" s="80"/>
      <c r="ZA47" s="80"/>
      <c r="ZB47" s="80"/>
      <c r="ZC47" s="80"/>
      <c r="ZD47" s="80"/>
      <c r="ZE47" s="80"/>
      <c r="ZF47" s="80"/>
      <c r="ZG47" s="80"/>
      <c r="ZH47" s="80"/>
      <c r="ZI47" s="80"/>
      <c r="ZJ47" s="80"/>
      <c r="ZK47" s="80"/>
      <c r="ZL47" s="80"/>
      <c r="ZM47" s="80"/>
      <c r="ZN47" s="80"/>
      <c r="ZO47" s="80"/>
      <c r="ZP47" s="80"/>
      <c r="ZQ47" s="80"/>
      <c r="ZR47" s="80"/>
      <c r="ZS47" s="80"/>
      <c r="ZT47" s="80"/>
      <c r="ZU47" s="80"/>
      <c r="ZV47" s="80"/>
      <c r="ZW47" s="80"/>
      <c r="ZX47" s="80"/>
      <c r="ZY47" s="80"/>
      <c r="ZZ47" s="80"/>
      <c r="AAA47" s="80"/>
      <c r="AAB47" s="80"/>
      <c r="AAC47" s="80"/>
      <c r="AAD47" s="80"/>
      <c r="AAE47" s="80"/>
      <c r="AAF47" s="80"/>
      <c r="AAG47" s="80"/>
      <c r="AAH47" s="80"/>
      <c r="AAI47" s="80"/>
      <c r="AAJ47" s="80"/>
      <c r="AAK47" s="80"/>
      <c r="AAL47" s="80"/>
      <c r="AAM47" s="80"/>
      <c r="AAN47" s="80"/>
      <c r="AAO47" s="80"/>
      <c r="AAP47" s="80"/>
      <c r="AAQ47" s="80"/>
      <c r="AAR47" s="80"/>
      <c r="AAS47" s="80"/>
      <c r="AAT47" s="80"/>
      <c r="AAU47" s="80"/>
      <c r="AAV47" s="80"/>
      <c r="AAW47" s="80"/>
      <c r="AAX47" s="80"/>
      <c r="AAY47" s="80"/>
      <c r="AAZ47" s="80"/>
      <c r="ABA47" s="80"/>
      <c r="ABB47" s="80"/>
      <c r="ABC47" s="80"/>
      <c r="ABD47" s="80"/>
      <c r="ABE47" s="80"/>
      <c r="ABF47" s="80"/>
      <c r="ABG47" s="80"/>
      <c r="ABH47" s="80"/>
      <c r="ABI47" s="80"/>
      <c r="ABJ47" s="80"/>
      <c r="ABK47" s="80"/>
      <c r="ABL47" s="80"/>
      <c r="ABM47" s="80"/>
      <c r="ABN47" s="80"/>
      <c r="ABO47" s="80"/>
      <c r="ABP47" s="80"/>
      <c r="ABQ47" s="80"/>
      <c r="ABR47" s="80"/>
      <c r="ABS47" s="80"/>
      <c r="ABT47" s="80"/>
      <c r="ABU47" s="80"/>
      <c r="ABV47" s="80"/>
      <c r="ABW47" s="80"/>
      <c r="ABX47" s="80"/>
      <c r="ABY47" s="80"/>
      <c r="ABZ47" s="80"/>
      <c r="ACA47" s="80"/>
      <c r="ACB47" s="80"/>
      <c r="ACC47" s="80"/>
      <c r="ACD47" s="80"/>
      <c r="ACE47" s="80"/>
      <c r="ACF47" s="80"/>
      <c r="ACG47" s="80"/>
      <c r="ACH47" s="80"/>
      <c r="ACI47" s="80"/>
      <c r="ACJ47" s="80"/>
      <c r="ACK47" s="80"/>
      <c r="ACL47" s="80"/>
      <c r="ACM47" s="80"/>
      <c r="ACN47" s="80"/>
      <c r="ACO47" s="80"/>
      <c r="ACP47" s="80"/>
      <c r="ACQ47" s="80"/>
      <c r="ACR47" s="80"/>
      <c r="ACS47" s="80"/>
      <c r="ACT47" s="80"/>
      <c r="ACU47" s="80"/>
      <c r="ACV47" s="80"/>
      <c r="ACW47" s="80"/>
      <c r="ACX47" s="80"/>
      <c r="ACY47" s="80"/>
      <c r="ACZ47" s="80"/>
      <c r="ADA47" s="80"/>
      <c r="ADB47" s="80"/>
      <c r="ADC47" s="80"/>
      <c r="ADD47" s="80"/>
      <c r="ADE47" s="80"/>
      <c r="ADF47" s="80"/>
      <c r="ADG47" s="80"/>
      <c r="ADH47" s="80"/>
      <c r="ADI47" s="80"/>
      <c r="ADJ47" s="80"/>
      <c r="ADK47" s="80"/>
      <c r="ADL47" s="80"/>
      <c r="ADM47" s="80"/>
      <c r="ADN47" s="80"/>
      <c r="ADO47" s="80"/>
      <c r="ADP47" s="80"/>
      <c r="ADQ47" s="80"/>
      <c r="ADR47" s="80"/>
      <c r="ADS47" s="80"/>
      <c r="ADT47" s="80"/>
      <c r="ADU47" s="80"/>
      <c r="ADV47" s="80"/>
      <c r="ADW47" s="80"/>
      <c r="ADX47" s="80"/>
      <c r="ADY47" s="80"/>
      <c r="ADZ47" s="80"/>
      <c r="AEA47" s="80"/>
      <c r="AEB47" s="80"/>
      <c r="AEC47" s="80"/>
      <c r="AED47" s="80"/>
      <c r="AEE47" s="80"/>
      <c r="AEF47" s="80"/>
      <c r="AEG47" s="80"/>
      <c r="AEH47" s="80"/>
      <c r="AEI47" s="80"/>
      <c r="AEJ47" s="80"/>
      <c r="AEK47" s="80"/>
      <c r="AEL47" s="80"/>
      <c r="AEM47" s="80"/>
      <c r="AEN47" s="80"/>
      <c r="AEO47" s="80"/>
      <c r="AEP47" s="80"/>
      <c r="AEQ47" s="80"/>
      <c r="AER47" s="80"/>
      <c r="AES47" s="80"/>
      <c r="AET47" s="80"/>
      <c r="AEU47" s="80"/>
      <c r="AEV47" s="80"/>
      <c r="AEW47" s="80"/>
      <c r="AEX47" s="80"/>
      <c r="AEY47" s="80"/>
      <c r="AEZ47" s="80"/>
      <c r="AFA47" s="80"/>
      <c r="AFB47" s="80"/>
      <c r="AFC47" s="80"/>
      <c r="AFD47" s="80"/>
      <c r="AFE47" s="80"/>
      <c r="AFF47" s="80"/>
      <c r="AFG47" s="80"/>
      <c r="AFH47" s="80"/>
      <c r="AFI47" s="80"/>
      <c r="AFJ47" s="80"/>
      <c r="AFK47" s="80"/>
      <c r="AFL47" s="80"/>
      <c r="AFM47" s="80"/>
      <c r="AFN47" s="80"/>
      <c r="AFO47" s="80"/>
      <c r="AFP47" s="80"/>
      <c r="AFQ47" s="80"/>
      <c r="AFR47" s="80"/>
      <c r="AFS47" s="80"/>
      <c r="AFT47" s="80"/>
      <c r="AFU47" s="80"/>
      <c r="AFV47" s="80"/>
      <c r="AFW47" s="80"/>
      <c r="AFX47" s="80"/>
      <c r="AFY47" s="80"/>
      <c r="AFZ47" s="80"/>
      <c r="AGA47" s="80"/>
      <c r="AGB47" s="80"/>
      <c r="AGC47" s="80"/>
      <c r="AGD47" s="80"/>
      <c r="AGE47" s="80"/>
      <c r="AGF47" s="80"/>
      <c r="AGG47" s="80"/>
      <c r="AGH47" s="80"/>
      <c r="AGI47" s="80"/>
      <c r="AGJ47" s="80"/>
      <c r="AGK47" s="80"/>
      <c r="AGL47" s="80"/>
      <c r="AGM47" s="80"/>
      <c r="AGN47" s="80"/>
      <c r="AGO47" s="80"/>
      <c r="AGP47" s="80"/>
      <c r="AGQ47" s="80"/>
      <c r="AGR47" s="80"/>
      <c r="AGS47" s="80"/>
      <c r="AGT47" s="80"/>
      <c r="AGU47" s="80"/>
      <c r="AGV47" s="80"/>
      <c r="AGW47" s="80"/>
      <c r="AGX47" s="80"/>
      <c r="AGY47" s="80"/>
      <c r="AGZ47" s="80"/>
      <c r="AHA47" s="80"/>
      <c r="AHB47" s="80"/>
      <c r="AHC47" s="80"/>
      <c r="AHD47" s="80"/>
      <c r="AHE47" s="80"/>
      <c r="AHF47" s="80"/>
      <c r="AHG47" s="80"/>
      <c r="AHH47" s="80"/>
      <c r="AHI47" s="80"/>
      <c r="AHJ47" s="80"/>
      <c r="AHK47" s="80"/>
      <c r="AHL47" s="80"/>
      <c r="AHM47" s="80"/>
      <c r="AHN47" s="80"/>
      <c r="AHO47" s="80"/>
      <c r="AHP47" s="80"/>
      <c r="AHQ47" s="80"/>
      <c r="AHR47" s="80"/>
      <c r="AHS47" s="80"/>
      <c r="AHT47" s="80"/>
      <c r="AHU47" s="80"/>
      <c r="AHV47" s="80"/>
      <c r="AHW47" s="80"/>
      <c r="AHX47" s="80"/>
      <c r="AHY47" s="80"/>
      <c r="AHZ47" s="80"/>
      <c r="AIA47" s="80"/>
      <c r="AIB47" s="80"/>
      <c r="AIC47" s="80"/>
      <c r="AID47" s="80"/>
      <c r="AIE47" s="80"/>
      <c r="AIF47" s="80"/>
      <c r="AIG47" s="80"/>
      <c r="AIH47" s="80"/>
      <c r="AII47" s="80"/>
      <c r="AIJ47" s="80"/>
      <c r="AIK47" s="80"/>
      <c r="AIL47" s="80"/>
      <c r="AIM47" s="80"/>
      <c r="AIN47" s="80"/>
      <c r="AIO47" s="80"/>
      <c r="AIP47" s="80"/>
      <c r="AIQ47" s="80"/>
      <c r="AIR47" s="80"/>
      <c r="AIS47" s="80"/>
      <c r="AIT47" s="80"/>
      <c r="AIU47" s="80"/>
      <c r="AIV47" s="80"/>
      <c r="AIW47" s="80"/>
      <c r="AIX47" s="80"/>
      <c r="AIY47" s="80"/>
      <c r="AIZ47" s="80"/>
      <c r="AJA47" s="80"/>
      <c r="AJB47" s="80"/>
      <c r="AJC47" s="80"/>
      <c r="AJD47" s="80"/>
      <c r="AJE47" s="80"/>
      <c r="AJF47" s="80"/>
      <c r="AJG47" s="80"/>
      <c r="AJH47" s="80"/>
      <c r="AJI47" s="80"/>
      <c r="AJJ47" s="80"/>
      <c r="AJK47" s="80"/>
      <c r="AJL47" s="80"/>
      <c r="AJM47" s="80"/>
      <c r="AJN47" s="80"/>
      <c r="AJO47" s="80"/>
      <c r="AJP47" s="80"/>
      <c r="AJQ47" s="80"/>
      <c r="AJR47" s="80"/>
      <c r="AJS47" s="80"/>
      <c r="AJT47" s="80"/>
      <c r="AJU47" s="80"/>
      <c r="AJV47" s="80"/>
      <c r="AJW47" s="80"/>
      <c r="AJX47" s="80"/>
      <c r="AJY47" s="80"/>
      <c r="AJZ47" s="80"/>
      <c r="AKA47" s="80"/>
      <c r="AKB47" s="80"/>
      <c r="AKC47" s="80"/>
      <c r="AKD47" s="80"/>
      <c r="AKE47" s="80"/>
      <c r="AKF47" s="80"/>
      <c r="AKG47" s="80"/>
      <c r="AKH47" s="80"/>
      <c r="AKI47" s="80"/>
      <c r="AKJ47" s="80"/>
      <c r="AKK47" s="80"/>
      <c r="AKL47" s="80"/>
      <c r="AKM47" s="80"/>
      <c r="AKN47" s="80"/>
      <c r="AKO47" s="80"/>
      <c r="AKP47" s="80"/>
      <c r="AKQ47" s="80"/>
      <c r="AKR47" s="80"/>
      <c r="AKS47" s="80"/>
      <c r="AKT47" s="80"/>
      <c r="AKU47" s="80"/>
      <c r="AKV47" s="80"/>
      <c r="AKW47" s="80"/>
      <c r="AKX47" s="80"/>
      <c r="AKY47" s="80"/>
      <c r="AKZ47" s="80"/>
      <c r="ALA47" s="80"/>
      <c r="ALB47" s="80"/>
      <c r="ALC47" s="80"/>
      <c r="ALD47" s="80"/>
      <c r="ALE47" s="80"/>
      <c r="ALF47" s="80"/>
      <c r="ALG47" s="80"/>
      <c r="ALH47" s="80"/>
      <c r="ALI47" s="80"/>
      <c r="ALJ47" s="80"/>
      <c r="ALK47" s="80"/>
      <c r="ALL47" s="80"/>
      <c r="ALM47" s="80"/>
      <c r="ALN47" s="80"/>
      <c r="ALO47" s="80"/>
      <c r="ALP47" s="80"/>
    </row>
    <row r="48" spans="1:1004" s="207" customFormat="1" ht="22.5" x14ac:dyDescent="0.25">
      <c r="A48" s="407" t="str">
        <f>IF(COUNTBLANK(B48)=1," ",COUNTA($B$13:B48))</f>
        <v xml:space="preserve"> </v>
      </c>
      <c r="B48" s="430"/>
      <c r="C48" s="421" t="s">
        <v>212</v>
      </c>
      <c r="D48" s="422" t="s">
        <v>81</v>
      </c>
      <c r="E48" s="47">
        <f>ROUNDUP(E43*3.7,2)</f>
        <v>476.93</v>
      </c>
      <c r="F48" s="105"/>
      <c r="G48" s="106"/>
      <c r="H48" s="107">
        <f t="shared" ref="H48" si="20">F48*G48</f>
        <v>0</v>
      </c>
      <c r="I48" s="108"/>
      <c r="J48" s="108"/>
      <c r="K48" s="109">
        <f t="shared" ref="K48" si="21">ROUND(I48+H48+J48,2)</f>
        <v>0</v>
      </c>
      <c r="L48" s="349"/>
      <c r="M48" s="349"/>
      <c r="N48" s="349"/>
      <c r="O48" s="349"/>
      <c r="P48" s="349"/>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c r="IW48" s="80"/>
      <c r="IX48" s="80"/>
      <c r="IY48" s="80"/>
      <c r="IZ48" s="80"/>
      <c r="JA48" s="80"/>
      <c r="JB48" s="80"/>
      <c r="JC48" s="80"/>
      <c r="JD48" s="80"/>
      <c r="JE48" s="80"/>
      <c r="JF48" s="80"/>
      <c r="JG48" s="80"/>
      <c r="JH48" s="80"/>
      <c r="JI48" s="80"/>
      <c r="JJ48" s="80"/>
      <c r="JK48" s="80"/>
      <c r="JL48" s="80"/>
      <c r="JM48" s="80"/>
      <c r="JN48" s="80"/>
      <c r="JO48" s="80"/>
      <c r="JP48" s="80"/>
      <c r="JQ48" s="80"/>
      <c r="JR48" s="80"/>
      <c r="JS48" s="80"/>
      <c r="JT48" s="80"/>
      <c r="JU48" s="80"/>
      <c r="JV48" s="80"/>
      <c r="JW48" s="80"/>
      <c r="JX48" s="80"/>
      <c r="JY48" s="80"/>
      <c r="JZ48" s="80"/>
      <c r="KA48" s="80"/>
      <c r="KB48" s="80"/>
      <c r="KC48" s="80"/>
      <c r="KD48" s="80"/>
      <c r="KE48" s="80"/>
      <c r="KF48" s="80"/>
      <c r="KG48" s="80"/>
      <c r="KH48" s="80"/>
      <c r="KI48" s="80"/>
      <c r="KJ48" s="80"/>
      <c r="KK48" s="80"/>
      <c r="KL48" s="80"/>
      <c r="KM48" s="80"/>
      <c r="KN48" s="80"/>
      <c r="KO48" s="80"/>
      <c r="KP48" s="80"/>
      <c r="KQ48" s="80"/>
      <c r="KR48" s="80"/>
      <c r="KS48" s="80"/>
      <c r="KT48" s="80"/>
      <c r="KU48" s="80"/>
      <c r="KV48" s="80"/>
      <c r="KW48" s="80"/>
      <c r="KX48" s="80"/>
      <c r="KY48" s="80"/>
      <c r="KZ48" s="80"/>
      <c r="LA48" s="80"/>
      <c r="LB48" s="80"/>
      <c r="LC48" s="80"/>
      <c r="LD48" s="80"/>
      <c r="LE48" s="80"/>
      <c r="LF48" s="80"/>
      <c r="LG48" s="80"/>
      <c r="LH48" s="80"/>
      <c r="LI48" s="80"/>
      <c r="LJ48" s="80"/>
      <c r="LK48" s="80"/>
      <c r="LL48" s="80"/>
      <c r="LM48" s="80"/>
      <c r="LN48" s="80"/>
      <c r="LO48" s="80"/>
      <c r="LP48" s="80"/>
      <c r="LQ48" s="80"/>
      <c r="LR48" s="80"/>
      <c r="LS48" s="80"/>
      <c r="LT48" s="80"/>
      <c r="LU48" s="80"/>
      <c r="LV48" s="80"/>
      <c r="LW48" s="80"/>
      <c r="LX48" s="80"/>
      <c r="LY48" s="80"/>
      <c r="LZ48" s="80"/>
      <c r="MA48" s="80"/>
      <c r="MB48" s="80"/>
      <c r="MC48" s="80"/>
      <c r="MD48" s="80"/>
      <c r="ME48" s="80"/>
      <c r="MF48" s="80"/>
      <c r="MG48" s="80"/>
      <c r="MH48" s="80"/>
      <c r="MI48" s="80"/>
      <c r="MJ48" s="80"/>
      <c r="MK48" s="80"/>
      <c r="ML48" s="80"/>
      <c r="MM48" s="80"/>
      <c r="MN48" s="80"/>
      <c r="MO48" s="80"/>
      <c r="MP48" s="80"/>
      <c r="MQ48" s="80"/>
      <c r="MR48" s="80"/>
      <c r="MS48" s="80"/>
      <c r="MT48" s="80"/>
      <c r="MU48" s="80"/>
      <c r="MV48" s="80"/>
      <c r="MW48" s="80"/>
      <c r="MX48" s="80"/>
      <c r="MY48" s="80"/>
      <c r="MZ48" s="80"/>
      <c r="NA48" s="80"/>
      <c r="NB48" s="80"/>
      <c r="NC48" s="80"/>
      <c r="ND48" s="80"/>
      <c r="NE48" s="80"/>
      <c r="NF48" s="80"/>
      <c r="NG48" s="80"/>
      <c r="NH48" s="80"/>
      <c r="NI48" s="80"/>
      <c r="NJ48" s="80"/>
      <c r="NK48" s="80"/>
      <c r="NL48" s="80"/>
      <c r="NM48" s="80"/>
      <c r="NN48" s="80"/>
      <c r="NO48" s="80"/>
      <c r="NP48" s="80"/>
      <c r="NQ48" s="80"/>
      <c r="NR48" s="80"/>
      <c r="NS48" s="80"/>
      <c r="NT48" s="80"/>
      <c r="NU48" s="80"/>
      <c r="NV48" s="80"/>
      <c r="NW48" s="80"/>
      <c r="NX48" s="80"/>
      <c r="NY48" s="80"/>
      <c r="NZ48" s="80"/>
      <c r="OA48" s="80"/>
      <c r="OB48" s="80"/>
      <c r="OC48" s="80"/>
      <c r="OD48" s="80"/>
      <c r="OE48" s="80"/>
      <c r="OF48" s="80"/>
      <c r="OG48" s="80"/>
      <c r="OH48" s="80"/>
      <c r="OI48" s="80"/>
      <c r="OJ48" s="80"/>
      <c r="OK48" s="80"/>
      <c r="OL48" s="80"/>
      <c r="OM48" s="80"/>
      <c r="ON48" s="80"/>
      <c r="OO48" s="80"/>
      <c r="OP48" s="80"/>
      <c r="OQ48" s="80"/>
      <c r="OR48" s="80"/>
      <c r="OS48" s="80"/>
      <c r="OT48" s="80"/>
      <c r="OU48" s="80"/>
      <c r="OV48" s="80"/>
      <c r="OW48" s="80"/>
      <c r="OX48" s="80"/>
      <c r="OY48" s="80"/>
      <c r="OZ48" s="80"/>
      <c r="PA48" s="80"/>
      <c r="PB48" s="80"/>
      <c r="PC48" s="80"/>
      <c r="PD48" s="80"/>
      <c r="PE48" s="80"/>
      <c r="PF48" s="80"/>
      <c r="PG48" s="80"/>
      <c r="PH48" s="80"/>
      <c r="PI48" s="80"/>
      <c r="PJ48" s="80"/>
      <c r="PK48" s="80"/>
      <c r="PL48" s="80"/>
      <c r="PM48" s="80"/>
      <c r="PN48" s="80"/>
      <c r="PO48" s="80"/>
      <c r="PP48" s="80"/>
      <c r="PQ48" s="80"/>
      <c r="PR48" s="80"/>
      <c r="PS48" s="80"/>
      <c r="PT48" s="80"/>
      <c r="PU48" s="80"/>
      <c r="PV48" s="80"/>
      <c r="PW48" s="80"/>
      <c r="PX48" s="80"/>
      <c r="PY48" s="80"/>
      <c r="PZ48" s="80"/>
      <c r="QA48" s="80"/>
      <c r="QB48" s="80"/>
      <c r="QC48" s="80"/>
      <c r="QD48" s="80"/>
      <c r="QE48" s="80"/>
      <c r="QF48" s="80"/>
      <c r="QG48" s="80"/>
      <c r="QH48" s="80"/>
      <c r="QI48" s="80"/>
      <c r="QJ48" s="80"/>
      <c r="QK48" s="80"/>
      <c r="QL48" s="80"/>
      <c r="QM48" s="80"/>
      <c r="QN48" s="80"/>
      <c r="QO48" s="80"/>
      <c r="QP48" s="80"/>
      <c r="QQ48" s="80"/>
      <c r="QR48" s="80"/>
      <c r="QS48" s="80"/>
      <c r="QT48" s="80"/>
      <c r="QU48" s="80"/>
      <c r="QV48" s="80"/>
      <c r="QW48" s="80"/>
      <c r="QX48" s="80"/>
      <c r="QY48" s="80"/>
      <c r="QZ48" s="80"/>
      <c r="RA48" s="80"/>
      <c r="RB48" s="80"/>
      <c r="RC48" s="80"/>
      <c r="RD48" s="80"/>
      <c r="RE48" s="80"/>
      <c r="RF48" s="80"/>
      <c r="RG48" s="80"/>
      <c r="RH48" s="80"/>
      <c r="RI48" s="80"/>
      <c r="RJ48" s="80"/>
      <c r="RK48" s="80"/>
      <c r="RL48" s="80"/>
      <c r="RM48" s="80"/>
      <c r="RN48" s="80"/>
      <c r="RO48" s="80"/>
      <c r="RP48" s="80"/>
      <c r="RQ48" s="80"/>
      <c r="RR48" s="80"/>
      <c r="RS48" s="80"/>
      <c r="RT48" s="80"/>
      <c r="RU48" s="80"/>
      <c r="RV48" s="80"/>
      <c r="RW48" s="80"/>
      <c r="RX48" s="80"/>
      <c r="RY48" s="80"/>
      <c r="RZ48" s="80"/>
      <c r="SA48" s="80"/>
      <c r="SB48" s="80"/>
      <c r="SC48" s="80"/>
      <c r="SD48" s="80"/>
      <c r="SE48" s="80"/>
      <c r="SF48" s="80"/>
      <c r="SG48" s="80"/>
      <c r="SH48" s="80"/>
      <c r="SI48" s="80"/>
      <c r="SJ48" s="80"/>
      <c r="SK48" s="80"/>
      <c r="SL48" s="80"/>
      <c r="SM48" s="80"/>
      <c r="SN48" s="80"/>
      <c r="SO48" s="80"/>
      <c r="SP48" s="80"/>
      <c r="SQ48" s="80"/>
      <c r="SR48" s="80"/>
      <c r="SS48" s="80"/>
      <c r="ST48" s="80"/>
      <c r="SU48" s="80"/>
      <c r="SV48" s="80"/>
      <c r="SW48" s="80"/>
      <c r="SX48" s="80"/>
      <c r="SY48" s="80"/>
      <c r="SZ48" s="80"/>
      <c r="TA48" s="80"/>
      <c r="TB48" s="80"/>
      <c r="TC48" s="80"/>
      <c r="TD48" s="80"/>
      <c r="TE48" s="80"/>
      <c r="TF48" s="80"/>
      <c r="TG48" s="80"/>
      <c r="TH48" s="80"/>
      <c r="TI48" s="80"/>
      <c r="TJ48" s="80"/>
      <c r="TK48" s="80"/>
      <c r="TL48" s="80"/>
      <c r="TM48" s="80"/>
      <c r="TN48" s="80"/>
      <c r="TO48" s="80"/>
      <c r="TP48" s="80"/>
      <c r="TQ48" s="80"/>
      <c r="TR48" s="80"/>
      <c r="TS48" s="80"/>
      <c r="TT48" s="80"/>
      <c r="TU48" s="80"/>
      <c r="TV48" s="80"/>
      <c r="TW48" s="80"/>
      <c r="TX48" s="80"/>
      <c r="TY48" s="80"/>
      <c r="TZ48" s="80"/>
      <c r="UA48" s="80"/>
      <c r="UB48" s="80"/>
      <c r="UC48" s="80"/>
      <c r="UD48" s="80"/>
      <c r="UE48" s="80"/>
      <c r="UF48" s="80"/>
      <c r="UG48" s="80"/>
      <c r="UH48" s="80"/>
      <c r="UI48" s="80"/>
      <c r="UJ48" s="80"/>
      <c r="UK48" s="80"/>
      <c r="UL48" s="80"/>
      <c r="UM48" s="80"/>
      <c r="UN48" s="80"/>
      <c r="UO48" s="80"/>
      <c r="UP48" s="80"/>
      <c r="UQ48" s="80"/>
      <c r="UR48" s="80"/>
      <c r="US48" s="80"/>
      <c r="UT48" s="80"/>
      <c r="UU48" s="80"/>
      <c r="UV48" s="80"/>
      <c r="UW48" s="80"/>
      <c r="UX48" s="80"/>
      <c r="UY48" s="80"/>
      <c r="UZ48" s="80"/>
      <c r="VA48" s="80"/>
      <c r="VB48" s="80"/>
      <c r="VC48" s="80"/>
      <c r="VD48" s="80"/>
      <c r="VE48" s="80"/>
      <c r="VF48" s="80"/>
      <c r="VG48" s="80"/>
      <c r="VH48" s="80"/>
      <c r="VI48" s="80"/>
      <c r="VJ48" s="80"/>
      <c r="VK48" s="80"/>
      <c r="VL48" s="80"/>
      <c r="VM48" s="80"/>
      <c r="VN48" s="80"/>
      <c r="VO48" s="80"/>
      <c r="VP48" s="80"/>
      <c r="VQ48" s="80"/>
      <c r="VR48" s="80"/>
      <c r="VS48" s="80"/>
      <c r="VT48" s="80"/>
      <c r="VU48" s="80"/>
      <c r="VV48" s="80"/>
      <c r="VW48" s="80"/>
      <c r="VX48" s="80"/>
      <c r="VY48" s="80"/>
      <c r="VZ48" s="80"/>
      <c r="WA48" s="80"/>
      <c r="WB48" s="80"/>
      <c r="WC48" s="80"/>
      <c r="WD48" s="80"/>
      <c r="WE48" s="80"/>
      <c r="WF48" s="80"/>
      <c r="WG48" s="80"/>
      <c r="WH48" s="80"/>
      <c r="WI48" s="80"/>
      <c r="WJ48" s="80"/>
      <c r="WK48" s="80"/>
      <c r="WL48" s="80"/>
      <c r="WM48" s="80"/>
      <c r="WN48" s="80"/>
      <c r="WO48" s="80"/>
      <c r="WP48" s="80"/>
      <c r="WQ48" s="80"/>
      <c r="WR48" s="80"/>
      <c r="WS48" s="80"/>
      <c r="WT48" s="80"/>
      <c r="WU48" s="80"/>
      <c r="WV48" s="80"/>
      <c r="WW48" s="80"/>
      <c r="WX48" s="80"/>
      <c r="WY48" s="80"/>
      <c r="WZ48" s="80"/>
      <c r="XA48" s="80"/>
      <c r="XB48" s="80"/>
      <c r="XC48" s="80"/>
      <c r="XD48" s="80"/>
      <c r="XE48" s="80"/>
      <c r="XF48" s="80"/>
      <c r="XG48" s="80"/>
      <c r="XH48" s="80"/>
      <c r="XI48" s="80"/>
      <c r="XJ48" s="80"/>
      <c r="XK48" s="80"/>
      <c r="XL48" s="80"/>
      <c r="XM48" s="80"/>
      <c r="XN48" s="80"/>
      <c r="XO48" s="80"/>
      <c r="XP48" s="80"/>
      <c r="XQ48" s="80"/>
      <c r="XR48" s="80"/>
      <c r="XS48" s="80"/>
      <c r="XT48" s="80"/>
      <c r="XU48" s="80"/>
      <c r="XV48" s="80"/>
      <c r="XW48" s="80"/>
      <c r="XX48" s="80"/>
      <c r="XY48" s="80"/>
      <c r="XZ48" s="80"/>
      <c r="YA48" s="80"/>
      <c r="YB48" s="80"/>
      <c r="YC48" s="80"/>
      <c r="YD48" s="80"/>
      <c r="YE48" s="80"/>
      <c r="YF48" s="80"/>
      <c r="YG48" s="80"/>
      <c r="YH48" s="80"/>
      <c r="YI48" s="80"/>
      <c r="YJ48" s="80"/>
      <c r="YK48" s="80"/>
      <c r="YL48" s="80"/>
      <c r="YM48" s="80"/>
      <c r="YN48" s="80"/>
      <c r="YO48" s="80"/>
      <c r="YP48" s="80"/>
      <c r="YQ48" s="80"/>
      <c r="YR48" s="80"/>
      <c r="YS48" s="80"/>
      <c r="YT48" s="80"/>
      <c r="YU48" s="80"/>
      <c r="YV48" s="80"/>
      <c r="YW48" s="80"/>
      <c r="YX48" s="80"/>
      <c r="YY48" s="80"/>
      <c r="YZ48" s="80"/>
      <c r="ZA48" s="80"/>
      <c r="ZB48" s="80"/>
      <c r="ZC48" s="80"/>
      <c r="ZD48" s="80"/>
      <c r="ZE48" s="80"/>
      <c r="ZF48" s="80"/>
      <c r="ZG48" s="80"/>
      <c r="ZH48" s="80"/>
      <c r="ZI48" s="80"/>
      <c r="ZJ48" s="80"/>
      <c r="ZK48" s="80"/>
      <c r="ZL48" s="80"/>
      <c r="ZM48" s="80"/>
      <c r="ZN48" s="80"/>
      <c r="ZO48" s="80"/>
      <c r="ZP48" s="80"/>
      <c r="ZQ48" s="80"/>
      <c r="ZR48" s="80"/>
      <c r="ZS48" s="80"/>
      <c r="ZT48" s="80"/>
      <c r="ZU48" s="80"/>
      <c r="ZV48" s="80"/>
      <c r="ZW48" s="80"/>
      <c r="ZX48" s="80"/>
      <c r="ZY48" s="80"/>
      <c r="ZZ48" s="80"/>
      <c r="AAA48" s="80"/>
      <c r="AAB48" s="80"/>
      <c r="AAC48" s="80"/>
      <c r="AAD48" s="80"/>
      <c r="AAE48" s="80"/>
      <c r="AAF48" s="80"/>
      <c r="AAG48" s="80"/>
      <c r="AAH48" s="80"/>
      <c r="AAI48" s="80"/>
      <c r="AAJ48" s="80"/>
      <c r="AAK48" s="80"/>
      <c r="AAL48" s="80"/>
      <c r="AAM48" s="80"/>
      <c r="AAN48" s="80"/>
      <c r="AAO48" s="80"/>
      <c r="AAP48" s="80"/>
      <c r="AAQ48" s="80"/>
      <c r="AAR48" s="80"/>
      <c r="AAS48" s="80"/>
      <c r="AAT48" s="80"/>
      <c r="AAU48" s="80"/>
      <c r="AAV48" s="80"/>
      <c r="AAW48" s="80"/>
      <c r="AAX48" s="80"/>
      <c r="AAY48" s="80"/>
      <c r="AAZ48" s="80"/>
      <c r="ABA48" s="80"/>
      <c r="ABB48" s="80"/>
      <c r="ABC48" s="80"/>
      <c r="ABD48" s="80"/>
      <c r="ABE48" s="80"/>
      <c r="ABF48" s="80"/>
      <c r="ABG48" s="80"/>
      <c r="ABH48" s="80"/>
      <c r="ABI48" s="80"/>
      <c r="ABJ48" s="80"/>
      <c r="ABK48" s="80"/>
      <c r="ABL48" s="80"/>
      <c r="ABM48" s="80"/>
      <c r="ABN48" s="80"/>
      <c r="ABO48" s="80"/>
      <c r="ABP48" s="80"/>
      <c r="ABQ48" s="80"/>
      <c r="ABR48" s="80"/>
      <c r="ABS48" s="80"/>
      <c r="ABT48" s="80"/>
      <c r="ABU48" s="80"/>
      <c r="ABV48" s="80"/>
      <c r="ABW48" s="80"/>
      <c r="ABX48" s="80"/>
      <c r="ABY48" s="80"/>
      <c r="ABZ48" s="80"/>
      <c r="ACA48" s="80"/>
      <c r="ACB48" s="80"/>
      <c r="ACC48" s="80"/>
      <c r="ACD48" s="80"/>
      <c r="ACE48" s="80"/>
      <c r="ACF48" s="80"/>
      <c r="ACG48" s="80"/>
      <c r="ACH48" s="80"/>
      <c r="ACI48" s="80"/>
      <c r="ACJ48" s="80"/>
      <c r="ACK48" s="80"/>
      <c r="ACL48" s="80"/>
      <c r="ACM48" s="80"/>
      <c r="ACN48" s="80"/>
      <c r="ACO48" s="80"/>
      <c r="ACP48" s="80"/>
      <c r="ACQ48" s="80"/>
      <c r="ACR48" s="80"/>
      <c r="ACS48" s="80"/>
      <c r="ACT48" s="80"/>
      <c r="ACU48" s="80"/>
      <c r="ACV48" s="80"/>
      <c r="ACW48" s="80"/>
      <c r="ACX48" s="80"/>
      <c r="ACY48" s="80"/>
      <c r="ACZ48" s="80"/>
      <c r="ADA48" s="80"/>
      <c r="ADB48" s="80"/>
      <c r="ADC48" s="80"/>
      <c r="ADD48" s="80"/>
      <c r="ADE48" s="80"/>
      <c r="ADF48" s="80"/>
      <c r="ADG48" s="80"/>
      <c r="ADH48" s="80"/>
      <c r="ADI48" s="80"/>
      <c r="ADJ48" s="80"/>
      <c r="ADK48" s="80"/>
      <c r="ADL48" s="80"/>
      <c r="ADM48" s="80"/>
      <c r="ADN48" s="80"/>
      <c r="ADO48" s="80"/>
      <c r="ADP48" s="80"/>
      <c r="ADQ48" s="80"/>
      <c r="ADR48" s="80"/>
      <c r="ADS48" s="80"/>
      <c r="ADT48" s="80"/>
      <c r="ADU48" s="80"/>
      <c r="ADV48" s="80"/>
      <c r="ADW48" s="80"/>
      <c r="ADX48" s="80"/>
      <c r="ADY48" s="80"/>
      <c r="ADZ48" s="80"/>
      <c r="AEA48" s="80"/>
      <c r="AEB48" s="80"/>
      <c r="AEC48" s="80"/>
      <c r="AED48" s="80"/>
      <c r="AEE48" s="80"/>
      <c r="AEF48" s="80"/>
      <c r="AEG48" s="80"/>
      <c r="AEH48" s="80"/>
      <c r="AEI48" s="80"/>
      <c r="AEJ48" s="80"/>
      <c r="AEK48" s="80"/>
      <c r="AEL48" s="80"/>
      <c r="AEM48" s="80"/>
      <c r="AEN48" s="80"/>
      <c r="AEO48" s="80"/>
      <c r="AEP48" s="80"/>
      <c r="AEQ48" s="80"/>
      <c r="AER48" s="80"/>
      <c r="AES48" s="80"/>
      <c r="AET48" s="80"/>
      <c r="AEU48" s="80"/>
      <c r="AEV48" s="80"/>
      <c r="AEW48" s="80"/>
      <c r="AEX48" s="80"/>
      <c r="AEY48" s="80"/>
      <c r="AEZ48" s="80"/>
      <c r="AFA48" s="80"/>
      <c r="AFB48" s="80"/>
      <c r="AFC48" s="80"/>
      <c r="AFD48" s="80"/>
      <c r="AFE48" s="80"/>
      <c r="AFF48" s="80"/>
      <c r="AFG48" s="80"/>
      <c r="AFH48" s="80"/>
      <c r="AFI48" s="80"/>
      <c r="AFJ48" s="80"/>
      <c r="AFK48" s="80"/>
      <c r="AFL48" s="80"/>
      <c r="AFM48" s="80"/>
      <c r="AFN48" s="80"/>
      <c r="AFO48" s="80"/>
      <c r="AFP48" s="80"/>
      <c r="AFQ48" s="80"/>
      <c r="AFR48" s="80"/>
      <c r="AFS48" s="80"/>
      <c r="AFT48" s="80"/>
      <c r="AFU48" s="80"/>
      <c r="AFV48" s="80"/>
      <c r="AFW48" s="80"/>
      <c r="AFX48" s="80"/>
      <c r="AFY48" s="80"/>
      <c r="AFZ48" s="80"/>
      <c r="AGA48" s="80"/>
      <c r="AGB48" s="80"/>
      <c r="AGC48" s="80"/>
      <c r="AGD48" s="80"/>
      <c r="AGE48" s="80"/>
      <c r="AGF48" s="80"/>
      <c r="AGG48" s="80"/>
      <c r="AGH48" s="80"/>
      <c r="AGI48" s="80"/>
      <c r="AGJ48" s="80"/>
      <c r="AGK48" s="80"/>
      <c r="AGL48" s="80"/>
      <c r="AGM48" s="80"/>
      <c r="AGN48" s="80"/>
      <c r="AGO48" s="80"/>
      <c r="AGP48" s="80"/>
      <c r="AGQ48" s="80"/>
      <c r="AGR48" s="80"/>
      <c r="AGS48" s="80"/>
      <c r="AGT48" s="80"/>
      <c r="AGU48" s="80"/>
      <c r="AGV48" s="80"/>
      <c r="AGW48" s="80"/>
      <c r="AGX48" s="80"/>
      <c r="AGY48" s="80"/>
      <c r="AGZ48" s="80"/>
      <c r="AHA48" s="80"/>
      <c r="AHB48" s="80"/>
      <c r="AHC48" s="80"/>
      <c r="AHD48" s="80"/>
      <c r="AHE48" s="80"/>
      <c r="AHF48" s="80"/>
      <c r="AHG48" s="80"/>
      <c r="AHH48" s="80"/>
      <c r="AHI48" s="80"/>
      <c r="AHJ48" s="80"/>
      <c r="AHK48" s="80"/>
      <c r="AHL48" s="80"/>
      <c r="AHM48" s="80"/>
      <c r="AHN48" s="80"/>
      <c r="AHO48" s="80"/>
      <c r="AHP48" s="80"/>
      <c r="AHQ48" s="80"/>
      <c r="AHR48" s="80"/>
      <c r="AHS48" s="80"/>
      <c r="AHT48" s="80"/>
      <c r="AHU48" s="80"/>
      <c r="AHV48" s="80"/>
      <c r="AHW48" s="80"/>
      <c r="AHX48" s="80"/>
      <c r="AHY48" s="80"/>
      <c r="AHZ48" s="80"/>
      <c r="AIA48" s="80"/>
      <c r="AIB48" s="80"/>
      <c r="AIC48" s="80"/>
      <c r="AID48" s="80"/>
      <c r="AIE48" s="80"/>
      <c r="AIF48" s="80"/>
      <c r="AIG48" s="80"/>
      <c r="AIH48" s="80"/>
      <c r="AII48" s="80"/>
      <c r="AIJ48" s="80"/>
      <c r="AIK48" s="80"/>
      <c r="AIL48" s="80"/>
      <c r="AIM48" s="80"/>
      <c r="AIN48" s="80"/>
      <c r="AIO48" s="80"/>
      <c r="AIP48" s="80"/>
      <c r="AIQ48" s="80"/>
      <c r="AIR48" s="80"/>
      <c r="AIS48" s="80"/>
      <c r="AIT48" s="80"/>
      <c r="AIU48" s="80"/>
      <c r="AIV48" s="80"/>
      <c r="AIW48" s="80"/>
      <c r="AIX48" s="80"/>
      <c r="AIY48" s="80"/>
      <c r="AIZ48" s="80"/>
      <c r="AJA48" s="80"/>
      <c r="AJB48" s="80"/>
      <c r="AJC48" s="80"/>
      <c r="AJD48" s="80"/>
      <c r="AJE48" s="80"/>
      <c r="AJF48" s="80"/>
      <c r="AJG48" s="80"/>
      <c r="AJH48" s="80"/>
      <c r="AJI48" s="80"/>
      <c r="AJJ48" s="80"/>
      <c r="AJK48" s="80"/>
      <c r="AJL48" s="80"/>
      <c r="AJM48" s="80"/>
      <c r="AJN48" s="80"/>
      <c r="AJO48" s="80"/>
      <c r="AJP48" s="80"/>
      <c r="AJQ48" s="80"/>
      <c r="AJR48" s="80"/>
      <c r="AJS48" s="80"/>
      <c r="AJT48" s="80"/>
      <c r="AJU48" s="80"/>
      <c r="AJV48" s="80"/>
      <c r="AJW48" s="80"/>
      <c r="AJX48" s="80"/>
      <c r="AJY48" s="80"/>
      <c r="AJZ48" s="80"/>
      <c r="AKA48" s="80"/>
      <c r="AKB48" s="80"/>
      <c r="AKC48" s="80"/>
      <c r="AKD48" s="80"/>
      <c r="AKE48" s="80"/>
      <c r="AKF48" s="80"/>
      <c r="AKG48" s="80"/>
      <c r="AKH48" s="80"/>
      <c r="AKI48" s="80"/>
      <c r="AKJ48" s="80"/>
      <c r="AKK48" s="80"/>
      <c r="AKL48" s="80"/>
      <c r="AKM48" s="80"/>
      <c r="AKN48" s="80"/>
      <c r="AKO48" s="80"/>
      <c r="AKP48" s="80"/>
      <c r="AKQ48" s="80"/>
      <c r="AKR48" s="80"/>
      <c r="AKS48" s="80"/>
      <c r="AKT48" s="80"/>
      <c r="AKU48" s="80"/>
      <c r="AKV48" s="80"/>
      <c r="AKW48" s="80"/>
      <c r="AKX48" s="80"/>
      <c r="AKY48" s="80"/>
      <c r="AKZ48" s="80"/>
      <c r="ALA48" s="80"/>
      <c r="ALB48" s="80"/>
      <c r="ALC48" s="80"/>
      <c r="ALD48" s="80"/>
      <c r="ALE48" s="80"/>
      <c r="ALF48" s="80"/>
      <c r="ALG48" s="80"/>
      <c r="ALH48" s="80"/>
      <c r="ALI48" s="80"/>
      <c r="ALJ48" s="80"/>
      <c r="ALK48" s="80"/>
      <c r="ALL48" s="80"/>
      <c r="ALM48" s="80"/>
      <c r="ALN48" s="80"/>
      <c r="ALO48" s="80"/>
      <c r="ALP48" s="80"/>
    </row>
    <row r="49" spans="1:1004" s="207" customFormat="1" ht="22.5" x14ac:dyDescent="0.25">
      <c r="A49" s="407">
        <f>IF(COUNTBLANK(B49)=1," ",COUNTA($B$13:B49))</f>
        <v>17</v>
      </c>
      <c r="B49" s="412" t="s">
        <v>79</v>
      </c>
      <c r="C49" s="431" t="s">
        <v>525</v>
      </c>
      <c r="D49" s="428" t="s">
        <v>56</v>
      </c>
      <c r="E49" s="432">
        <f>apjomi!O40</f>
        <v>134.4675</v>
      </c>
      <c r="F49" s="346"/>
      <c r="G49" s="347"/>
      <c r="H49" s="107"/>
      <c r="I49" s="348"/>
      <c r="J49" s="348"/>
      <c r="K49" s="349"/>
      <c r="L49" s="349"/>
      <c r="M49" s="349"/>
      <c r="N49" s="349"/>
      <c r="O49" s="349"/>
      <c r="P49" s="349"/>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c r="IW49" s="80"/>
      <c r="IX49" s="80"/>
      <c r="IY49" s="80"/>
      <c r="IZ49" s="80"/>
      <c r="JA49" s="80"/>
      <c r="JB49" s="80"/>
      <c r="JC49" s="80"/>
      <c r="JD49" s="80"/>
      <c r="JE49" s="80"/>
      <c r="JF49" s="80"/>
      <c r="JG49" s="80"/>
      <c r="JH49" s="80"/>
      <c r="JI49" s="80"/>
      <c r="JJ49" s="80"/>
      <c r="JK49" s="80"/>
      <c r="JL49" s="80"/>
      <c r="JM49" s="80"/>
      <c r="JN49" s="80"/>
      <c r="JO49" s="80"/>
      <c r="JP49" s="80"/>
      <c r="JQ49" s="80"/>
      <c r="JR49" s="80"/>
      <c r="JS49" s="80"/>
      <c r="JT49" s="80"/>
      <c r="JU49" s="80"/>
      <c r="JV49" s="80"/>
      <c r="JW49" s="80"/>
      <c r="JX49" s="80"/>
      <c r="JY49" s="80"/>
      <c r="JZ49" s="80"/>
      <c r="KA49" s="80"/>
      <c r="KB49" s="80"/>
      <c r="KC49" s="80"/>
      <c r="KD49" s="80"/>
      <c r="KE49" s="80"/>
      <c r="KF49" s="80"/>
      <c r="KG49" s="80"/>
      <c r="KH49" s="80"/>
      <c r="KI49" s="80"/>
      <c r="KJ49" s="80"/>
      <c r="KK49" s="80"/>
      <c r="KL49" s="80"/>
      <c r="KM49" s="80"/>
      <c r="KN49" s="80"/>
      <c r="KO49" s="80"/>
      <c r="KP49" s="80"/>
      <c r="KQ49" s="80"/>
      <c r="KR49" s="80"/>
      <c r="KS49" s="80"/>
      <c r="KT49" s="80"/>
      <c r="KU49" s="80"/>
      <c r="KV49" s="80"/>
      <c r="KW49" s="80"/>
      <c r="KX49" s="80"/>
      <c r="KY49" s="80"/>
      <c r="KZ49" s="80"/>
      <c r="LA49" s="80"/>
      <c r="LB49" s="80"/>
      <c r="LC49" s="80"/>
      <c r="LD49" s="80"/>
      <c r="LE49" s="80"/>
      <c r="LF49" s="80"/>
      <c r="LG49" s="80"/>
      <c r="LH49" s="80"/>
      <c r="LI49" s="80"/>
      <c r="LJ49" s="80"/>
      <c r="LK49" s="80"/>
      <c r="LL49" s="80"/>
      <c r="LM49" s="80"/>
      <c r="LN49" s="80"/>
      <c r="LO49" s="80"/>
      <c r="LP49" s="80"/>
      <c r="LQ49" s="80"/>
      <c r="LR49" s="80"/>
      <c r="LS49" s="80"/>
      <c r="LT49" s="80"/>
      <c r="LU49" s="80"/>
      <c r="LV49" s="80"/>
      <c r="LW49" s="80"/>
      <c r="LX49" s="80"/>
      <c r="LY49" s="80"/>
      <c r="LZ49" s="80"/>
      <c r="MA49" s="80"/>
      <c r="MB49" s="80"/>
      <c r="MC49" s="80"/>
      <c r="MD49" s="80"/>
      <c r="ME49" s="80"/>
      <c r="MF49" s="80"/>
      <c r="MG49" s="80"/>
      <c r="MH49" s="80"/>
      <c r="MI49" s="80"/>
      <c r="MJ49" s="80"/>
      <c r="MK49" s="80"/>
      <c r="ML49" s="80"/>
      <c r="MM49" s="80"/>
      <c r="MN49" s="80"/>
      <c r="MO49" s="80"/>
      <c r="MP49" s="80"/>
      <c r="MQ49" s="80"/>
      <c r="MR49" s="80"/>
      <c r="MS49" s="80"/>
      <c r="MT49" s="80"/>
      <c r="MU49" s="80"/>
      <c r="MV49" s="80"/>
      <c r="MW49" s="80"/>
      <c r="MX49" s="80"/>
      <c r="MY49" s="80"/>
      <c r="MZ49" s="80"/>
      <c r="NA49" s="80"/>
      <c r="NB49" s="80"/>
      <c r="NC49" s="80"/>
      <c r="ND49" s="80"/>
      <c r="NE49" s="80"/>
      <c r="NF49" s="80"/>
      <c r="NG49" s="80"/>
      <c r="NH49" s="80"/>
      <c r="NI49" s="80"/>
      <c r="NJ49" s="80"/>
      <c r="NK49" s="80"/>
      <c r="NL49" s="80"/>
      <c r="NM49" s="80"/>
      <c r="NN49" s="80"/>
      <c r="NO49" s="80"/>
      <c r="NP49" s="80"/>
      <c r="NQ49" s="80"/>
      <c r="NR49" s="80"/>
      <c r="NS49" s="80"/>
      <c r="NT49" s="80"/>
      <c r="NU49" s="80"/>
      <c r="NV49" s="80"/>
      <c r="NW49" s="80"/>
      <c r="NX49" s="80"/>
      <c r="NY49" s="80"/>
      <c r="NZ49" s="80"/>
      <c r="OA49" s="80"/>
      <c r="OB49" s="80"/>
      <c r="OC49" s="80"/>
      <c r="OD49" s="80"/>
      <c r="OE49" s="80"/>
      <c r="OF49" s="80"/>
      <c r="OG49" s="80"/>
      <c r="OH49" s="80"/>
      <c r="OI49" s="80"/>
      <c r="OJ49" s="80"/>
      <c r="OK49" s="80"/>
      <c r="OL49" s="80"/>
      <c r="OM49" s="80"/>
      <c r="ON49" s="80"/>
      <c r="OO49" s="80"/>
      <c r="OP49" s="80"/>
      <c r="OQ49" s="80"/>
      <c r="OR49" s="80"/>
      <c r="OS49" s="80"/>
      <c r="OT49" s="80"/>
      <c r="OU49" s="80"/>
      <c r="OV49" s="80"/>
      <c r="OW49" s="80"/>
      <c r="OX49" s="80"/>
      <c r="OY49" s="80"/>
      <c r="OZ49" s="80"/>
      <c r="PA49" s="80"/>
      <c r="PB49" s="80"/>
      <c r="PC49" s="80"/>
      <c r="PD49" s="80"/>
      <c r="PE49" s="80"/>
      <c r="PF49" s="80"/>
      <c r="PG49" s="80"/>
      <c r="PH49" s="80"/>
      <c r="PI49" s="80"/>
      <c r="PJ49" s="80"/>
      <c r="PK49" s="80"/>
      <c r="PL49" s="80"/>
      <c r="PM49" s="80"/>
      <c r="PN49" s="80"/>
      <c r="PO49" s="80"/>
      <c r="PP49" s="80"/>
      <c r="PQ49" s="80"/>
      <c r="PR49" s="80"/>
      <c r="PS49" s="80"/>
      <c r="PT49" s="80"/>
      <c r="PU49" s="80"/>
      <c r="PV49" s="80"/>
      <c r="PW49" s="80"/>
      <c r="PX49" s="80"/>
      <c r="PY49" s="80"/>
      <c r="PZ49" s="80"/>
      <c r="QA49" s="80"/>
      <c r="QB49" s="80"/>
      <c r="QC49" s="80"/>
      <c r="QD49" s="80"/>
      <c r="QE49" s="80"/>
      <c r="QF49" s="80"/>
      <c r="QG49" s="80"/>
      <c r="QH49" s="80"/>
      <c r="QI49" s="80"/>
      <c r="QJ49" s="80"/>
      <c r="QK49" s="80"/>
      <c r="QL49" s="80"/>
      <c r="QM49" s="80"/>
      <c r="QN49" s="80"/>
      <c r="QO49" s="80"/>
      <c r="QP49" s="80"/>
      <c r="QQ49" s="80"/>
      <c r="QR49" s="80"/>
      <c r="QS49" s="80"/>
      <c r="QT49" s="80"/>
      <c r="QU49" s="80"/>
      <c r="QV49" s="80"/>
      <c r="QW49" s="80"/>
      <c r="QX49" s="80"/>
      <c r="QY49" s="80"/>
      <c r="QZ49" s="80"/>
      <c r="RA49" s="80"/>
      <c r="RB49" s="80"/>
      <c r="RC49" s="80"/>
      <c r="RD49" s="80"/>
      <c r="RE49" s="80"/>
      <c r="RF49" s="80"/>
      <c r="RG49" s="80"/>
      <c r="RH49" s="80"/>
      <c r="RI49" s="80"/>
      <c r="RJ49" s="80"/>
      <c r="RK49" s="80"/>
      <c r="RL49" s="80"/>
      <c r="RM49" s="80"/>
      <c r="RN49" s="80"/>
      <c r="RO49" s="80"/>
      <c r="RP49" s="80"/>
      <c r="RQ49" s="80"/>
      <c r="RR49" s="80"/>
      <c r="RS49" s="80"/>
      <c r="RT49" s="80"/>
      <c r="RU49" s="80"/>
      <c r="RV49" s="80"/>
      <c r="RW49" s="80"/>
      <c r="RX49" s="80"/>
      <c r="RY49" s="80"/>
      <c r="RZ49" s="80"/>
      <c r="SA49" s="80"/>
      <c r="SB49" s="80"/>
      <c r="SC49" s="80"/>
      <c r="SD49" s="80"/>
      <c r="SE49" s="80"/>
      <c r="SF49" s="80"/>
      <c r="SG49" s="80"/>
      <c r="SH49" s="80"/>
      <c r="SI49" s="80"/>
      <c r="SJ49" s="80"/>
      <c r="SK49" s="80"/>
      <c r="SL49" s="80"/>
      <c r="SM49" s="80"/>
      <c r="SN49" s="80"/>
      <c r="SO49" s="80"/>
      <c r="SP49" s="80"/>
      <c r="SQ49" s="80"/>
      <c r="SR49" s="80"/>
      <c r="SS49" s="80"/>
      <c r="ST49" s="80"/>
      <c r="SU49" s="80"/>
      <c r="SV49" s="80"/>
      <c r="SW49" s="80"/>
      <c r="SX49" s="80"/>
      <c r="SY49" s="80"/>
      <c r="SZ49" s="80"/>
      <c r="TA49" s="80"/>
      <c r="TB49" s="80"/>
      <c r="TC49" s="80"/>
      <c r="TD49" s="80"/>
      <c r="TE49" s="80"/>
      <c r="TF49" s="80"/>
      <c r="TG49" s="80"/>
      <c r="TH49" s="80"/>
      <c r="TI49" s="80"/>
      <c r="TJ49" s="80"/>
      <c r="TK49" s="80"/>
      <c r="TL49" s="80"/>
      <c r="TM49" s="80"/>
      <c r="TN49" s="80"/>
      <c r="TO49" s="80"/>
      <c r="TP49" s="80"/>
      <c r="TQ49" s="80"/>
      <c r="TR49" s="80"/>
      <c r="TS49" s="80"/>
      <c r="TT49" s="80"/>
      <c r="TU49" s="80"/>
      <c r="TV49" s="80"/>
      <c r="TW49" s="80"/>
      <c r="TX49" s="80"/>
      <c r="TY49" s="80"/>
      <c r="TZ49" s="80"/>
      <c r="UA49" s="80"/>
      <c r="UB49" s="80"/>
      <c r="UC49" s="80"/>
      <c r="UD49" s="80"/>
      <c r="UE49" s="80"/>
      <c r="UF49" s="80"/>
      <c r="UG49" s="80"/>
      <c r="UH49" s="80"/>
      <c r="UI49" s="80"/>
      <c r="UJ49" s="80"/>
      <c r="UK49" s="80"/>
      <c r="UL49" s="80"/>
      <c r="UM49" s="80"/>
      <c r="UN49" s="80"/>
      <c r="UO49" s="80"/>
      <c r="UP49" s="80"/>
      <c r="UQ49" s="80"/>
      <c r="UR49" s="80"/>
      <c r="US49" s="80"/>
      <c r="UT49" s="80"/>
      <c r="UU49" s="80"/>
      <c r="UV49" s="80"/>
      <c r="UW49" s="80"/>
      <c r="UX49" s="80"/>
      <c r="UY49" s="80"/>
      <c r="UZ49" s="80"/>
      <c r="VA49" s="80"/>
      <c r="VB49" s="80"/>
      <c r="VC49" s="80"/>
      <c r="VD49" s="80"/>
      <c r="VE49" s="80"/>
      <c r="VF49" s="80"/>
      <c r="VG49" s="80"/>
      <c r="VH49" s="80"/>
      <c r="VI49" s="80"/>
      <c r="VJ49" s="80"/>
      <c r="VK49" s="80"/>
      <c r="VL49" s="80"/>
      <c r="VM49" s="80"/>
      <c r="VN49" s="80"/>
      <c r="VO49" s="80"/>
      <c r="VP49" s="80"/>
      <c r="VQ49" s="80"/>
      <c r="VR49" s="80"/>
      <c r="VS49" s="80"/>
      <c r="VT49" s="80"/>
      <c r="VU49" s="80"/>
      <c r="VV49" s="80"/>
      <c r="VW49" s="80"/>
      <c r="VX49" s="80"/>
      <c r="VY49" s="80"/>
      <c r="VZ49" s="80"/>
      <c r="WA49" s="80"/>
      <c r="WB49" s="80"/>
      <c r="WC49" s="80"/>
      <c r="WD49" s="80"/>
      <c r="WE49" s="80"/>
      <c r="WF49" s="80"/>
      <c r="WG49" s="80"/>
      <c r="WH49" s="80"/>
      <c r="WI49" s="80"/>
      <c r="WJ49" s="80"/>
      <c r="WK49" s="80"/>
      <c r="WL49" s="80"/>
      <c r="WM49" s="80"/>
      <c r="WN49" s="80"/>
      <c r="WO49" s="80"/>
      <c r="WP49" s="80"/>
      <c r="WQ49" s="80"/>
      <c r="WR49" s="80"/>
      <c r="WS49" s="80"/>
      <c r="WT49" s="80"/>
      <c r="WU49" s="80"/>
      <c r="WV49" s="80"/>
      <c r="WW49" s="80"/>
      <c r="WX49" s="80"/>
      <c r="WY49" s="80"/>
      <c r="WZ49" s="80"/>
      <c r="XA49" s="80"/>
      <c r="XB49" s="80"/>
      <c r="XC49" s="80"/>
      <c r="XD49" s="80"/>
      <c r="XE49" s="80"/>
      <c r="XF49" s="80"/>
      <c r="XG49" s="80"/>
      <c r="XH49" s="80"/>
      <c r="XI49" s="80"/>
      <c r="XJ49" s="80"/>
      <c r="XK49" s="80"/>
      <c r="XL49" s="80"/>
      <c r="XM49" s="80"/>
      <c r="XN49" s="80"/>
      <c r="XO49" s="80"/>
      <c r="XP49" s="80"/>
      <c r="XQ49" s="80"/>
      <c r="XR49" s="80"/>
      <c r="XS49" s="80"/>
      <c r="XT49" s="80"/>
      <c r="XU49" s="80"/>
      <c r="XV49" s="80"/>
      <c r="XW49" s="80"/>
      <c r="XX49" s="80"/>
      <c r="XY49" s="80"/>
      <c r="XZ49" s="80"/>
      <c r="YA49" s="80"/>
      <c r="YB49" s="80"/>
      <c r="YC49" s="80"/>
      <c r="YD49" s="80"/>
      <c r="YE49" s="80"/>
      <c r="YF49" s="80"/>
      <c r="YG49" s="80"/>
      <c r="YH49" s="80"/>
      <c r="YI49" s="80"/>
      <c r="YJ49" s="80"/>
      <c r="YK49" s="80"/>
      <c r="YL49" s="80"/>
      <c r="YM49" s="80"/>
      <c r="YN49" s="80"/>
      <c r="YO49" s="80"/>
      <c r="YP49" s="80"/>
      <c r="YQ49" s="80"/>
      <c r="YR49" s="80"/>
      <c r="YS49" s="80"/>
      <c r="YT49" s="80"/>
      <c r="YU49" s="80"/>
      <c r="YV49" s="80"/>
      <c r="YW49" s="80"/>
      <c r="YX49" s="80"/>
      <c r="YY49" s="80"/>
      <c r="YZ49" s="80"/>
      <c r="ZA49" s="80"/>
      <c r="ZB49" s="80"/>
      <c r="ZC49" s="80"/>
      <c r="ZD49" s="80"/>
      <c r="ZE49" s="80"/>
      <c r="ZF49" s="80"/>
      <c r="ZG49" s="80"/>
      <c r="ZH49" s="80"/>
      <c r="ZI49" s="80"/>
      <c r="ZJ49" s="80"/>
      <c r="ZK49" s="80"/>
      <c r="ZL49" s="80"/>
      <c r="ZM49" s="80"/>
      <c r="ZN49" s="80"/>
      <c r="ZO49" s="80"/>
      <c r="ZP49" s="80"/>
      <c r="ZQ49" s="80"/>
      <c r="ZR49" s="80"/>
      <c r="ZS49" s="80"/>
      <c r="ZT49" s="80"/>
      <c r="ZU49" s="80"/>
      <c r="ZV49" s="80"/>
      <c r="ZW49" s="80"/>
      <c r="ZX49" s="80"/>
      <c r="ZY49" s="80"/>
      <c r="ZZ49" s="80"/>
      <c r="AAA49" s="80"/>
      <c r="AAB49" s="80"/>
      <c r="AAC49" s="80"/>
      <c r="AAD49" s="80"/>
      <c r="AAE49" s="80"/>
      <c r="AAF49" s="80"/>
      <c r="AAG49" s="80"/>
      <c r="AAH49" s="80"/>
      <c r="AAI49" s="80"/>
      <c r="AAJ49" s="80"/>
      <c r="AAK49" s="80"/>
      <c r="AAL49" s="80"/>
      <c r="AAM49" s="80"/>
      <c r="AAN49" s="80"/>
      <c r="AAO49" s="80"/>
      <c r="AAP49" s="80"/>
      <c r="AAQ49" s="80"/>
      <c r="AAR49" s="80"/>
      <c r="AAS49" s="80"/>
      <c r="AAT49" s="80"/>
      <c r="AAU49" s="80"/>
      <c r="AAV49" s="80"/>
      <c r="AAW49" s="80"/>
      <c r="AAX49" s="80"/>
      <c r="AAY49" s="80"/>
      <c r="AAZ49" s="80"/>
      <c r="ABA49" s="80"/>
      <c r="ABB49" s="80"/>
      <c r="ABC49" s="80"/>
      <c r="ABD49" s="80"/>
      <c r="ABE49" s="80"/>
      <c r="ABF49" s="80"/>
      <c r="ABG49" s="80"/>
      <c r="ABH49" s="80"/>
      <c r="ABI49" s="80"/>
      <c r="ABJ49" s="80"/>
      <c r="ABK49" s="80"/>
      <c r="ABL49" s="80"/>
      <c r="ABM49" s="80"/>
      <c r="ABN49" s="80"/>
      <c r="ABO49" s="80"/>
      <c r="ABP49" s="80"/>
      <c r="ABQ49" s="80"/>
      <c r="ABR49" s="80"/>
      <c r="ABS49" s="80"/>
      <c r="ABT49" s="80"/>
      <c r="ABU49" s="80"/>
      <c r="ABV49" s="80"/>
      <c r="ABW49" s="80"/>
      <c r="ABX49" s="80"/>
      <c r="ABY49" s="80"/>
      <c r="ABZ49" s="80"/>
      <c r="ACA49" s="80"/>
      <c r="ACB49" s="80"/>
      <c r="ACC49" s="80"/>
      <c r="ACD49" s="80"/>
      <c r="ACE49" s="80"/>
      <c r="ACF49" s="80"/>
      <c r="ACG49" s="80"/>
      <c r="ACH49" s="80"/>
      <c r="ACI49" s="80"/>
      <c r="ACJ49" s="80"/>
      <c r="ACK49" s="80"/>
      <c r="ACL49" s="80"/>
      <c r="ACM49" s="80"/>
      <c r="ACN49" s="80"/>
      <c r="ACO49" s="80"/>
      <c r="ACP49" s="80"/>
      <c r="ACQ49" s="80"/>
      <c r="ACR49" s="80"/>
      <c r="ACS49" s="80"/>
      <c r="ACT49" s="80"/>
      <c r="ACU49" s="80"/>
      <c r="ACV49" s="80"/>
      <c r="ACW49" s="80"/>
      <c r="ACX49" s="80"/>
      <c r="ACY49" s="80"/>
      <c r="ACZ49" s="80"/>
      <c r="ADA49" s="80"/>
      <c r="ADB49" s="80"/>
      <c r="ADC49" s="80"/>
      <c r="ADD49" s="80"/>
      <c r="ADE49" s="80"/>
      <c r="ADF49" s="80"/>
      <c r="ADG49" s="80"/>
      <c r="ADH49" s="80"/>
      <c r="ADI49" s="80"/>
      <c r="ADJ49" s="80"/>
      <c r="ADK49" s="80"/>
      <c r="ADL49" s="80"/>
      <c r="ADM49" s="80"/>
      <c r="ADN49" s="80"/>
      <c r="ADO49" s="80"/>
      <c r="ADP49" s="80"/>
      <c r="ADQ49" s="80"/>
      <c r="ADR49" s="80"/>
      <c r="ADS49" s="80"/>
      <c r="ADT49" s="80"/>
      <c r="ADU49" s="80"/>
      <c r="ADV49" s="80"/>
      <c r="ADW49" s="80"/>
      <c r="ADX49" s="80"/>
      <c r="ADY49" s="80"/>
      <c r="ADZ49" s="80"/>
      <c r="AEA49" s="80"/>
      <c r="AEB49" s="80"/>
      <c r="AEC49" s="80"/>
      <c r="AED49" s="80"/>
      <c r="AEE49" s="80"/>
      <c r="AEF49" s="80"/>
      <c r="AEG49" s="80"/>
      <c r="AEH49" s="80"/>
      <c r="AEI49" s="80"/>
      <c r="AEJ49" s="80"/>
      <c r="AEK49" s="80"/>
      <c r="AEL49" s="80"/>
      <c r="AEM49" s="80"/>
      <c r="AEN49" s="80"/>
      <c r="AEO49" s="80"/>
      <c r="AEP49" s="80"/>
      <c r="AEQ49" s="80"/>
      <c r="AER49" s="80"/>
      <c r="AES49" s="80"/>
      <c r="AET49" s="80"/>
      <c r="AEU49" s="80"/>
      <c r="AEV49" s="80"/>
      <c r="AEW49" s="80"/>
      <c r="AEX49" s="80"/>
      <c r="AEY49" s="80"/>
      <c r="AEZ49" s="80"/>
      <c r="AFA49" s="80"/>
      <c r="AFB49" s="80"/>
      <c r="AFC49" s="80"/>
      <c r="AFD49" s="80"/>
      <c r="AFE49" s="80"/>
      <c r="AFF49" s="80"/>
      <c r="AFG49" s="80"/>
      <c r="AFH49" s="80"/>
      <c r="AFI49" s="80"/>
      <c r="AFJ49" s="80"/>
      <c r="AFK49" s="80"/>
      <c r="AFL49" s="80"/>
      <c r="AFM49" s="80"/>
      <c r="AFN49" s="80"/>
      <c r="AFO49" s="80"/>
      <c r="AFP49" s="80"/>
      <c r="AFQ49" s="80"/>
      <c r="AFR49" s="80"/>
      <c r="AFS49" s="80"/>
      <c r="AFT49" s="80"/>
      <c r="AFU49" s="80"/>
      <c r="AFV49" s="80"/>
      <c r="AFW49" s="80"/>
      <c r="AFX49" s="80"/>
      <c r="AFY49" s="80"/>
      <c r="AFZ49" s="80"/>
      <c r="AGA49" s="80"/>
      <c r="AGB49" s="80"/>
      <c r="AGC49" s="80"/>
      <c r="AGD49" s="80"/>
      <c r="AGE49" s="80"/>
      <c r="AGF49" s="80"/>
      <c r="AGG49" s="80"/>
      <c r="AGH49" s="80"/>
      <c r="AGI49" s="80"/>
      <c r="AGJ49" s="80"/>
      <c r="AGK49" s="80"/>
      <c r="AGL49" s="80"/>
      <c r="AGM49" s="80"/>
      <c r="AGN49" s="80"/>
      <c r="AGO49" s="80"/>
      <c r="AGP49" s="80"/>
      <c r="AGQ49" s="80"/>
      <c r="AGR49" s="80"/>
      <c r="AGS49" s="80"/>
      <c r="AGT49" s="80"/>
      <c r="AGU49" s="80"/>
      <c r="AGV49" s="80"/>
      <c r="AGW49" s="80"/>
      <c r="AGX49" s="80"/>
      <c r="AGY49" s="80"/>
      <c r="AGZ49" s="80"/>
      <c r="AHA49" s="80"/>
      <c r="AHB49" s="80"/>
      <c r="AHC49" s="80"/>
      <c r="AHD49" s="80"/>
      <c r="AHE49" s="80"/>
      <c r="AHF49" s="80"/>
      <c r="AHG49" s="80"/>
      <c r="AHH49" s="80"/>
      <c r="AHI49" s="80"/>
      <c r="AHJ49" s="80"/>
      <c r="AHK49" s="80"/>
      <c r="AHL49" s="80"/>
      <c r="AHM49" s="80"/>
      <c r="AHN49" s="80"/>
      <c r="AHO49" s="80"/>
      <c r="AHP49" s="80"/>
      <c r="AHQ49" s="80"/>
      <c r="AHR49" s="80"/>
      <c r="AHS49" s="80"/>
      <c r="AHT49" s="80"/>
      <c r="AHU49" s="80"/>
      <c r="AHV49" s="80"/>
      <c r="AHW49" s="80"/>
      <c r="AHX49" s="80"/>
      <c r="AHY49" s="80"/>
      <c r="AHZ49" s="80"/>
      <c r="AIA49" s="80"/>
      <c r="AIB49" s="80"/>
      <c r="AIC49" s="80"/>
      <c r="AID49" s="80"/>
      <c r="AIE49" s="80"/>
      <c r="AIF49" s="80"/>
      <c r="AIG49" s="80"/>
      <c r="AIH49" s="80"/>
      <c r="AII49" s="80"/>
      <c r="AIJ49" s="80"/>
      <c r="AIK49" s="80"/>
      <c r="AIL49" s="80"/>
      <c r="AIM49" s="80"/>
      <c r="AIN49" s="80"/>
      <c r="AIO49" s="80"/>
      <c r="AIP49" s="80"/>
      <c r="AIQ49" s="80"/>
      <c r="AIR49" s="80"/>
      <c r="AIS49" s="80"/>
      <c r="AIT49" s="80"/>
      <c r="AIU49" s="80"/>
      <c r="AIV49" s="80"/>
      <c r="AIW49" s="80"/>
      <c r="AIX49" s="80"/>
      <c r="AIY49" s="80"/>
      <c r="AIZ49" s="80"/>
      <c r="AJA49" s="80"/>
      <c r="AJB49" s="80"/>
      <c r="AJC49" s="80"/>
      <c r="AJD49" s="80"/>
      <c r="AJE49" s="80"/>
      <c r="AJF49" s="80"/>
      <c r="AJG49" s="80"/>
      <c r="AJH49" s="80"/>
      <c r="AJI49" s="80"/>
      <c r="AJJ49" s="80"/>
      <c r="AJK49" s="80"/>
      <c r="AJL49" s="80"/>
      <c r="AJM49" s="80"/>
      <c r="AJN49" s="80"/>
      <c r="AJO49" s="80"/>
      <c r="AJP49" s="80"/>
      <c r="AJQ49" s="80"/>
      <c r="AJR49" s="80"/>
      <c r="AJS49" s="80"/>
      <c r="AJT49" s="80"/>
      <c r="AJU49" s="80"/>
      <c r="AJV49" s="80"/>
      <c r="AJW49" s="80"/>
      <c r="AJX49" s="80"/>
      <c r="AJY49" s="80"/>
      <c r="AJZ49" s="80"/>
      <c r="AKA49" s="80"/>
      <c r="AKB49" s="80"/>
      <c r="AKC49" s="80"/>
      <c r="AKD49" s="80"/>
      <c r="AKE49" s="80"/>
      <c r="AKF49" s="80"/>
      <c r="AKG49" s="80"/>
      <c r="AKH49" s="80"/>
      <c r="AKI49" s="80"/>
      <c r="AKJ49" s="80"/>
      <c r="AKK49" s="80"/>
      <c r="AKL49" s="80"/>
      <c r="AKM49" s="80"/>
      <c r="AKN49" s="80"/>
      <c r="AKO49" s="80"/>
      <c r="AKP49" s="80"/>
      <c r="AKQ49" s="80"/>
      <c r="AKR49" s="80"/>
      <c r="AKS49" s="80"/>
      <c r="AKT49" s="80"/>
      <c r="AKU49" s="80"/>
      <c r="AKV49" s="80"/>
      <c r="AKW49" s="80"/>
      <c r="AKX49" s="80"/>
      <c r="AKY49" s="80"/>
      <c r="AKZ49" s="80"/>
      <c r="ALA49" s="80"/>
      <c r="ALB49" s="80"/>
      <c r="ALC49" s="80"/>
      <c r="ALD49" s="80"/>
      <c r="ALE49" s="80"/>
      <c r="ALF49" s="80"/>
      <c r="ALG49" s="80"/>
      <c r="ALH49" s="80"/>
      <c r="ALI49" s="80"/>
      <c r="ALJ49" s="80"/>
      <c r="ALK49" s="80"/>
      <c r="ALL49" s="80"/>
      <c r="ALM49" s="80"/>
      <c r="ALN49" s="80"/>
      <c r="ALO49" s="80"/>
      <c r="ALP49" s="80"/>
    </row>
    <row r="50" spans="1:1004" s="207" customFormat="1" ht="15" x14ac:dyDescent="0.25">
      <c r="A50" s="407" t="str">
        <f>IF(COUNTBLANK(B50)=1," ",COUNTA($B$13:B50))</f>
        <v xml:space="preserve"> </v>
      </c>
      <c r="B50" s="430"/>
      <c r="C50" s="421" t="s">
        <v>206</v>
      </c>
      <c r="D50" s="430" t="s">
        <v>82</v>
      </c>
      <c r="E50" s="46">
        <f>E49*0.3</f>
        <v>40.340249999999997</v>
      </c>
      <c r="F50" s="105"/>
      <c r="G50" s="106"/>
      <c r="H50" s="107">
        <f t="shared" ref="H50" si="22">F50*G50</f>
        <v>0</v>
      </c>
      <c r="I50" s="108"/>
      <c r="J50" s="108"/>
      <c r="K50" s="109">
        <f t="shared" ref="K50" si="23">ROUND(I50+H50+J50,2)</f>
        <v>0</v>
      </c>
      <c r="L50" s="349"/>
      <c r="M50" s="349"/>
      <c r="N50" s="349"/>
      <c r="O50" s="349"/>
      <c r="P50" s="349"/>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c r="IW50" s="80"/>
      <c r="IX50" s="80"/>
      <c r="IY50" s="80"/>
      <c r="IZ50" s="80"/>
      <c r="JA50" s="80"/>
      <c r="JB50" s="80"/>
      <c r="JC50" s="80"/>
      <c r="JD50" s="80"/>
      <c r="JE50" s="80"/>
      <c r="JF50" s="80"/>
      <c r="JG50" s="80"/>
      <c r="JH50" s="80"/>
      <c r="JI50" s="80"/>
      <c r="JJ50" s="80"/>
      <c r="JK50" s="80"/>
      <c r="JL50" s="80"/>
      <c r="JM50" s="80"/>
      <c r="JN50" s="80"/>
      <c r="JO50" s="80"/>
      <c r="JP50" s="80"/>
      <c r="JQ50" s="80"/>
      <c r="JR50" s="80"/>
      <c r="JS50" s="80"/>
      <c r="JT50" s="80"/>
      <c r="JU50" s="80"/>
      <c r="JV50" s="80"/>
      <c r="JW50" s="80"/>
      <c r="JX50" s="80"/>
      <c r="JY50" s="80"/>
      <c r="JZ50" s="80"/>
      <c r="KA50" s="80"/>
      <c r="KB50" s="80"/>
      <c r="KC50" s="80"/>
      <c r="KD50" s="80"/>
      <c r="KE50" s="80"/>
      <c r="KF50" s="80"/>
      <c r="KG50" s="80"/>
      <c r="KH50" s="80"/>
      <c r="KI50" s="80"/>
      <c r="KJ50" s="80"/>
      <c r="KK50" s="80"/>
      <c r="KL50" s="80"/>
      <c r="KM50" s="80"/>
      <c r="KN50" s="80"/>
      <c r="KO50" s="80"/>
      <c r="KP50" s="80"/>
      <c r="KQ50" s="80"/>
      <c r="KR50" s="80"/>
      <c r="KS50" s="80"/>
      <c r="KT50" s="80"/>
      <c r="KU50" s="80"/>
      <c r="KV50" s="80"/>
      <c r="KW50" s="80"/>
      <c r="KX50" s="80"/>
      <c r="KY50" s="80"/>
      <c r="KZ50" s="80"/>
      <c r="LA50" s="80"/>
      <c r="LB50" s="80"/>
      <c r="LC50" s="80"/>
      <c r="LD50" s="80"/>
      <c r="LE50" s="80"/>
      <c r="LF50" s="80"/>
      <c r="LG50" s="80"/>
      <c r="LH50" s="80"/>
      <c r="LI50" s="80"/>
      <c r="LJ50" s="80"/>
      <c r="LK50" s="80"/>
      <c r="LL50" s="80"/>
      <c r="LM50" s="80"/>
      <c r="LN50" s="80"/>
      <c r="LO50" s="80"/>
      <c r="LP50" s="80"/>
      <c r="LQ50" s="80"/>
      <c r="LR50" s="80"/>
      <c r="LS50" s="80"/>
      <c r="LT50" s="80"/>
      <c r="LU50" s="80"/>
      <c r="LV50" s="80"/>
      <c r="LW50" s="80"/>
      <c r="LX50" s="80"/>
      <c r="LY50" s="80"/>
      <c r="LZ50" s="80"/>
      <c r="MA50" s="80"/>
      <c r="MB50" s="80"/>
      <c r="MC50" s="80"/>
      <c r="MD50" s="80"/>
      <c r="ME50" s="80"/>
      <c r="MF50" s="80"/>
      <c r="MG50" s="80"/>
      <c r="MH50" s="80"/>
      <c r="MI50" s="80"/>
      <c r="MJ50" s="80"/>
      <c r="MK50" s="80"/>
      <c r="ML50" s="80"/>
      <c r="MM50" s="80"/>
      <c r="MN50" s="80"/>
      <c r="MO50" s="80"/>
      <c r="MP50" s="80"/>
      <c r="MQ50" s="80"/>
      <c r="MR50" s="80"/>
      <c r="MS50" s="80"/>
      <c r="MT50" s="80"/>
      <c r="MU50" s="80"/>
      <c r="MV50" s="80"/>
      <c r="MW50" s="80"/>
      <c r="MX50" s="80"/>
      <c r="MY50" s="80"/>
      <c r="MZ50" s="80"/>
      <c r="NA50" s="80"/>
      <c r="NB50" s="80"/>
      <c r="NC50" s="80"/>
      <c r="ND50" s="80"/>
      <c r="NE50" s="80"/>
      <c r="NF50" s="80"/>
      <c r="NG50" s="80"/>
      <c r="NH50" s="80"/>
      <c r="NI50" s="80"/>
      <c r="NJ50" s="80"/>
      <c r="NK50" s="80"/>
      <c r="NL50" s="80"/>
      <c r="NM50" s="80"/>
      <c r="NN50" s="80"/>
      <c r="NO50" s="80"/>
      <c r="NP50" s="80"/>
      <c r="NQ50" s="80"/>
      <c r="NR50" s="80"/>
      <c r="NS50" s="80"/>
      <c r="NT50" s="80"/>
      <c r="NU50" s="80"/>
      <c r="NV50" s="80"/>
      <c r="NW50" s="80"/>
      <c r="NX50" s="80"/>
      <c r="NY50" s="80"/>
      <c r="NZ50" s="80"/>
      <c r="OA50" s="80"/>
      <c r="OB50" s="80"/>
      <c r="OC50" s="80"/>
      <c r="OD50" s="80"/>
      <c r="OE50" s="80"/>
      <c r="OF50" s="80"/>
      <c r="OG50" s="80"/>
      <c r="OH50" s="80"/>
      <c r="OI50" s="80"/>
      <c r="OJ50" s="80"/>
      <c r="OK50" s="80"/>
      <c r="OL50" s="80"/>
      <c r="OM50" s="80"/>
      <c r="ON50" s="80"/>
      <c r="OO50" s="80"/>
      <c r="OP50" s="80"/>
      <c r="OQ50" s="80"/>
      <c r="OR50" s="80"/>
      <c r="OS50" s="80"/>
      <c r="OT50" s="80"/>
      <c r="OU50" s="80"/>
      <c r="OV50" s="80"/>
      <c r="OW50" s="80"/>
      <c r="OX50" s="80"/>
      <c r="OY50" s="80"/>
      <c r="OZ50" s="80"/>
      <c r="PA50" s="80"/>
      <c r="PB50" s="80"/>
      <c r="PC50" s="80"/>
      <c r="PD50" s="80"/>
      <c r="PE50" s="80"/>
      <c r="PF50" s="80"/>
      <c r="PG50" s="80"/>
      <c r="PH50" s="80"/>
      <c r="PI50" s="80"/>
      <c r="PJ50" s="80"/>
      <c r="PK50" s="80"/>
      <c r="PL50" s="80"/>
      <c r="PM50" s="80"/>
      <c r="PN50" s="80"/>
      <c r="PO50" s="80"/>
      <c r="PP50" s="80"/>
      <c r="PQ50" s="80"/>
      <c r="PR50" s="80"/>
      <c r="PS50" s="80"/>
      <c r="PT50" s="80"/>
      <c r="PU50" s="80"/>
      <c r="PV50" s="80"/>
      <c r="PW50" s="80"/>
      <c r="PX50" s="80"/>
      <c r="PY50" s="80"/>
      <c r="PZ50" s="80"/>
      <c r="QA50" s="80"/>
      <c r="QB50" s="80"/>
      <c r="QC50" s="80"/>
      <c r="QD50" s="80"/>
      <c r="QE50" s="80"/>
      <c r="QF50" s="80"/>
      <c r="QG50" s="80"/>
      <c r="QH50" s="80"/>
      <c r="QI50" s="80"/>
      <c r="QJ50" s="80"/>
      <c r="QK50" s="80"/>
      <c r="QL50" s="80"/>
      <c r="QM50" s="80"/>
      <c r="QN50" s="80"/>
      <c r="QO50" s="80"/>
      <c r="QP50" s="80"/>
      <c r="QQ50" s="80"/>
      <c r="QR50" s="80"/>
      <c r="QS50" s="80"/>
      <c r="QT50" s="80"/>
      <c r="QU50" s="80"/>
      <c r="QV50" s="80"/>
      <c r="QW50" s="80"/>
      <c r="QX50" s="80"/>
      <c r="QY50" s="80"/>
      <c r="QZ50" s="80"/>
      <c r="RA50" s="80"/>
      <c r="RB50" s="80"/>
      <c r="RC50" s="80"/>
      <c r="RD50" s="80"/>
      <c r="RE50" s="80"/>
      <c r="RF50" s="80"/>
      <c r="RG50" s="80"/>
      <c r="RH50" s="80"/>
      <c r="RI50" s="80"/>
      <c r="RJ50" s="80"/>
      <c r="RK50" s="80"/>
      <c r="RL50" s="80"/>
      <c r="RM50" s="80"/>
      <c r="RN50" s="80"/>
      <c r="RO50" s="80"/>
      <c r="RP50" s="80"/>
      <c r="RQ50" s="80"/>
      <c r="RR50" s="80"/>
      <c r="RS50" s="80"/>
      <c r="RT50" s="80"/>
      <c r="RU50" s="80"/>
      <c r="RV50" s="80"/>
      <c r="RW50" s="80"/>
      <c r="RX50" s="80"/>
      <c r="RY50" s="80"/>
      <c r="RZ50" s="80"/>
      <c r="SA50" s="80"/>
      <c r="SB50" s="80"/>
      <c r="SC50" s="80"/>
      <c r="SD50" s="80"/>
      <c r="SE50" s="80"/>
      <c r="SF50" s="80"/>
      <c r="SG50" s="80"/>
      <c r="SH50" s="80"/>
      <c r="SI50" s="80"/>
      <c r="SJ50" s="80"/>
      <c r="SK50" s="80"/>
      <c r="SL50" s="80"/>
      <c r="SM50" s="80"/>
      <c r="SN50" s="80"/>
      <c r="SO50" s="80"/>
      <c r="SP50" s="80"/>
      <c r="SQ50" s="80"/>
      <c r="SR50" s="80"/>
      <c r="SS50" s="80"/>
      <c r="ST50" s="80"/>
      <c r="SU50" s="80"/>
      <c r="SV50" s="80"/>
      <c r="SW50" s="80"/>
      <c r="SX50" s="80"/>
      <c r="SY50" s="80"/>
      <c r="SZ50" s="80"/>
      <c r="TA50" s="80"/>
      <c r="TB50" s="80"/>
      <c r="TC50" s="80"/>
      <c r="TD50" s="80"/>
      <c r="TE50" s="80"/>
      <c r="TF50" s="80"/>
      <c r="TG50" s="80"/>
      <c r="TH50" s="80"/>
      <c r="TI50" s="80"/>
      <c r="TJ50" s="80"/>
      <c r="TK50" s="80"/>
      <c r="TL50" s="80"/>
      <c r="TM50" s="80"/>
      <c r="TN50" s="80"/>
      <c r="TO50" s="80"/>
      <c r="TP50" s="80"/>
      <c r="TQ50" s="80"/>
      <c r="TR50" s="80"/>
      <c r="TS50" s="80"/>
      <c r="TT50" s="80"/>
      <c r="TU50" s="80"/>
      <c r="TV50" s="80"/>
      <c r="TW50" s="80"/>
      <c r="TX50" s="80"/>
      <c r="TY50" s="80"/>
      <c r="TZ50" s="80"/>
      <c r="UA50" s="80"/>
      <c r="UB50" s="80"/>
      <c r="UC50" s="80"/>
      <c r="UD50" s="80"/>
      <c r="UE50" s="80"/>
      <c r="UF50" s="80"/>
      <c r="UG50" s="80"/>
      <c r="UH50" s="80"/>
      <c r="UI50" s="80"/>
      <c r="UJ50" s="80"/>
      <c r="UK50" s="80"/>
      <c r="UL50" s="80"/>
      <c r="UM50" s="80"/>
      <c r="UN50" s="80"/>
      <c r="UO50" s="80"/>
      <c r="UP50" s="80"/>
      <c r="UQ50" s="80"/>
      <c r="UR50" s="80"/>
      <c r="US50" s="80"/>
      <c r="UT50" s="80"/>
      <c r="UU50" s="80"/>
      <c r="UV50" s="80"/>
      <c r="UW50" s="80"/>
      <c r="UX50" s="80"/>
      <c r="UY50" s="80"/>
      <c r="UZ50" s="80"/>
      <c r="VA50" s="80"/>
      <c r="VB50" s="80"/>
      <c r="VC50" s="80"/>
      <c r="VD50" s="80"/>
      <c r="VE50" s="80"/>
      <c r="VF50" s="80"/>
      <c r="VG50" s="80"/>
      <c r="VH50" s="80"/>
      <c r="VI50" s="80"/>
      <c r="VJ50" s="80"/>
      <c r="VK50" s="80"/>
      <c r="VL50" s="80"/>
      <c r="VM50" s="80"/>
      <c r="VN50" s="80"/>
      <c r="VO50" s="80"/>
      <c r="VP50" s="80"/>
      <c r="VQ50" s="80"/>
      <c r="VR50" s="80"/>
      <c r="VS50" s="80"/>
      <c r="VT50" s="80"/>
      <c r="VU50" s="80"/>
      <c r="VV50" s="80"/>
      <c r="VW50" s="80"/>
      <c r="VX50" s="80"/>
      <c r="VY50" s="80"/>
      <c r="VZ50" s="80"/>
      <c r="WA50" s="80"/>
      <c r="WB50" s="80"/>
      <c r="WC50" s="80"/>
      <c r="WD50" s="80"/>
      <c r="WE50" s="80"/>
      <c r="WF50" s="80"/>
      <c r="WG50" s="80"/>
      <c r="WH50" s="80"/>
      <c r="WI50" s="80"/>
      <c r="WJ50" s="80"/>
      <c r="WK50" s="80"/>
      <c r="WL50" s="80"/>
      <c r="WM50" s="80"/>
      <c r="WN50" s="80"/>
      <c r="WO50" s="80"/>
      <c r="WP50" s="80"/>
      <c r="WQ50" s="80"/>
      <c r="WR50" s="80"/>
      <c r="WS50" s="80"/>
      <c r="WT50" s="80"/>
      <c r="WU50" s="80"/>
      <c r="WV50" s="80"/>
      <c r="WW50" s="80"/>
      <c r="WX50" s="80"/>
      <c r="WY50" s="80"/>
      <c r="WZ50" s="80"/>
      <c r="XA50" s="80"/>
      <c r="XB50" s="80"/>
      <c r="XC50" s="80"/>
      <c r="XD50" s="80"/>
      <c r="XE50" s="80"/>
      <c r="XF50" s="80"/>
      <c r="XG50" s="80"/>
      <c r="XH50" s="80"/>
      <c r="XI50" s="80"/>
      <c r="XJ50" s="80"/>
      <c r="XK50" s="80"/>
      <c r="XL50" s="80"/>
      <c r="XM50" s="80"/>
      <c r="XN50" s="80"/>
      <c r="XO50" s="80"/>
      <c r="XP50" s="80"/>
      <c r="XQ50" s="80"/>
      <c r="XR50" s="80"/>
      <c r="XS50" s="80"/>
      <c r="XT50" s="80"/>
      <c r="XU50" s="80"/>
      <c r="XV50" s="80"/>
      <c r="XW50" s="80"/>
      <c r="XX50" s="80"/>
      <c r="XY50" s="80"/>
      <c r="XZ50" s="80"/>
      <c r="YA50" s="80"/>
      <c r="YB50" s="80"/>
      <c r="YC50" s="80"/>
      <c r="YD50" s="80"/>
      <c r="YE50" s="80"/>
      <c r="YF50" s="80"/>
      <c r="YG50" s="80"/>
      <c r="YH50" s="80"/>
      <c r="YI50" s="80"/>
      <c r="YJ50" s="80"/>
      <c r="YK50" s="80"/>
      <c r="YL50" s="80"/>
      <c r="YM50" s="80"/>
      <c r="YN50" s="80"/>
      <c r="YO50" s="80"/>
      <c r="YP50" s="80"/>
      <c r="YQ50" s="80"/>
      <c r="YR50" s="80"/>
      <c r="YS50" s="80"/>
      <c r="YT50" s="80"/>
      <c r="YU50" s="80"/>
      <c r="YV50" s="80"/>
      <c r="YW50" s="80"/>
      <c r="YX50" s="80"/>
      <c r="YY50" s="80"/>
      <c r="YZ50" s="80"/>
      <c r="ZA50" s="80"/>
      <c r="ZB50" s="80"/>
      <c r="ZC50" s="80"/>
      <c r="ZD50" s="80"/>
      <c r="ZE50" s="80"/>
      <c r="ZF50" s="80"/>
      <c r="ZG50" s="80"/>
      <c r="ZH50" s="80"/>
      <c r="ZI50" s="80"/>
      <c r="ZJ50" s="80"/>
      <c r="ZK50" s="80"/>
      <c r="ZL50" s="80"/>
      <c r="ZM50" s="80"/>
      <c r="ZN50" s="80"/>
      <c r="ZO50" s="80"/>
      <c r="ZP50" s="80"/>
      <c r="ZQ50" s="80"/>
      <c r="ZR50" s="80"/>
      <c r="ZS50" s="80"/>
      <c r="ZT50" s="80"/>
      <c r="ZU50" s="80"/>
      <c r="ZV50" s="80"/>
      <c r="ZW50" s="80"/>
      <c r="ZX50" s="80"/>
      <c r="ZY50" s="80"/>
      <c r="ZZ50" s="80"/>
      <c r="AAA50" s="80"/>
      <c r="AAB50" s="80"/>
      <c r="AAC50" s="80"/>
      <c r="AAD50" s="80"/>
      <c r="AAE50" s="80"/>
      <c r="AAF50" s="80"/>
      <c r="AAG50" s="80"/>
      <c r="AAH50" s="80"/>
      <c r="AAI50" s="80"/>
      <c r="AAJ50" s="80"/>
      <c r="AAK50" s="80"/>
      <c r="AAL50" s="80"/>
      <c r="AAM50" s="80"/>
      <c r="AAN50" s="80"/>
      <c r="AAO50" s="80"/>
      <c r="AAP50" s="80"/>
      <c r="AAQ50" s="80"/>
      <c r="AAR50" s="80"/>
      <c r="AAS50" s="80"/>
      <c r="AAT50" s="80"/>
      <c r="AAU50" s="80"/>
      <c r="AAV50" s="80"/>
      <c r="AAW50" s="80"/>
      <c r="AAX50" s="80"/>
      <c r="AAY50" s="80"/>
      <c r="AAZ50" s="80"/>
      <c r="ABA50" s="80"/>
      <c r="ABB50" s="80"/>
      <c r="ABC50" s="80"/>
      <c r="ABD50" s="80"/>
      <c r="ABE50" s="80"/>
      <c r="ABF50" s="80"/>
      <c r="ABG50" s="80"/>
      <c r="ABH50" s="80"/>
      <c r="ABI50" s="80"/>
      <c r="ABJ50" s="80"/>
      <c r="ABK50" s="80"/>
      <c r="ABL50" s="80"/>
      <c r="ABM50" s="80"/>
      <c r="ABN50" s="80"/>
      <c r="ABO50" s="80"/>
      <c r="ABP50" s="80"/>
      <c r="ABQ50" s="80"/>
      <c r="ABR50" s="80"/>
      <c r="ABS50" s="80"/>
      <c r="ABT50" s="80"/>
      <c r="ABU50" s="80"/>
      <c r="ABV50" s="80"/>
      <c r="ABW50" s="80"/>
      <c r="ABX50" s="80"/>
      <c r="ABY50" s="80"/>
      <c r="ABZ50" s="80"/>
      <c r="ACA50" s="80"/>
      <c r="ACB50" s="80"/>
      <c r="ACC50" s="80"/>
      <c r="ACD50" s="80"/>
      <c r="ACE50" s="80"/>
      <c r="ACF50" s="80"/>
      <c r="ACG50" s="80"/>
      <c r="ACH50" s="80"/>
      <c r="ACI50" s="80"/>
      <c r="ACJ50" s="80"/>
      <c r="ACK50" s="80"/>
      <c r="ACL50" s="80"/>
      <c r="ACM50" s="80"/>
      <c r="ACN50" s="80"/>
      <c r="ACO50" s="80"/>
      <c r="ACP50" s="80"/>
      <c r="ACQ50" s="80"/>
      <c r="ACR50" s="80"/>
      <c r="ACS50" s="80"/>
      <c r="ACT50" s="80"/>
      <c r="ACU50" s="80"/>
      <c r="ACV50" s="80"/>
      <c r="ACW50" s="80"/>
      <c r="ACX50" s="80"/>
      <c r="ACY50" s="80"/>
      <c r="ACZ50" s="80"/>
      <c r="ADA50" s="80"/>
      <c r="ADB50" s="80"/>
      <c r="ADC50" s="80"/>
      <c r="ADD50" s="80"/>
      <c r="ADE50" s="80"/>
      <c r="ADF50" s="80"/>
      <c r="ADG50" s="80"/>
      <c r="ADH50" s="80"/>
      <c r="ADI50" s="80"/>
      <c r="ADJ50" s="80"/>
      <c r="ADK50" s="80"/>
      <c r="ADL50" s="80"/>
      <c r="ADM50" s="80"/>
      <c r="ADN50" s="80"/>
      <c r="ADO50" s="80"/>
      <c r="ADP50" s="80"/>
      <c r="ADQ50" s="80"/>
      <c r="ADR50" s="80"/>
      <c r="ADS50" s="80"/>
      <c r="ADT50" s="80"/>
      <c r="ADU50" s="80"/>
      <c r="ADV50" s="80"/>
      <c r="ADW50" s="80"/>
      <c r="ADX50" s="80"/>
      <c r="ADY50" s="80"/>
      <c r="ADZ50" s="80"/>
      <c r="AEA50" s="80"/>
      <c r="AEB50" s="80"/>
      <c r="AEC50" s="80"/>
      <c r="AED50" s="80"/>
      <c r="AEE50" s="80"/>
      <c r="AEF50" s="80"/>
      <c r="AEG50" s="80"/>
      <c r="AEH50" s="80"/>
      <c r="AEI50" s="80"/>
      <c r="AEJ50" s="80"/>
      <c r="AEK50" s="80"/>
      <c r="AEL50" s="80"/>
      <c r="AEM50" s="80"/>
      <c r="AEN50" s="80"/>
      <c r="AEO50" s="80"/>
      <c r="AEP50" s="80"/>
      <c r="AEQ50" s="80"/>
      <c r="AER50" s="80"/>
      <c r="AES50" s="80"/>
      <c r="AET50" s="80"/>
      <c r="AEU50" s="80"/>
      <c r="AEV50" s="80"/>
      <c r="AEW50" s="80"/>
      <c r="AEX50" s="80"/>
      <c r="AEY50" s="80"/>
      <c r="AEZ50" s="80"/>
      <c r="AFA50" s="80"/>
      <c r="AFB50" s="80"/>
      <c r="AFC50" s="80"/>
      <c r="AFD50" s="80"/>
      <c r="AFE50" s="80"/>
      <c r="AFF50" s="80"/>
      <c r="AFG50" s="80"/>
      <c r="AFH50" s="80"/>
      <c r="AFI50" s="80"/>
      <c r="AFJ50" s="80"/>
      <c r="AFK50" s="80"/>
      <c r="AFL50" s="80"/>
      <c r="AFM50" s="80"/>
      <c r="AFN50" s="80"/>
      <c r="AFO50" s="80"/>
      <c r="AFP50" s="80"/>
      <c r="AFQ50" s="80"/>
      <c r="AFR50" s="80"/>
      <c r="AFS50" s="80"/>
      <c r="AFT50" s="80"/>
      <c r="AFU50" s="80"/>
      <c r="AFV50" s="80"/>
      <c r="AFW50" s="80"/>
      <c r="AFX50" s="80"/>
      <c r="AFY50" s="80"/>
      <c r="AFZ50" s="80"/>
      <c r="AGA50" s="80"/>
      <c r="AGB50" s="80"/>
      <c r="AGC50" s="80"/>
      <c r="AGD50" s="80"/>
      <c r="AGE50" s="80"/>
      <c r="AGF50" s="80"/>
      <c r="AGG50" s="80"/>
      <c r="AGH50" s="80"/>
      <c r="AGI50" s="80"/>
      <c r="AGJ50" s="80"/>
      <c r="AGK50" s="80"/>
      <c r="AGL50" s="80"/>
      <c r="AGM50" s="80"/>
      <c r="AGN50" s="80"/>
      <c r="AGO50" s="80"/>
      <c r="AGP50" s="80"/>
      <c r="AGQ50" s="80"/>
      <c r="AGR50" s="80"/>
      <c r="AGS50" s="80"/>
      <c r="AGT50" s="80"/>
      <c r="AGU50" s="80"/>
      <c r="AGV50" s="80"/>
      <c r="AGW50" s="80"/>
      <c r="AGX50" s="80"/>
      <c r="AGY50" s="80"/>
      <c r="AGZ50" s="80"/>
      <c r="AHA50" s="80"/>
      <c r="AHB50" s="80"/>
      <c r="AHC50" s="80"/>
      <c r="AHD50" s="80"/>
      <c r="AHE50" s="80"/>
      <c r="AHF50" s="80"/>
      <c r="AHG50" s="80"/>
      <c r="AHH50" s="80"/>
      <c r="AHI50" s="80"/>
      <c r="AHJ50" s="80"/>
      <c r="AHK50" s="80"/>
      <c r="AHL50" s="80"/>
      <c r="AHM50" s="80"/>
      <c r="AHN50" s="80"/>
      <c r="AHO50" s="80"/>
      <c r="AHP50" s="80"/>
      <c r="AHQ50" s="80"/>
      <c r="AHR50" s="80"/>
      <c r="AHS50" s="80"/>
      <c r="AHT50" s="80"/>
      <c r="AHU50" s="80"/>
      <c r="AHV50" s="80"/>
      <c r="AHW50" s="80"/>
      <c r="AHX50" s="80"/>
      <c r="AHY50" s="80"/>
      <c r="AHZ50" s="80"/>
      <c r="AIA50" s="80"/>
      <c r="AIB50" s="80"/>
      <c r="AIC50" s="80"/>
      <c r="AID50" s="80"/>
      <c r="AIE50" s="80"/>
      <c r="AIF50" s="80"/>
      <c r="AIG50" s="80"/>
      <c r="AIH50" s="80"/>
      <c r="AII50" s="80"/>
      <c r="AIJ50" s="80"/>
      <c r="AIK50" s="80"/>
      <c r="AIL50" s="80"/>
      <c r="AIM50" s="80"/>
      <c r="AIN50" s="80"/>
      <c r="AIO50" s="80"/>
      <c r="AIP50" s="80"/>
      <c r="AIQ50" s="80"/>
      <c r="AIR50" s="80"/>
      <c r="AIS50" s="80"/>
      <c r="AIT50" s="80"/>
      <c r="AIU50" s="80"/>
      <c r="AIV50" s="80"/>
      <c r="AIW50" s="80"/>
      <c r="AIX50" s="80"/>
      <c r="AIY50" s="80"/>
      <c r="AIZ50" s="80"/>
      <c r="AJA50" s="80"/>
      <c r="AJB50" s="80"/>
      <c r="AJC50" s="80"/>
      <c r="AJD50" s="80"/>
      <c r="AJE50" s="80"/>
      <c r="AJF50" s="80"/>
      <c r="AJG50" s="80"/>
      <c r="AJH50" s="80"/>
      <c r="AJI50" s="80"/>
      <c r="AJJ50" s="80"/>
      <c r="AJK50" s="80"/>
      <c r="AJL50" s="80"/>
      <c r="AJM50" s="80"/>
      <c r="AJN50" s="80"/>
      <c r="AJO50" s="80"/>
      <c r="AJP50" s="80"/>
      <c r="AJQ50" s="80"/>
      <c r="AJR50" s="80"/>
      <c r="AJS50" s="80"/>
      <c r="AJT50" s="80"/>
      <c r="AJU50" s="80"/>
      <c r="AJV50" s="80"/>
      <c r="AJW50" s="80"/>
      <c r="AJX50" s="80"/>
      <c r="AJY50" s="80"/>
      <c r="AJZ50" s="80"/>
      <c r="AKA50" s="80"/>
      <c r="AKB50" s="80"/>
      <c r="AKC50" s="80"/>
      <c r="AKD50" s="80"/>
      <c r="AKE50" s="80"/>
      <c r="AKF50" s="80"/>
      <c r="AKG50" s="80"/>
      <c r="AKH50" s="80"/>
      <c r="AKI50" s="80"/>
      <c r="AKJ50" s="80"/>
      <c r="AKK50" s="80"/>
      <c r="AKL50" s="80"/>
      <c r="AKM50" s="80"/>
      <c r="AKN50" s="80"/>
      <c r="AKO50" s="80"/>
      <c r="AKP50" s="80"/>
      <c r="AKQ50" s="80"/>
      <c r="AKR50" s="80"/>
      <c r="AKS50" s="80"/>
      <c r="AKT50" s="80"/>
      <c r="AKU50" s="80"/>
      <c r="AKV50" s="80"/>
      <c r="AKW50" s="80"/>
      <c r="AKX50" s="80"/>
      <c r="AKY50" s="80"/>
      <c r="AKZ50" s="80"/>
      <c r="ALA50" s="80"/>
      <c r="ALB50" s="80"/>
      <c r="ALC50" s="80"/>
      <c r="ALD50" s="80"/>
      <c r="ALE50" s="80"/>
      <c r="ALF50" s="80"/>
      <c r="ALG50" s="80"/>
      <c r="ALH50" s="80"/>
      <c r="ALI50" s="80"/>
      <c r="ALJ50" s="80"/>
      <c r="ALK50" s="80"/>
      <c r="ALL50" s="80"/>
      <c r="ALM50" s="80"/>
      <c r="ALN50" s="80"/>
      <c r="ALO50" s="80"/>
      <c r="ALP50" s="80"/>
    </row>
    <row r="51" spans="1:1004" s="207" customFormat="1" ht="15" x14ac:dyDescent="0.25">
      <c r="A51" s="407" t="str">
        <f>IF(COUNTBLANK(B51)=1," ",COUNTA($B$13:B51))</f>
        <v xml:space="preserve"> </v>
      </c>
      <c r="B51" s="430"/>
      <c r="C51" s="421" t="s">
        <v>487</v>
      </c>
      <c r="D51" s="430" t="s">
        <v>56</v>
      </c>
      <c r="E51" s="46">
        <f>E49*1.1</f>
        <v>147.91425000000001</v>
      </c>
      <c r="F51" s="346"/>
      <c r="G51" s="347"/>
      <c r="H51" s="107"/>
      <c r="I51" s="348"/>
      <c r="J51" s="348"/>
      <c r="K51" s="349"/>
      <c r="L51" s="349"/>
      <c r="M51" s="349"/>
      <c r="N51" s="349"/>
      <c r="O51" s="349"/>
      <c r="P51" s="349"/>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c r="IG51" s="80"/>
      <c r="IH51" s="80"/>
      <c r="II51" s="80"/>
      <c r="IJ51" s="80"/>
      <c r="IK51" s="80"/>
      <c r="IL51" s="80"/>
      <c r="IM51" s="80"/>
      <c r="IN51" s="80"/>
      <c r="IO51" s="80"/>
      <c r="IP51" s="80"/>
      <c r="IQ51" s="80"/>
      <c r="IR51" s="80"/>
      <c r="IS51" s="80"/>
      <c r="IT51" s="80"/>
      <c r="IU51" s="80"/>
      <c r="IV51" s="80"/>
      <c r="IW51" s="80"/>
      <c r="IX51" s="80"/>
      <c r="IY51" s="80"/>
      <c r="IZ51" s="80"/>
      <c r="JA51" s="80"/>
      <c r="JB51" s="80"/>
      <c r="JC51" s="80"/>
      <c r="JD51" s="80"/>
      <c r="JE51" s="80"/>
      <c r="JF51" s="80"/>
      <c r="JG51" s="80"/>
      <c r="JH51" s="80"/>
      <c r="JI51" s="80"/>
      <c r="JJ51" s="80"/>
      <c r="JK51" s="80"/>
      <c r="JL51" s="80"/>
      <c r="JM51" s="80"/>
      <c r="JN51" s="80"/>
      <c r="JO51" s="80"/>
      <c r="JP51" s="80"/>
      <c r="JQ51" s="80"/>
      <c r="JR51" s="80"/>
      <c r="JS51" s="80"/>
      <c r="JT51" s="80"/>
      <c r="JU51" s="80"/>
      <c r="JV51" s="80"/>
      <c r="JW51" s="80"/>
      <c r="JX51" s="80"/>
      <c r="JY51" s="80"/>
      <c r="JZ51" s="80"/>
      <c r="KA51" s="80"/>
      <c r="KB51" s="80"/>
      <c r="KC51" s="80"/>
      <c r="KD51" s="80"/>
      <c r="KE51" s="80"/>
      <c r="KF51" s="80"/>
      <c r="KG51" s="80"/>
      <c r="KH51" s="80"/>
      <c r="KI51" s="80"/>
      <c r="KJ51" s="80"/>
      <c r="KK51" s="80"/>
      <c r="KL51" s="80"/>
      <c r="KM51" s="80"/>
      <c r="KN51" s="80"/>
      <c r="KO51" s="80"/>
      <c r="KP51" s="80"/>
      <c r="KQ51" s="80"/>
      <c r="KR51" s="80"/>
      <c r="KS51" s="80"/>
      <c r="KT51" s="80"/>
      <c r="KU51" s="80"/>
      <c r="KV51" s="80"/>
      <c r="KW51" s="80"/>
      <c r="KX51" s="80"/>
      <c r="KY51" s="80"/>
      <c r="KZ51" s="80"/>
      <c r="LA51" s="80"/>
      <c r="LB51" s="80"/>
      <c r="LC51" s="80"/>
      <c r="LD51" s="80"/>
      <c r="LE51" s="80"/>
      <c r="LF51" s="80"/>
      <c r="LG51" s="80"/>
      <c r="LH51" s="80"/>
      <c r="LI51" s="80"/>
      <c r="LJ51" s="80"/>
      <c r="LK51" s="80"/>
      <c r="LL51" s="80"/>
      <c r="LM51" s="80"/>
      <c r="LN51" s="80"/>
      <c r="LO51" s="80"/>
      <c r="LP51" s="80"/>
      <c r="LQ51" s="80"/>
      <c r="LR51" s="80"/>
      <c r="LS51" s="80"/>
      <c r="LT51" s="80"/>
      <c r="LU51" s="80"/>
      <c r="LV51" s="80"/>
      <c r="LW51" s="80"/>
      <c r="LX51" s="80"/>
      <c r="LY51" s="80"/>
      <c r="LZ51" s="80"/>
      <c r="MA51" s="80"/>
      <c r="MB51" s="80"/>
      <c r="MC51" s="80"/>
      <c r="MD51" s="80"/>
      <c r="ME51" s="80"/>
      <c r="MF51" s="80"/>
      <c r="MG51" s="80"/>
      <c r="MH51" s="80"/>
      <c r="MI51" s="80"/>
      <c r="MJ51" s="80"/>
      <c r="MK51" s="80"/>
      <c r="ML51" s="80"/>
      <c r="MM51" s="80"/>
      <c r="MN51" s="80"/>
      <c r="MO51" s="80"/>
      <c r="MP51" s="80"/>
      <c r="MQ51" s="80"/>
      <c r="MR51" s="80"/>
      <c r="MS51" s="80"/>
      <c r="MT51" s="80"/>
      <c r="MU51" s="80"/>
      <c r="MV51" s="80"/>
      <c r="MW51" s="80"/>
      <c r="MX51" s="80"/>
      <c r="MY51" s="80"/>
      <c r="MZ51" s="80"/>
      <c r="NA51" s="80"/>
      <c r="NB51" s="80"/>
      <c r="NC51" s="80"/>
      <c r="ND51" s="80"/>
      <c r="NE51" s="80"/>
      <c r="NF51" s="80"/>
      <c r="NG51" s="80"/>
      <c r="NH51" s="80"/>
      <c r="NI51" s="80"/>
      <c r="NJ51" s="80"/>
      <c r="NK51" s="80"/>
      <c r="NL51" s="80"/>
      <c r="NM51" s="80"/>
      <c r="NN51" s="80"/>
      <c r="NO51" s="80"/>
      <c r="NP51" s="80"/>
      <c r="NQ51" s="80"/>
      <c r="NR51" s="80"/>
      <c r="NS51" s="80"/>
      <c r="NT51" s="80"/>
      <c r="NU51" s="80"/>
      <c r="NV51" s="80"/>
      <c r="NW51" s="80"/>
      <c r="NX51" s="80"/>
      <c r="NY51" s="80"/>
      <c r="NZ51" s="80"/>
      <c r="OA51" s="80"/>
      <c r="OB51" s="80"/>
      <c r="OC51" s="80"/>
      <c r="OD51" s="80"/>
      <c r="OE51" s="80"/>
      <c r="OF51" s="80"/>
      <c r="OG51" s="80"/>
      <c r="OH51" s="80"/>
      <c r="OI51" s="80"/>
      <c r="OJ51" s="80"/>
      <c r="OK51" s="80"/>
      <c r="OL51" s="80"/>
      <c r="OM51" s="80"/>
      <c r="ON51" s="80"/>
      <c r="OO51" s="80"/>
      <c r="OP51" s="80"/>
      <c r="OQ51" s="80"/>
      <c r="OR51" s="80"/>
      <c r="OS51" s="80"/>
      <c r="OT51" s="80"/>
      <c r="OU51" s="80"/>
      <c r="OV51" s="80"/>
      <c r="OW51" s="80"/>
      <c r="OX51" s="80"/>
      <c r="OY51" s="80"/>
      <c r="OZ51" s="80"/>
      <c r="PA51" s="80"/>
      <c r="PB51" s="80"/>
      <c r="PC51" s="80"/>
      <c r="PD51" s="80"/>
      <c r="PE51" s="80"/>
      <c r="PF51" s="80"/>
      <c r="PG51" s="80"/>
      <c r="PH51" s="80"/>
      <c r="PI51" s="80"/>
      <c r="PJ51" s="80"/>
      <c r="PK51" s="80"/>
      <c r="PL51" s="80"/>
      <c r="PM51" s="80"/>
      <c r="PN51" s="80"/>
      <c r="PO51" s="80"/>
      <c r="PP51" s="80"/>
      <c r="PQ51" s="80"/>
      <c r="PR51" s="80"/>
      <c r="PS51" s="80"/>
      <c r="PT51" s="80"/>
      <c r="PU51" s="80"/>
      <c r="PV51" s="80"/>
      <c r="PW51" s="80"/>
      <c r="PX51" s="80"/>
      <c r="PY51" s="80"/>
      <c r="PZ51" s="80"/>
      <c r="QA51" s="80"/>
      <c r="QB51" s="80"/>
      <c r="QC51" s="80"/>
      <c r="QD51" s="80"/>
      <c r="QE51" s="80"/>
      <c r="QF51" s="80"/>
      <c r="QG51" s="80"/>
      <c r="QH51" s="80"/>
      <c r="QI51" s="80"/>
      <c r="QJ51" s="80"/>
      <c r="QK51" s="80"/>
      <c r="QL51" s="80"/>
      <c r="QM51" s="80"/>
      <c r="QN51" s="80"/>
      <c r="QO51" s="80"/>
      <c r="QP51" s="80"/>
      <c r="QQ51" s="80"/>
      <c r="QR51" s="80"/>
      <c r="QS51" s="80"/>
      <c r="QT51" s="80"/>
      <c r="QU51" s="80"/>
      <c r="QV51" s="80"/>
      <c r="QW51" s="80"/>
      <c r="QX51" s="80"/>
      <c r="QY51" s="80"/>
      <c r="QZ51" s="80"/>
      <c r="RA51" s="80"/>
      <c r="RB51" s="80"/>
      <c r="RC51" s="80"/>
      <c r="RD51" s="80"/>
      <c r="RE51" s="80"/>
      <c r="RF51" s="80"/>
      <c r="RG51" s="80"/>
      <c r="RH51" s="80"/>
      <c r="RI51" s="80"/>
      <c r="RJ51" s="80"/>
      <c r="RK51" s="80"/>
      <c r="RL51" s="80"/>
      <c r="RM51" s="80"/>
      <c r="RN51" s="80"/>
      <c r="RO51" s="80"/>
      <c r="RP51" s="80"/>
      <c r="RQ51" s="80"/>
      <c r="RR51" s="80"/>
      <c r="RS51" s="80"/>
      <c r="RT51" s="80"/>
      <c r="RU51" s="80"/>
      <c r="RV51" s="80"/>
      <c r="RW51" s="80"/>
      <c r="RX51" s="80"/>
      <c r="RY51" s="80"/>
      <c r="RZ51" s="80"/>
      <c r="SA51" s="80"/>
      <c r="SB51" s="80"/>
      <c r="SC51" s="80"/>
      <c r="SD51" s="80"/>
      <c r="SE51" s="80"/>
      <c r="SF51" s="80"/>
      <c r="SG51" s="80"/>
      <c r="SH51" s="80"/>
      <c r="SI51" s="80"/>
      <c r="SJ51" s="80"/>
      <c r="SK51" s="80"/>
      <c r="SL51" s="80"/>
      <c r="SM51" s="80"/>
      <c r="SN51" s="80"/>
      <c r="SO51" s="80"/>
      <c r="SP51" s="80"/>
      <c r="SQ51" s="80"/>
      <c r="SR51" s="80"/>
      <c r="SS51" s="80"/>
      <c r="ST51" s="80"/>
      <c r="SU51" s="80"/>
      <c r="SV51" s="80"/>
      <c r="SW51" s="80"/>
      <c r="SX51" s="80"/>
      <c r="SY51" s="80"/>
      <c r="SZ51" s="80"/>
      <c r="TA51" s="80"/>
      <c r="TB51" s="80"/>
      <c r="TC51" s="80"/>
      <c r="TD51" s="80"/>
      <c r="TE51" s="80"/>
      <c r="TF51" s="80"/>
      <c r="TG51" s="80"/>
      <c r="TH51" s="80"/>
      <c r="TI51" s="80"/>
      <c r="TJ51" s="80"/>
      <c r="TK51" s="80"/>
      <c r="TL51" s="80"/>
      <c r="TM51" s="80"/>
      <c r="TN51" s="80"/>
      <c r="TO51" s="80"/>
      <c r="TP51" s="80"/>
      <c r="TQ51" s="80"/>
      <c r="TR51" s="80"/>
      <c r="TS51" s="80"/>
      <c r="TT51" s="80"/>
      <c r="TU51" s="80"/>
      <c r="TV51" s="80"/>
      <c r="TW51" s="80"/>
      <c r="TX51" s="80"/>
      <c r="TY51" s="80"/>
      <c r="TZ51" s="80"/>
      <c r="UA51" s="80"/>
      <c r="UB51" s="80"/>
      <c r="UC51" s="80"/>
      <c r="UD51" s="80"/>
      <c r="UE51" s="80"/>
      <c r="UF51" s="80"/>
      <c r="UG51" s="80"/>
      <c r="UH51" s="80"/>
      <c r="UI51" s="80"/>
      <c r="UJ51" s="80"/>
      <c r="UK51" s="80"/>
      <c r="UL51" s="80"/>
      <c r="UM51" s="80"/>
      <c r="UN51" s="80"/>
      <c r="UO51" s="80"/>
      <c r="UP51" s="80"/>
      <c r="UQ51" s="80"/>
      <c r="UR51" s="80"/>
      <c r="US51" s="80"/>
      <c r="UT51" s="80"/>
      <c r="UU51" s="80"/>
      <c r="UV51" s="80"/>
      <c r="UW51" s="80"/>
      <c r="UX51" s="80"/>
      <c r="UY51" s="80"/>
      <c r="UZ51" s="80"/>
      <c r="VA51" s="80"/>
      <c r="VB51" s="80"/>
      <c r="VC51" s="80"/>
      <c r="VD51" s="80"/>
      <c r="VE51" s="80"/>
      <c r="VF51" s="80"/>
      <c r="VG51" s="80"/>
      <c r="VH51" s="80"/>
      <c r="VI51" s="80"/>
      <c r="VJ51" s="80"/>
      <c r="VK51" s="80"/>
      <c r="VL51" s="80"/>
      <c r="VM51" s="80"/>
      <c r="VN51" s="80"/>
      <c r="VO51" s="80"/>
      <c r="VP51" s="80"/>
      <c r="VQ51" s="80"/>
      <c r="VR51" s="80"/>
      <c r="VS51" s="80"/>
      <c r="VT51" s="80"/>
      <c r="VU51" s="80"/>
      <c r="VV51" s="80"/>
      <c r="VW51" s="80"/>
      <c r="VX51" s="80"/>
      <c r="VY51" s="80"/>
      <c r="VZ51" s="80"/>
      <c r="WA51" s="80"/>
      <c r="WB51" s="80"/>
      <c r="WC51" s="80"/>
      <c r="WD51" s="80"/>
      <c r="WE51" s="80"/>
      <c r="WF51" s="80"/>
      <c r="WG51" s="80"/>
      <c r="WH51" s="80"/>
      <c r="WI51" s="80"/>
      <c r="WJ51" s="80"/>
      <c r="WK51" s="80"/>
      <c r="WL51" s="80"/>
      <c r="WM51" s="80"/>
      <c r="WN51" s="80"/>
      <c r="WO51" s="80"/>
      <c r="WP51" s="80"/>
      <c r="WQ51" s="80"/>
      <c r="WR51" s="80"/>
      <c r="WS51" s="80"/>
      <c r="WT51" s="80"/>
      <c r="WU51" s="80"/>
      <c r="WV51" s="80"/>
      <c r="WW51" s="80"/>
      <c r="WX51" s="80"/>
      <c r="WY51" s="80"/>
      <c r="WZ51" s="80"/>
      <c r="XA51" s="80"/>
      <c r="XB51" s="80"/>
      <c r="XC51" s="80"/>
      <c r="XD51" s="80"/>
      <c r="XE51" s="80"/>
      <c r="XF51" s="80"/>
      <c r="XG51" s="80"/>
      <c r="XH51" s="80"/>
      <c r="XI51" s="80"/>
      <c r="XJ51" s="80"/>
      <c r="XK51" s="80"/>
      <c r="XL51" s="80"/>
      <c r="XM51" s="80"/>
      <c r="XN51" s="80"/>
      <c r="XO51" s="80"/>
      <c r="XP51" s="80"/>
      <c r="XQ51" s="80"/>
      <c r="XR51" s="80"/>
      <c r="XS51" s="80"/>
      <c r="XT51" s="80"/>
      <c r="XU51" s="80"/>
      <c r="XV51" s="80"/>
      <c r="XW51" s="80"/>
      <c r="XX51" s="80"/>
      <c r="XY51" s="80"/>
      <c r="XZ51" s="80"/>
      <c r="YA51" s="80"/>
      <c r="YB51" s="80"/>
      <c r="YC51" s="80"/>
      <c r="YD51" s="80"/>
      <c r="YE51" s="80"/>
      <c r="YF51" s="80"/>
      <c r="YG51" s="80"/>
      <c r="YH51" s="80"/>
      <c r="YI51" s="80"/>
      <c r="YJ51" s="80"/>
      <c r="YK51" s="80"/>
      <c r="YL51" s="80"/>
      <c r="YM51" s="80"/>
      <c r="YN51" s="80"/>
      <c r="YO51" s="80"/>
      <c r="YP51" s="80"/>
      <c r="YQ51" s="80"/>
      <c r="YR51" s="80"/>
      <c r="YS51" s="80"/>
      <c r="YT51" s="80"/>
      <c r="YU51" s="80"/>
      <c r="YV51" s="80"/>
      <c r="YW51" s="80"/>
      <c r="YX51" s="80"/>
      <c r="YY51" s="80"/>
      <c r="YZ51" s="80"/>
      <c r="ZA51" s="80"/>
      <c r="ZB51" s="80"/>
      <c r="ZC51" s="80"/>
      <c r="ZD51" s="80"/>
      <c r="ZE51" s="80"/>
      <c r="ZF51" s="80"/>
      <c r="ZG51" s="80"/>
      <c r="ZH51" s="80"/>
      <c r="ZI51" s="80"/>
      <c r="ZJ51" s="80"/>
      <c r="ZK51" s="80"/>
      <c r="ZL51" s="80"/>
      <c r="ZM51" s="80"/>
      <c r="ZN51" s="80"/>
      <c r="ZO51" s="80"/>
      <c r="ZP51" s="80"/>
      <c r="ZQ51" s="80"/>
      <c r="ZR51" s="80"/>
      <c r="ZS51" s="80"/>
      <c r="ZT51" s="80"/>
      <c r="ZU51" s="80"/>
      <c r="ZV51" s="80"/>
      <c r="ZW51" s="80"/>
      <c r="ZX51" s="80"/>
      <c r="ZY51" s="80"/>
      <c r="ZZ51" s="80"/>
      <c r="AAA51" s="80"/>
      <c r="AAB51" s="80"/>
      <c r="AAC51" s="80"/>
      <c r="AAD51" s="80"/>
      <c r="AAE51" s="80"/>
      <c r="AAF51" s="80"/>
      <c r="AAG51" s="80"/>
      <c r="AAH51" s="80"/>
      <c r="AAI51" s="80"/>
      <c r="AAJ51" s="80"/>
      <c r="AAK51" s="80"/>
      <c r="AAL51" s="80"/>
      <c r="AAM51" s="80"/>
      <c r="AAN51" s="80"/>
      <c r="AAO51" s="80"/>
      <c r="AAP51" s="80"/>
      <c r="AAQ51" s="80"/>
      <c r="AAR51" s="80"/>
      <c r="AAS51" s="80"/>
      <c r="AAT51" s="80"/>
      <c r="AAU51" s="80"/>
      <c r="AAV51" s="80"/>
      <c r="AAW51" s="80"/>
      <c r="AAX51" s="80"/>
      <c r="AAY51" s="80"/>
      <c r="AAZ51" s="80"/>
      <c r="ABA51" s="80"/>
      <c r="ABB51" s="80"/>
      <c r="ABC51" s="80"/>
      <c r="ABD51" s="80"/>
      <c r="ABE51" s="80"/>
      <c r="ABF51" s="80"/>
      <c r="ABG51" s="80"/>
      <c r="ABH51" s="80"/>
      <c r="ABI51" s="80"/>
      <c r="ABJ51" s="80"/>
      <c r="ABK51" s="80"/>
      <c r="ABL51" s="80"/>
      <c r="ABM51" s="80"/>
      <c r="ABN51" s="80"/>
      <c r="ABO51" s="80"/>
      <c r="ABP51" s="80"/>
      <c r="ABQ51" s="80"/>
      <c r="ABR51" s="80"/>
      <c r="ABS51" s="80"/>
      <c r="ABT51" s="80"/>
      <c r="ABU51" s="80"/>
      <c r="ABV51" s="80"/>
      <c r="ABW51" s="80"/>
      <c r="ABX51" s="80"/>
      <c r="ABY51" s="80"/>
      <c r="ABZ51" s="80"/>
      <c r="ACA51" s="80"/>
      <c r="ACB51" s="80"/>
      <c r="ACC51" s="80"/>
      <c r="ACD51" s="80"/>
      <c r="ACE51" s="80"/>
      <c r="ACF51" s="80"/>
      <c r="ACG51" s="80"/>
      <c r="ACH51" s="80"/>
      <c r="ACI51" s="80"/>
      <c r="ACJ51" s="80"/>
      <c r="ACK51" s="80"/>
      <c r="ACL51" s="80"/>
      <c r="ACM51" s="80"/>
      <c r="ACN51" s="80"/>
      <c r="ACO51" s="80"/>
      <c r="ACP51" s="80"/>
      <c r="ACQ51" s="80"/>
      <c r="ACR51" s="80"/>
      <c r="ACS51" s="80"/>
      <c r="ACT51" s="80"/>
      <c r="ACU51" s="80"/>
      <c r="ACV51" s="80"/>
      <c r="ACW51" s="80"/>
      <c r="ACX51" s="80"/>
      <c r="ACY51" s="80"/>
      <c r="ACZ51" s="80"/>
      <c r="ADA51" s="80"/>
      <c r="ADB51" s="80"/>
      <c r="ADC51" s="80"/>
      <c r="ADD51" s="80"/>
      <c r="ADE51" s="80"/>
      <c r="ADF51" s="80"/>
      <c r="ADG51" s="80"/>
      <c r="ADH51" s="80"/>
      <c r="ADI51" s="80"/>
      <c r="ADJ51" s="80"/>
      <c r="ADK51" s="80"/>
      <c r="ADL51" s="80"/>
      <c r="ADM51" s="80"/>
      <c r="ADN51" s="80"/>
      <c r="ADO51" s="80"/>
      <c r="ADP51" s="80"/>
      <c r="ADQ51" s="80"/>
      <c r="ADR51" s="80"/>
      <c r="ADS51" s="80"/>
      <c r="ADT51" s="80"/>
      <c r="ADU51" s="80"/>
      <c r="ADV51" s="80"/>
      <c r="ADW51" s="80"/>
      <c r="ADX51" s="80"/>
      <c r="ADY51" s="80"/>
      <c r="ADZ51" s="80"/>
      <c r="AEA51" s="80"/>
      <c r="AEB51" s="80"/>
      <c r="AEC51" s="80"/>
      <c r="AED51" s="80"/>
      <c r="AEE51" s="80"/>
      <c r="AEF51" s="80"/>
      <c r="AEG51" s="80"/>
      <c r="AEH51" s="80"/>
      <c r="AEI51" s="80"/>
      <c r="AEJ51" s="80"/>
      <c r="AEK51" s="80"/>
      <c r="AEL51" s="80"/>
      <c r="AEM51" s="80"/>
      <c r="AEN51" s="80"/>
      <c r="AEO51" s="80"/>
      <c r="AEP51" s="80"/>
      <c r="AEQ51" s="80"/>
      <c r="AER51" s="80"/>
      <c r="AES51" s="80"/>
      <c r="AET51" s="80"/>
      <c r="AEU51" s="80"/>
      <c r="AEV51" s="80"/>
      <c r="AEW51" s="80"/>
      <c r="AEX51" s="80"/>
      <c r="AEY51" s="80"/>
      <c r="AEZ51" s="80"/>
      <c r="AFA51" s="80"/>
      <c r="AFB51" s="80"/>
      <c r="AFC51" s="80"/>
      <c r="AFD51" s="80"/>
      <c r="AFE51" s="80"/>
      <c r="AFF51" s="80"/>
      <c r="AFG51" s="80"/>
      <c r="AFH51" s="80"/>
      <c r="AFI51" s="80"/>
      <c r="AFJ51" s="80"/>
      <c r="AFK51" s="80"/>
      <c r="AFL51" s="80"/>
      <c r="AFM51" s="80"/>
      <c r="AFN51" s="80"/>
      <c r="AFO51" s="80"/>
      <c r="AFP51" s="80"/>
      <c r="AFQ51" s="80"/>
      <c r="AFR51" s="80"/>
      <c r="AFS51" s="80"/>
      <c r="AFT51" s="80"/>
      <c r="AFU51" s="80"/>
      <c r="AFV51" s="80"/>
      <c r="AFW51" s="80"/>
      <c r="AFX51" s="80"/>
      <c r="AFY51" s="80"/>
      <c r="AFZ51" s="80"/>
      <c r="AGA51" s="80"/>
      <c r="AGB51" s="80"/>
      <c r="AGC51" s="80"/>
      <c r="AGD51" s="80"/>
      <c r="AGE51" s="80"/>
      <c r="AGF51" s="80"/>
      <c r="AGG51" s="80"/>
      <c r="AGH51" s="80"/>
      <c r="AGI51" s="80"/>
      <c r="AGJ51" s="80"/>
      <c r="AGK51" s="80"/>
      <c r="AGL51" s="80"/>
      <c r="AGM51" s="80"/>
      <c r="AGN51" s="80"/>
      <c r="AGO51" s="80"/>
      <c r="AGP51" s="80"/>
      <c r="AGQ51" s="80"/>
      <c r="AGR51" s="80"/>
      <c r="AGS51" s="80"/>
      <c r="AGT51" s="80"/>
      <c r="AGU51" s="80"/>
      <c r="AGV51" s="80"/>
      <c r="AGW51" s="80"/>
      <c r="AGX51" s="80"/>
      <c r="AGY51" s="80"/>
      <c r="AGZ51" s="80"/>
      <c r="AHA51" s="80"/>
      <c r="AHB51" s="80"/>
      <c r="AHC51" s="80"/>
      <c r="AHD51" s="80"/>
      <c r="AHE51" s="80"/>
      <c r="AHF51" s="80"/>
      <c r="AHG51" s="80"/>
      <c r="AHH51" s="80"/>
      <c r="AHI51" s="80"/>
      <c r="AHJ51" s="80"/>
      <c r="AHK51" s="80"/>
      <c r="AHL51" s="80"/>
      <c r="AHM51" s="80"/>
      <c r="AHN51" s="80"/>
      <c r="AHO51" s="80"/>
      <c r="AHP51" s="80"/>
      <c r="AHQ51" s="80"/>
      <c r="AHR51" s="80"/>
      <c r="AHS51" s="80"/>
      <c r="AHT51" s="80"/>
      <c r="AHU51" s="80"/>
      <c r="AHV51" s="80"/>
      <c r="AHW51" s="80"/>
      <c r="AHX51" s="80"/>
      <c r="AHY51" s="80"/>
      <c r="AHZ51" s="80"/>
      <c r="AIA51" s="80"/>
      <c r="AIB51" s="80"/>
      <c r="AIC51" s="80"/>
      <c r="AID51" s="80"/>
      <c r="AIE51" s="80"/>
      <c r="AIF51" s="80"/>
      <c r="AIG51" s="80"/>
      <c r="AIH51" s="80"/>
      <c r="AII51" s="80"/>
      <c r="AIJ51" s="80"/>
      <c r="AIK51" s="80"/>
      <c r="AIL51" s="80"/>
      <c r="AIM51" s="80"/>
      <c r="AIN51" s="80"/>
      <c r="AIO51" s="80"/>
      <c r="AIP51" s="80"/>
      <c r="AIQ51" s="80"/>
      <c r="AIR51" s="80"/>
      <c r="AIS51" s="80"/>
      <c r="AIT51" s="80"/>
      <c r="AIU51" s="80"/>
      <c r="AIV51" s="80"/>
      <c r="AIW51" s="80"/>
      <c r="AIX51" s="80"/>
      <c r="AIY51" s="80"/>
      <c r="AIZ51" s="80"/>
      <c r="AJA51" s="80"/>
      <c r="AJB51" s="80"/>
      <c r="AJC51" s="80"/>
      <c r="AJD51" s="80"/>
      <c r="AJE51" s="80"/>
      <c r="AJF51" s="80"/>
      <c r="AJG51" s="80"/>
      <c r="AJH51" s="80"/>
      <c r="AJI51" s="80"/>
      <c r="AJJ51" s="80"/>
      <c r="AJK51" s="80"/>
      <c r="AJL51" s="80"/>
      <c r="AJM51" s="80"/>
      <c r="AJN51" s="80"/>
      <c r="AJO51" s="80"/>
      <c r="AJP51" s="80"/>
      <c r="AJQ51" s="80"/>
      <c r="AJR51" s="80"/>
      <c r="AJS51" s="80"/>
      <c r="AJT51" s="80"/>
      <c r="AJU51" s="80"/>
      <c r="AJV51" s="80"/>
      <c r="AJW51" s="80"/>
      <c r="AJX51" s="80"/>
      <c r="AJY51" s="80"/>
      <c r="AJZ51" s="80"/>
      <c r="AKA51" s="80"/>
      <c r="AKB51" s="80"/>
      <c r="AKC51" s="80"/>
      <c r="AKD51" s="80"/>
      <c r="AKE51" s="80"/>
      <c r="AKF51" s="80"/>
      <c r="AKG51" s="80"/>
      <c r="AKH51" s="80"/>
      <c r="AKI51" s="80"/>
      <c r="AKJ51" s="80"/>
      <c r="AKK51" s="80"/>
      <c r="AKL51" s="80"/>
      <c r="AKM51" s="80"/>
      <c r="AKN51" s="80"/>
      <c r="AKO51" s="80"/>
      <c r="AKP51" s="80"/>
      <c r="AKQ51" s="80"/>
      <c r="AKR51" s="80"/>
      <c r="AKS51" s="80"/>
      <c r="AKT51" s="80"/>
      <c r="AKU51" s="80"/>
      <c r="AKV51" s="80"/>
      <c r="AKW51" s="80"/>
      <c r="AKX51" s="80"/>
      <c r="AKY51" s="80"/>
      <c r="AKZ51" s="80"/>
      <c r="ALA51" s="80"/>
      <c r="ALB51" s="80"/>
      <c r="ALC51" s="80"/>
      <c r="ALD51" s="80"/>
      <c r="ALE51" s="80"/>
      <c r="ALF51" s="80"/>
      <c r="ALG51" s="80"/>
      <c r="ALH51" s="80"/>
      <c r="ALI51" s="80"/>
      <c r="ALJ51" s="80"/>
      <c r="ALK51" s="80"/>
      <c r="ALL51" s="80"/>
      <c r="ALM51" s="80"/>
      <c r="ALN51" s="80"/>
      <c r="ALO51" s="80"/>
      <c r="ALP51" s="80"/>
    </row>
    <row r="52" spans="1:1004" s="207" customFormat="1" ht="15" x14ac:dyDescent="0.25">
      <c r="A52" s="407" t="str">
        <f>IF(COUNTBLANK(B52)=1," ",COUNTA($B$13:B52))</f>
        <v xml:space="preserve"> </v>
      </c>
      <c r="B52" s="430"/>
      <c r="C52" s="421" t="s">
        <v>217</v>
      </c>
      <c r="D52" s="430" t="s">
        <v>81</v>
      </c>
      <c r="E52" s="46">
        <f>E49*5</f>
        <v>672.33749999999998</v>
      </c>
      <c r="F52" s="105"/>
      <c r="G52" s="106"/>
      <c r="H52" s="107">
        <f t="shared" ref="H52" si="24">F52*G52</f>
        <v>0</v>
      </c>
      <c r="I52" s="108"/>
      <c r="J52" s="108"/>
      <c r="K52" s="109">
        <f t="shared" ref="K52" si="25">ROUND(I52+H52+J52,2)</f>
        <v>0</v>
      </c>
      <c r="L52" s="349"/>
      <c r="M52" s="349"/>
      <c r="N52" s="349"/>
      <c r="O52" s="349"/>
      <c r="P52" s="349"/>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c r="IG52" s="80"/>
      <c r="IH52" s="80"/>
      <c r="II52" s="80"/>
      <c r="IJ52" s="80"/>
      <c r="IK52" s="80"/>
      <c r="IL52" s="80"/>
      <c r="IM52" s="80"/>
      <c r="IN52" s="80"/>
      <c r="IO52" s="80"/>
      <c r="IP52" s="80"/>
      <c r="IQ52" s="80"/>
      <c r="IR52" s="80"/>
      <c r="IS52" s="80"/>
      <c r="IT52" s="80"/>
      <c r="IU52" s="80"/>
      <c r="IV52" s="80"/>
      <c r="IW52" s="80"/>
      <c r="IX52" s="80"/>
      <c r="IY52" s="80"/>
      <c r="IZ52" s="80"/>
      <c r="JA52" s="80"/>
      <c r="JB52" s="80"/>
      <c r="JC52" s="80"/>
      <c r="JD52" s="80"/>
      <c r="JE52" s="80"/>
      <c r="JF52" s="80"/>
      <c r="JG52" s="80"/>
      <c r="JH52" s="80"/>
      <c r="JI52" s="80"/>
      <c r="JJ52" s="80"/>
      <c r="JK52" s="80"/>
      <c r="JL52" s="80"/>
      <c r="JM52" s="80"/>
      <c r="JN52" s="80"/>
      <c r="JO52" s="80"/>
      <c r="JP52" s="80"/>
      <c r="JQ52" s="80"/>
      <c r="JR52" s="80"/>
      <c r="JS52" s="80"/>
      <c r="JT52" s="80"/>
      <c r="JU52" s="80"/>
      <c r="JV52" s="80"/>
      <c r="JW52" s="80"/>
      <c r="JX52" s="80"/>
      <c r="JY52" s="80"/>
      <c r="JZ52" s="80"/>
      <c r="KA52" s="80"/>
      <c r="KB52" s="80"/>
      <c r="KC52" s="80"/>
      <c r="KD52" s="80"/>
      <c r="KE52" s="80"/>
      <c r="KF52" s="80"/>
      <c r="KG52" s="80"/>
      <c r="KH52" s="80"/>
      <c r="KI52" s="80"/>
      <c r="KJ52" s="80"/>
      <c r="KK52" s="80"/>
      <c r="KL52" s="80"/>
      <c r="KM52" s="80"/>
      <c r="KN52" s="80"/>
      <c r="KO52" s="80"/>
      <c r="KP52" s="80"/>
      <c r="KQ52" s="80"/>
      <c r="KR52" s="80"/>
      <c r="KS52" s="80"/>
      <c r="KT52" s="80"/>
      <c r="KU52" s="80"/>
      <c r="KV52" s="80"/>
      <c r="KW52" s="80"/>
      <c r="KX52" s="80"/>
      <c r="KY52" s="80"/>
      <c r="KZ52" s="80"/>
      <c r="LA52" s="80"/>
      <c r="LB52" s="80"/>
      <c r="LC52" s="80"/>
      <c r="LD52" s="80"/>
      <c r="LE52" s="80"/>
      <c r="LF52" s="80"/>
      <c r="LG52" s="80"/>
      <c r="LH52" s="80"/>
      <c r="LI52" s="80"/>
      <c r="LJ52" s="80"/>
      <c r="LK52" s="80"/>
      <c r="LL52" s="80"/>
      <c r="LM52" s="80"/>
      <c r="LN52" s="80"/>
      <c r="LO52" s="80"/>
      <c r="LP52" s="80"/>
      <c r="LQ52" s="80"/>
      <c r="LR52" s="80"/>
      <c r="LS52" s="80"/>
      <c r="LT52" s="80"/>
      <c r="LU52" s="80"/>
      <c r="LV52" s="80"/>
      <c r="LW52" s="80"/>
      <c r="LX52" s="80"/>
      <c r="LY52" s="80"/>
      <c r="LZ52" s="80"/>
      <c r="MA52" s="80"/>
      <c r="MB52" s="80"/>
      <c r="MC52" s="80"/>
      <c r="MD52" s="80"/>
      <c r="ME52" s="80"/>
      <c r="MF52" s="80"/>
      <c r="MG52" s="80"/>
      <c r="MH52" s="80"/>
      <c r="MI52" s="80"/>
      <c r="MJ52" s="80"/>
      <c r="MK52" s="80"/>
      <c r="ML52" s="80"/>
      <c r="MM52" s="80"/>
      <c r="MN52" s="80"/>
      <c r="MO52" s="80"/>
      <c r="MP52" s="80"/>
      <c r="MQ52" s="80"/>
      <c r="MR52" s="80"/>
      <c r="MS52" s="80"/>
      <c r="MT52" s="80"/>
      <c r="MU52" s="80"/>
      <c r="MV52" s="80"/>
      <c r="MW52" s="80"/>
      <c r="MX52" s="80"/>
      <c r="MY52" s="80"/>
      <c r="MZ52" s="80"/>
      <c r="NA52" s="80"/>
      <c r="NB52" s="80"/>
      <c r="NC52" s="80"/>
      <c r="ND52" s="80"/>
      <c r="NE52" s="80"/>
      <c r="NF52" s="80"/>
      <c r="NG52" s="80"/>
      <c r="NH52" s="80"/>
      <c r="NI52" s="80"/>
      <c r="NJ52" s="80"/>
      <c r="NK52" s="80"/>
      <c r="NL52" s="80"/>
      <c r="NM52" s="80"/>
      <c r="NN52" s="80"/>
      <c r="NO52" s="80"/>
      <c r="NP52" s="80"/>
      <c r="NQ52" s="80"/>
      <c r="NR52" s="80"/>
      <c r="NS52" s="80"/>
      <c r="NT52" s="80"/>
      <c r="NU52" s="80"/>
      <c r="NV52" s="80"/>
      <c r="NW52" s="80"/>
      <c r="NX52" s="80"/>
      <c r="NY52" s="80"/>
      <c r="NZ52" s="80"/>
      <c r="OA52" s="80"/>
      <c r="OB52" s="80"/>
      <c r="OC52" s="80"/>
      <c r="OD52" s="80"/>
      <c r="OE52" s="80"/>
      <c r="OF52" s="80"/>
      <c r="OG52" s="80"/>
      <c r="OH52" s="80"/>
      <c r="OI52" s="80"/>
      <c r="OJ52" s="80"/>
      <c r="OK52" s="80"/>
      <c r="OL52" s="80"/>
      <c r="OM52" s="80"/>
      <c r="ON52" s="80"/>
      <c r="OO52" s="80"/>
      <c r="OP52" s="80"/>
      <c r="OQ52" s="80"/>
      <c r="OR52" s="80"/>
      <c r="OS52" s="80"/>
      <c r="OT52" s="80"/>
      <c r="OU52" s="80"/>
      <c r="OV52" s="80"/>
      <c r="OW52" s="80"/>
      <c r="OX52" s="80"/>
      <c r="OY52" s="80"/>
      <c r="OZ52" s="80"/>
      <c r="PA52" s="80"/>
      <c r="PB52" s="80"/>
      <c r="PC52" s="80"/>
      <c r="PD52" s="80"/>
      <c r="PE52" s="80"/>
      <c r="PF52" s="80"/>
      <c r="PG52" s="80"/>
      <c r="PH52" s="80"/>
      <c r="PI52" s="80"/>
      <c r="PJ52" s="80"/>
      <c r="PK52" s="80"/>
      <c r="PL52" s="80"/>
      <c r="PM52" s="80"/>
      <c r="PN52" s="80"/>
      <c r="PO52" s="80"/>
      <c r="PP52" s="80"/>
      <c r="PQ52" s="80"/>
      <c r="PR52" s="80"/>
      <c r="PS52" s="80"/>
      <c r="PT52" s="80"/>
      <c r="PU52" s="80"/>
      <c r="PV52" s="80"/>
      <c r="PW52" s="80"/>
      <c r="PX52" s="80"/>
      <c r="PY52" s="80"/>
      <c r="PZ52" s="80"/>
      <c r="QA52" s="80"/>
      <c r="QB52" s="80"/>
      <c r="QC52" s="80"/>
      <c r="QD52" s="80"/>
      <c r="QE52" s="80"/>
      <c r="QF52" s="80"/>
      <c r="QG52" s="80"/>
      <c r="QH52" s="80"/>
      <c r="QI52" s="80"/>
      <c r="QJ52" s="80"/>
      <c r="QK52" s="80"/>
      <c r="QL52" s="80"/>
      <c r="QM52" s="80"/>
      <c r="QN52" s="80"/>
      <c r="QO52" s="80"/>
      <c r="QP52" s="80"/>
      <c r="QQ52" s="80"/>
      <c r="QR52" s="80"/>
      <c r="QS52" s="80"/>
      <c r="QT52" s="80"/>
      <c r="QU52" s="80"/>
      <c r="QV52" s="80"/>
      <c r="QW52" s="80"/>
      <c r="QX52" s="80"/>
      <c r="QY52" s="80"/>
      <c r="QZ52" s="80"/>
      <c r="RA52" s="80"/>
      <c r="RB52" s="80"/>
      <c r="RC52" s="80"/>
      <c r="RD52" s="80"/>
      <c r="RE52" s="80"/>
      <c r="RF52" s="80"/>
      <c r="RG52" s="80"/>
      <c r="RH52" s="80"/>
      <c r="RI52" s="80"/>
      <c r="RJ52" s="80"/>
      <c r="RK52" s="80"/>
      <c r="RL52" s="80"/>
      <c r="RM52" s="80"/>
      <c r="RN52" s="80"/>
      <c r="RO52" s="80"/>
      <c r="RP52" s="80"/>
      <c r="RQ52" s="80"/>
      <c r="RR52" s="80"/>
      <c r="RS52" s="80"/>
      <c r="RT52" s="80"/>
      <c r="RU52" s="80"/>
      <c r="RV52" s="80"/>
      <c r="RW52" s="80"/>
      <c r="RX52" s="80"/>
      <c r="RY52" s="80"/>
      <c r="RZ52" s="80"/>
      <c r="SA52" s="80"/>
      <c r="SB52" s="80"/>
      <c r="SC52" s="80"/>
      <c r="SD52" s="80"/>
      <c r="SE52" s="80"/>
      <c r="SF52" s="80"/>
      <c r="SG52" s="80"/>
      <c r="SH52" s="80"/>
      <c r="SI52" s="80"/>
      <c r="SJ52" s="80"/>
      <c r="SK52" s="80"/>
      <c r="SL52" s="80"/>
      <c r="SM52" s="80"/>
      <c r="SN52" s="80"/>
      <c r="SO52" s="80"/>
      <c r="SP52" s="80"/>
      <c r="SQ52" s="80"/>
      <c r="SR52" s="80"/>
      <c r="SS52" s="80"/>
      <c r="ST52" s="80"/>
      <c r="SU52" s="80"/>
      <c r="SV52" s="80"/>
      <c r="SW52" s="80"/>
      <c r="SX52" s="80"/>
      <c r="SY52" s="80"/>
      <c r="SZ52" s="80"/>
      <c r="TA52" s="80"/>
      <c r="TB52" s="80"/>
      <c r="TC52" s="80"/>
      <c r="TD52" s="80"/>
      <c r="TE52" s="80"/>
      <c r="TF52" s="80"/>
      <c r="TG52" s="80"/>
      <c r="TH52" s="80"/>
      <c r="TI52" s="80"/>
      <c r="TJ52" s="80"/>
      <c r="TK52" s="80"/>
      <c r="TL52" s="80"/>
      <c r="TM52" s="80"/>
      <c r="TN52" s="80"/>
      <c r="TO52" s="80"/>
      <c r="TP52" s="80"/>
      <c r="TQ52" s="80"/>
      <c r="TR52" s="80"/>
      <c r="TS52" s="80"/>
      <c r="TT52" s="80"/>
      <c r="TU52" s="80"/>
      <c r="TV52" s="80"/>
      <c r="TW52" s="80"/>
      <c r="TX52" s="80"/>
      <c r="TY52" s="80"/>
      <c r="TZ52" s="80"/>
      <c r="UA52" s="80"/>
      <c r="UB52" s="80"/>
      <c r="UC52" s="80"/>
      <c r="UD52" s="80"/>
      <c r="UE52" s="80"/>
      <c r="UF52" s="80"/>
      <c r="UG52" s="80"/>
      <c r="UH52" s="80"/>
      <c r="UI52" s="80"/>
      <c r="UJ52" s="80"/>
      <c r="UK52" s="80"/>
      <c r="UL52" s="80"/>
      <c r="UM52" s="80"/>
      <c r="UN52" s="80"/>
      <c r="UO52" s="80"/>
      <c r="UP52" s="80"/>
      <c r="UQ52" s="80"/>
      <c r="UR52" s="80"/>
      <c r="US52" s="80"/>
      <c r="UT52" s="80"/>
      <c r="UU52" s="80"/>
      <c r="UV52" s="80"/>
      <c r="UW52" s="80"/>
      <c r="UX52" s="80"/>
      <c r="UY52" s="80"/>
      <c r="UZ52" s="80"/>
      <c r="VA52" s="80"/>
      <c r="VB52" s="80"/>
      <c r="VC52" s="80"/>
      <c r="VD52" s="80"/>
      <c r="VE52" s="80"/>
      <c r="VF52" s="80"/>
      <c r="VG52" s="80"/>
      <c r="VH52" s="80"/>
      <c r="VI52" s="80"/>
      <c r="VJ52" s="80"/>
      <c r="VK52" s="80"/>
      <c r="VL52" s="80"/>
      <c r="VM52" s="80"/>
      <c r="VN52" s="80"/>
      <c r="VO52" s="80"/>
      <c r="VP52" s="80"/>
      <c r="VQ52" s="80"/>
      <c r="VR52" s="80"/>
      <c r="VS52" s="80"/>
      <c r="VT52" s="80"/>
      <c r="VU52" s="80"/>
      <c r="VV52" s="80"/>
      <c r="VW52" s="80"/>
      <c r="VX52" s="80"/>
      <c r="VY52" s="80"/>
      <c r="VZ52" s="80"/>
      <c r="WA52" s="80"/>
      <c r="WB52" s="80"/>
      <c r="WC52" s="80"/>
      <c r="WD52" s="80"/>
      <c r="WE52" s="80"/>
      <c r="WF52" s="80"/>
      <c r="WG52" s="80"/>
      <c r="WH52" s="80"/>
      <c r="WI52" s="80"/>
      <c r="WJ52" s="80"/>
      <c r="WK52" s="80"/>
      <c r="WL52" s="80"/>
      <c r="WM52" s="80"/>
      <c r="WN52" s="80"/>
      <c r="WO52" s="80"/>
      <c r="WP52" s="80"/>
      <c r="WQ52" s="80"/>
      <c r="WR52" s="80"/>
      <c r="WS52" s="80"/>
      <c r="WT52" s="80"/>
      <c r="WU52" s="80"/>
      <c r="WV52" s="80"/>
      <c r="WW52" s="80"/>
      <c r="WX52" s="80"/>
      <c r="WY52" s="80"/>
      <c r="WZ52" s="80"/>
      <c r="XA52" s="80"/>
      <c r="XB52" s="80"/>
      <c r="XC52" s="80"/>
      <c r="XD52" s="80"/>
      <c r="XE52" s="80"/>
      <c r="XF52" s="80"/>
      <c r="XG52" s="80"/>
      <c r="XH52" s="80"/>
      <c r="XI52" s="80"/>
      <c r="XJ52" s="80"/>
      <c r="XK52" s="80"/>
      <c r="XL52" s="80"/>
      <c r="XM52" s="80"/>
      <c r="XN52" s="80"/>
      <c r="XO52" s="80"/>
      <c r="XP52" s="80"/>
      <c r="XQ52" s="80"/>
      <c r="XR52" s="80"/>
      <c r="XS52" s="80"/>
      <c r="XT52" s="80"/>
      <c r="XU52" s="80"/>
      <c r="XV52" s="80"/>
      <c r="XW52" s="80"/>
      <c r="XX52" s="80"/>
      <c r="XY52" s="80"/>
      <c r="XZ52" s="80"/>
      <c r="YA52" s="80"/>
      <c r="YB52" s="80"/>
      <c r="YC52" s="80"/>
      <c r="YD52" s="80"/>
      <c r="YE52" s="80"/>
      <c r="YF52" s="80"/>
      <c r="YG52" s="80"/>
      <c r="YH52" s="80"/>
      <c r="YI52" s="80"/>
      <c r="YJ52" s="80"/>
      <c r="YK52" s="80"/>
      <c r="YL52" s="80"/>
      <c r="YM52" s="80"/>
      <c r="YN52" s="80"/>
      <c r="YO52" s="80"/>
      <c r="YP52" s="80"/>
      <c r="YQ52" s="80"/>
      <c r="YR52" s="80"/>
      <c r="YS52" s="80"/>
      <c r="YT52" s="80"/>
      <c r="YU52" s="80"/>
      <c r="YV52" s="80"/>
      <c r="YW52" s="80"/>
      <c r="YX52" s="80"/>
      <c r="YY52" s="80"/>
      <c r="YZ52" s="80"/>
      <c r="ZA52" s="80"/>
      <c r="ZB52" s="80"/>
      <c r="ZC52" s="80"/>
      <c r="ZD52" s="80"/>
      <c r="ZE52" s="80"/>
      <c r="ZF52" s="80"/>
      <c r="ZG52" s="80"/>
      <c r="ZH52" s="80"/>
      <c r="ZI52" s="80"/>
      <c r="ZJ52" s="80"/>
      <c r="ZK52" s="80"/>
      <c r="ZL52" s="80"/>
      <c r="ZM52" s="80"/>
      <c r="ZN52" s="80"/>
      <c r="ZO52" s="80"/>
      <c r="ZP52" s="80"/>
      <c r="ZQ52" s="80"/>
      <c r="ZR52" s="80"/>
      <c r="ZS52" s="80"/>
      <c r="ZT52" s="80"/>
      <c r="ZU52" s="80"/>
      <c r="ZV52" s="80"/>
      <c r="ZW52" s="80"/>
      <c r="ZX52" s="80"/>
      <c r="ZY52" s="80"/>
      <c r="ZZ52" s="80"/>
      <c r="AAA52" s="80"/>
      <c r="AAB52" s="80"/>
      <c r="AAC52" s="80"/>
      <c r="AAD52" s="80"/>
      <c r="AAE52" s="80"/>
      <c r="AAF52" s="80"/>
      <c r="AAG52" s="80"/>
      <c r="AAH52" s="80"/>
      <c r="AAI52" s="80"/>
      <c r="AAJ52" s="80"/>
      <c r="AAK52" s="80"/>
      <c r="AAL52" s="80"/>
      <c r="AAM52" s="80"/>
      <c r="AAN52" s="80"/>
      <c r="AAO52" s="80"/>
      <c r="AAP52" s="80"/>
      <c r="AAQ52" s="80"/>
      <c r="AAR52" s="80"/>
      <c r="AAS52" s="80"/>
      <c r="AAT52" s="80"/>
      <c r="AAU52" s="80"/>
      <c r="AAV52" s="80"/>
      <c r="AAW52" s="80"/>
      <c r="AAX52" s="80"/>
      <c r="AAY52" s="80"/>
      <c r="AAZ52" s="80"/>
      <c r="ABA52" s="80"/>
      <c r="ABB52" s="80"/>
      <c r="ABC52" s="80"/>
      <c r="ABD52" s="80"/>
      <c r="ABE52" s="80"/>
      <c r="ABF52" s="80"/>
      <c r="ABG52" s="80"/>
      <c r="ABH52" s="80"/>
      <c r="ABI52" s="80"/>
      <c r="ABJ52" s="80"/>
      <c r="ABK52" s="80"/>
      <c r="ABL52" s="80"/>
      <c r="ABM52" s="80"/>
      <c r="ABN52" s="80"/>
      <c r="ABO52" s="80"/>
      <c r="ABP52" s="80"/>
      <c r="ABQ52" s="80"/>
      <c r="ABR52" s="80"/>
      <c r="ABS52" s="80"/>
      <c r="ABT52" s="80"/>
      <c r="ABU52" s="80"/>
      <c r="ABV52" s="80"/>
      <c r="ABW52" s="80"/>
      <c r="ABX52" s="80"/>
      <c r="ABY52" s="80"/>
      <c r="ABZ52" s="80"/>
      <c r="ACA52" s="80"/>
      <c r="ACB52" s="80"/>
      <c r="ACC52" s="80"/>
      <c r="ACD52" s="80"/>
      <c r="ACE52" s="80"/>
      <c r="ACF52" s="80"/>
      <c r="ACG52" s="80"/>
      <c r="ACH52" s="80"/>
      <c r="ACI52" s="80"/>
      <c r="ACJ52" s="80"/>
      <c r="ACK52" s="80"/>
      <c r="ACL52" s="80"/>
      <c r="ACM52" s="80"/>
      <c r="ACN52" s="80"/>
      <c r="ACO52" s="80"/>
      <c r="ACP52" s="80"/>
      <c r="ACQ52" s="80"/>
      <c r="ACR52" s="80"/>
      <c r="ACS52" s="80"/>
      <c r="ACT52" s="80"/>
      <c r="ACU52" s="80"/>
      <c r="ACV52" s="80"/>
      <c r="ACW52" s="80"/>
      <c r="ACX52" s="80"/>
      <c r="ACY52" s="80"/>
      <c r="ACZ52" s="80"/>
      <c r="ADA52" s="80"/>
      <c r="ADB52" s="80"/>
      <c r="ADC52" s="80"/>
      <c r="ADD52" s="80"/>
      <c r="ADE52" s="80"/>
      <c r="ADF52" s="80"/>
      <c r="ADG52" s="80"/>
      <c r="ADH52" s="80"/>
      <c r="ADI52" s="80"/>
      <c r="ADJ52" s="80"/>
      <c r="ADK52" s="80"/>
      <c r="ADL52" s="80"/>
      <c r="ADM52" s="80"/>
      <c r="ADN52" s="80"/>
      <c r="ADO52" s="80"/>
      <c r="ADP52" s="80"/>
      <c r="ADQ52" s="80"/>
      <c r="ADR52" s="80"/>
      <c r="ADS52" s="80"/>
      <c r="ADT52" s="80"/>
      <c r="ADU52" s="80"/>
      <c r="ADV52" s="80"/>
      <c r="ADW52" s="80"/>
      <c r="ADX52" s="80"/>
      <c r="ADY52" s="80"/>
      <c r="ADZ52" s="80"/>
      <c r="AEA52" s="80"/>
      <c r="AEB52" s="80"/>
      <c r="AEC52" s="80"/>
      <c r="AED52" s="80"/>
      <c r="AEE52" s="80"/>
      <c r="AEF52" s="80"/>
      <c r="AEG52" s="80"/>
      <c r="AEH52" s="80"/>
      <c r="AEI52" s="80"/>
      <c r="AEJ52" s="80"/>
      <c r="AEK52" s="80"/>
      <c r="AEL52" s="80"/>
      <c r="AEM52" s="80"/>
      <c r="AEN52" s="80"/>
      <c r="AEO52" s="80"/>
      <c r="AEP52" s="80"/>
      <c r="AEQ52" s="80"/>
      <c r="AER52" s="80"/>
      <c r="AES52" s="80"/>
      <c r="AET52" s="80"/>
      <c r="AEU52" s="80"/>
      <c r="AEV52" s="80"/>
      <c r="AEW52" s="80"/>
      <c r="AEX52" s="80"/>
      <c r="AEY52" s="80"/>
      <c r="AEZ52" s="80"/>
      <c r="AFA52" s="80"/>
      <c r="AFB52" s="80"/>
      <c r="AFC52" s="80"/>
      <c r="AFD52" s="80"/>
      <c r="AFE52" s="80"/>
      <c r="AFF52" s="80"/>
      <c r="AFG52" s="80"/>
      <c r="AFH52" s="80"/>
      <c r="AFI52" s="80"/>
      <c r="AFJ52" s="80"/>
      <c r="AFK52" s="80"/>
      <c r="AFL52" s="80"/>
      <c r="AFM52" s="80"/>
      <c r="AFN52" s="80"/>
      <c r="AFO52" s="80"/>
      <c r="AFP52" s="80"/>
      <c r="AFQ52" s="80"/>
      <c r="AFR52" s="80"/>
      <c r="AFS52" s="80"/>
      <c r="AFT52" s="80"/>
      <c r="AFU52" s="80"/>
      <c r="AFV52" s="80"/>
      <c r="AFW52" s="80"/>
      <c r="AFX52" s="80"/>
      <c r="AFY52" s="80"/>
      <c r="AFZ52" s="80"/>
      <c r="AGA52" s="80"/>
      <c r="AGB52" s="80"/>
      <c r="AGC52" s="80"/>
      <c r="AGD52" s="80"/>
      <c r="AGE52" s="80"/>
      <c r="AGF52" s="80"/>
      <c r="AGG52" s="80"/>
      <c r="AGH52" s="80"/>
      <c r="AGI52" s="80"/>
      <c r="AGJ52" s="80"/>
      <c r="AGK52" s="80"/>
      <c r="AGL52" s="80"/>
      <c r="AGM52" s="80"/>
      <c r="AGN52" s="80"/>
      <c r="AGO52" s="80"/>
      <c r="AGP52" s="80"/>
      <c r="AGQ52" s="80"/>
      <c r="AGR52" s="80"/>
      <c r="AGS52" s="80"/>
      <c r="AGT52" s="80"/>
      <c r="AGU52" s="80"/>
      <c r="AGV52" s="80"/>
      <c r="AGW52" s="80"/>
      <c r="AGX52" s="80"/>
      <c r="AGY52" s="80"/>
      <c r="AGZ52" s="80"/>
      <c r="AHA52" s="80"/>
      <c r="AHB52" s="80"/>
      <c r="AHC52" s="80"/>
      <c r="AHD52" s="80"/>
      <c r="AHE52" s="80"/>
      <c r="AHF52" s="80"/>
      <c r="AHG52" s="80"/>
      <c r="AHH52" s="80"/>
      <c r="AHI52" s="80"/>
      <c r="AHJ52" s="80"/>
      <c r="AHK52" s="80"/>
      <c r="AHL52" s="80"/>
      <c r="AHM52" s="80"/>
      <c r="AHN52" s="80"/>
      <c r="AHO52" s="80"/>
      <c r="AHP52" s="80"/>
      <c r="AHQ52" s="80"/>
      <c r="AHR52" s="80"/>
      <c r="AHS52" s="80"/>
      <c r="AHT52" s="80"/>
      <c r="AHU52" s="80"/>
      <c r="AHV52" s="80"/>
      <c r="AHW52" s="80"/>
      <c r="AHX52" s="80"/>
      <c r="AHY52" s="80"/>
      <c r="AHZ52" s="80"/>
      <c r="AIA52" s="80"/>
      <c r="AIB52" s="80"/>
      <c r="AIC52" s="80"/>
      <c r="AID52" s="80"/>
      <c r="AIE52" s="80"/>
      <c r="AIF52" s="80"/>
      <c r="AIG52" s="80"/>
      <c r="AIH52" s="80"/>
      <c r="AII52" s="80"/>
      <c r="AIJ52" s="80"/>
      <c r="AIK52" s="80"/>
      <c r="AIL52" s="80"/>
      <c r="AIM52" s="80"/>
      <c r="AIN52" s="80"/>
      <c r="AIO52" s="80"/>
      <c r="AIP52" s="80"/>
      <c r="AIQ52" s="80"/>
      <c r="AIR52" s="80"/>
      <c r="AIS52" s="80"/>
      <c r="AIT52" s="80"/>
      <c r="AIU52" s="80"/>
      <c r="AIV52" s="80"/>
      <c r="AIW52" s="80"/>
      <c r="AIX52" s="80"/>
      <c r="AIY52" s="80"/>
      <c r="AIZ52" s="80"/>
      <c r="AJA52" s="80"/>
      <c r="AJB52" s="80"/>
      <c r="AJC52" s="80"/>
      <c r="AJD52" s="80"/>
      <c r="AJE52" s="80"/>
      <c r="AJF52" s="80"/>
      <c r="AJG52" s="80"/>
      <c r="AJH52" s="80"/>
      <c r="AJI52" s="80"/>
      <c r="AJJ52" s="80"/>
      <c r="AJK52" s="80"/>
      <c r="AJL52" s="80"/>
      <c r="AJM52" s="80"/>
      <c r="AJN52" s="80"/>
      <c r="AJO52" s="80"/>
      <c r="AJP52" s="80"/>
      <c r="AJQ52" s="80"/>
      <c r="AJR52" s="80"/>
      <c r="AJS52" s="80"/>
      <c r="AJT52" s="80"/>
      <c r="AJU52" s="80"/>
      <c r="AJV52" s="80"/>
      <c r="AJW52" s="80"/>
      <c r="AJX52" s="80"/>
      <c r="AJY52" s="80"/>
      <c r="AJZ52" s="80"/>
      <c r="AKA52" s="80"/>
      <c r="AKB52" s="80"/>
      <c r="AKC52" s="80"/>
      <c r="AKD52" s="80"/>
      <c r="AKE52" s="80"/>
      <c r="AKF52" s="80"/>
      <c r="AKG52" s="80"/>
      <c r="AKH52" s="80"/>
      <c r="AKI52" s="80"/>
      <c r="AKJ52" s="80"/>
      <c r="AKK52" s="80"/>
      <c r="AKL52" s="80"/>
      <c r="AKM52" s="80"/>
      <c r="AKN52" s="80"/>
      <c r="AKO52" s="80"/>
      <c r="AKP52" s="80"/>
      <c r="AKQ52" s="80"/>
      <c r="AKR52" s="80"/>
      <c r="AKS52" s="80"/>
      <c r="AKT52" s="80"/>
      <c r="AKU52" s="80"/>
      <c r="AKV52" s="80"/>
      <c r="AKW52" s="80"/>
      <c r="AKX52" s="80"/>
      <c r="AKY52" s="80"/>
      <c r="AKZ52" s="80"/>
      <c r="ALA52" s="80"/>
      <c r="ALB52" s="80"/>
      <c r="ALC52" s="80"/>
      <c r="ALD52" s="80"/>
      <c r="ALE52" s="80"/>
      <c r="ALF52" s="80"/>
      <c r="ALG52" s="80"/>
      <c r="ALH52" s="80"/>
      <c r="ALI52" s="80"/>
      <c r="ALJ52" s="80"/>
      <c r="ALK52" s="80"/>
      <c r="ALL52" s="80"/>
      <c r="ALM52" s="80"/>
      <c r="ALN52" s="80"/>
      <c r="ALO52" s="80"/>
      <c r="ALP52" s="80"/>
    </row>
    <row r="53" spans="1:1004" s="207" customFormat="1" ht="15" x14ac:dyDescent="0.25">
      <c r="A53" s="423"/>
      <c r="B53" s="434"/>
      <c r="C53" s="421" t="s">
        <v>209</v>
      </c>
      <c r="D53" s="430" t="s">
        <v>56</v>
      </c>
      <c r="E53" s="46">
        <f>E49*1.1</f>
        <v>147.91425000000001</v>
      </c>
      <c r="F53" s="346"/>
      <c r="G53" s="347"/>
      <c r="H53" s="107"/>
      <c r="I53" s="348"/>
      <c r="J53" s="348"/>
      <c r="K53" s="349"/>
      <c r="L53" s="349"/>
      <c r="M53" s="349"/>
      <c r="N53" s="349"/>
      <c r="O53" s="349"/>
      <c r="P53" s="349"/>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c r="IG53" s="80"/>
      <c r="IH53" s="80"/>
      <c r="II53" s="80"/>
      <c r="IJ53" s="80"/>
      <c r="IK53" s="80"/>
      <c r="IL53" s="80"/>
      <c r="IM53" s="80"/>
      <c r="IN53" s="80"/>
      <c r="IO53" s="80"/>
      <c r="IP53" s="80"/>
      <c r="IQ53" s="80"/>
      <c r="IR53" s="80"/>
      <c r="IS53" s="80"/>
      <c r="IT53" s="80"/>
      <c r="IU53" s="80"/>
      <c r="IV53" s="80"/>
      <c r="IW53" s="80"/>
      <c r="IX53" s="80"/>
      <c r="IY53" s="80"/>
      <c r="IZ53" s="80"/>
      <c r="JA53" s="80"/>
      <c r="JB53" s="80"/>
      <c r="JC53" s="80"/>
      <c r="JD53" s="80"/>
      <c r="JE53" s="80"/>
      <c r="JF53" s="80"/>
      <c r="JG53" s="80"/>
      <c r="JH53" s="80"/>
      <c r="JI53" s="80"/>
      <c r="JJ53" s="80"/>
      <c r="JK53" s="80"/>
      <c r="JL53" s="80"/>
      <c r="JM53" s="80"/>
      <c r="JN53" s="80"/>
      <c r="JO53" s="80"/>
      <c r="JP53" s="80"/>
      <c r="JQ53" s="80"/>
      <c r="JR53" s="80"/>
      <c r="JS53" s="80"/>
      <c r="JT53" s="80"/>
      <c r="JU53" s="80"/>
      <c r="JV53" s="80"/>
      <c r="JW53" s="80"/>
      <c r="JX53" s="80"/>
      <c r="JY53" s="80"/>
      <c r="JZ53" s="80"/>
      <c r="KA53" s="80"/>
      <c r="KB53" s="80"/>
      <c r="KC53" s="80"/>
      <c r="KD53" s="80"/>
      <c r="KE53" s="80"/>
      <c r="KF53" s="80"/>
      <c r="KG53" s="80"/>
      <c r="KH53" s="80"/>
      <c r="KI53" s="80"/>
      <c r="KJ53" s="80"/>
      <c r="KK53" s="80"/>
      <c r="KL53" s="80"/>
      <c r="KM53" s="80"/>
      <c r="KN53" s="80"/>
      <c r="KO53" s="80"/>
      <c r="KP53" s="80"/>
      <c r="KQ53" s="80"/>
      <c r="KR53" s="80"/>
      <c r="KS53" s="80"/>
      <c r="KT53" s="80"/>
      <c r="KU53" s="80"/>
      <c r="KV53" s="80"/>
      <c r="KW53" s="80"/>
      <c r="KX53" s="80"/>
      <c r="KY53" s="80"/>
      <c r="KZ53" s="80"/>
      <c r="LA53" s="80"/>
      <c r="LB53" s="80"/>
      <c r="LC53" s="80"/>
      <c r="LD53" s="80"/>
      <c r="LE53" s="80"/>
      <c r="LF53" s="80"/>
      <c r="LG53" s="80"/>
      <c r="LH53" s="80"/>
      <c r="LI53" s="80"/>
      <c r="LJ53" s="80"/>
      <c r="LK53" s="80"/>
      <c r="LL53" s="80"/>
      <c r="LM53" s="80"/>
      <c r="LN53" s="80"/>
      <c r="LO53" s="80"/>
      <c r="LP53" s="80"/>
      <c r="LQ53" s="80"/>
      <c r="LR53" s="80"/>
      <c r="LS53" s="80"/>
      <c r="LT53" s="80"/>
      <c r="LU53" s="80"/>
      <c r="LV53" s="80"/>
      <c r="LW53" s="80"/>
      <c r="LX53" s="80"/>
      <c r="LY53" s="80"/>
      <c r="LZ53" s="80"/>
      <c r="MA53" s="80"/>
      <c r="MB53" s="80"/>
      <c r="MC53" s="80"/>
      <c r="MD53" s="80"/>
      <c r="ME53" s="80"/>
      <c r="MF53" s="80"/>
      <c r="MG53" s="80"/>
      <c r="MH53" s="80"/>
      <c r="MI53" s="80"/>
      <c r="MJ53" s="80"/>
      <c r="MK53" s="80"/>
      <c r="ML53" s="80"/>
      <c r="MM53" s="80"/>
      <c r="MN53" s="80"/>
      <c r="MO53" s="80"/>
      <c r="MP53" s="80"/>
      <c r="MQ53" s="80"/>
      <c r="MR53" s="80"/>
      <c r="MS53" s="80"/>
      <c r="MT53" s="80"/>
      <c r="MU53" s="80"/>
      <c r="MV53" s="80"/>
      <c r="MW53" s="80"/>
      <c r="MX53" s="80"/>
      <c r="MY53" s="80"/>
      <c r="MZ53" s="80"/>
      <c r="NA53" s="80"/>
      <c r="NB53" s="80"/>
      <c r="NC53" s="80"/>
      <c r="ND53" s="80"/>
      <c r="NE53" s="80"/>
      <c r="NF53" s="80"/>
      <c r="NG53" s="80"/>
      <c r="NH53" s="80"/>
      <c r="NI53" s="80"/>
      <c r="NJ53" s="80"/>
      <c r="NK53" s="80"/>
      <c r="NL53" s="80"/>
      <c r="NM53" s="80"/>
      <c r="NN53" s="80"/>
      <c r="NO53" s="80"/>
      <c r="NP53" s="80"/>
      <c r="NQ53" s="80"/>
      <c r="NR53" s="80"/>
      <c r="NS53" s="80"/>
      <c r="NT53" s="80"/>
      <c r="NU53" s="80"/>
      <c r="NV53" s="80"/>
      <c r="NW53" s="80"/>
      <c r="NX53" s="80"/>
      <c r="NY53" s="80"/>
      <c r="NZ53" s="80"/>
      <c r="OA53" s="80"/>
      <c r="OB53" s="80"/>
      <c r="OC53" s="80"/>
      <c r="OD53" s="80"/>
      <c r="OE53" s="80"/>
      <c r="OF53" s="80"/>
      <c r="OG53" s="80"/>
      <c r="OH53" s="80"/>
      <c r="OI53" s="80"/>
      <c r="OJ53" s="80"/>
      <c r="OK53" s="80"/>
      <c r="OL53" s="80"/>
      <c r="OM53" s="80"/>
      <c r="ON53" s="80"/>
      <c r="OO53" s="80"/>
      <c r="OP53" s="80"/>
      <c r="OQ53" s="80"/>
      <c r="OR53" s="80"/>
      <c r="OS53" s="80"/>
      <c r="OT53" s="80"/>
      <c r="OU53" s="80"/>
      <c r="OV53" s="80"/>
      <c r="OW53" s="80"/>
      <c r="OX53" s="80"/>
      <c r="OY53" s="80"/>
      <c r="OZ53" s="80"/>
      <c r="PA53" s="80"/>
      <c r="PB53" s="80"/>
      <c r="PC53" s="80"/>
      <c r="PD53" s="80"/>
      <c r="PE53" s="80"/>
      <c r="PF53" s="80"/>
      <c r="PG53" s="80"/>
      <c r="PH53" s="80"/>
      <c r="PI53" s="80"/>
      <c r="PJ53" s="80"/>
      <c r="PK53" s="80"/>
      <c r="PL53" s="80"/>
      <c r="PM53" s="80"/>
      <c r="PN53" s="80"/>
      <c r="PO53" s="80"/>
      <c r="PP53" s="80"/>
      <c r="PQ53" s="80"/>
      <c r="PR53" s="80"/>
      <c r="PS53" s="80"/>
      <c r="PT53" s="80"/>
      <c r="PU53" s="80"/>
      <c r="PV53" s="80"/>
      <c r="PW53" s="80"/>
      <c r="PX53" s="80"/>
      <c r="PY53" s="80"/>
      <c r="PZ53" s="80"/>
      <c r="QA53" s="80"/>
      <c r="QB53" s="80"/>
      <c r="QC53" s="80"/>
      <c r="QD53" s="80"/>
      <c r="QE53" s="80"/>
      <c r="QF53" s="80"/>
      <c r="QG53" s="80"/>
      <c r="QH53" s="80"/>
      <c r="QI53" s="80"/>
      <c r="QJ53" s="80"/>
      <c r="QK53" s="80"/>
      <c r="QL53" s="80"/>
      <c r="QM53" s="80"/>
      <c r="QN53" s="80"/>
      <c r="QO53" s="80"/>
      <c r="QP53" s="80"/>
      <c r="QQ53" s="80"/>
      <c r="QR53" s="80"/>
      <c r="QS53" s="80"/>
      <c r="QT53" s="80"/>
      <c r="QU53" s="80"/>
      <c r="QV53" s="80"/>
      <c r="QW53" s="80"/>
      <c r="QX53" s="80"/>
      <c r="QY53" s="80"/>
      <c r="QZ53" s="80"/>
      <c r="RA53" s="80"/>
      <c r="RB53" s="80"/>
      <c r="RC53" s="80"/>
      <c r="RD53" s="80"/>
      <c r="RE53" s="80"/>
      <c r="RF53" s="80"/>
      <c r="RG53" s="80"/>
      <c r="RH53" s="80"/>
      <c r="RI53" s="80"/>
      <c r="RJ53" s="80"/>
      <c r="RK53" s="80"/>
      <c r="RL53" s="80"/>
      <c r="RM53" s="80"/>
      <c r="RN53" s="80"/>
      <c r="RO53" s="80"/>
      <c r="RP53" s="80"/>
      <c r="RQ53" s="80"/>
      <c r="RR53" s="80"/>
      <c r="RS53" s="80"/>
      <c r="RT53" s="80"/>
      <c r="RU53" s="80"/>
      <c r="RV53" s="80"/>
      <c r="RW53" s="80"/>
      <c r="RX53" s="80"/>
      <c r="RY53" s="80"/>
      <c r="RZ53" s="80"/>
      <c r="SA53" s="80"/>
      <c r="SB53" s="80"/>
      <c r="SC53" s="80"/>
      <c r="SD53" s="80"/>
      <c r="SE53" s="80"/>
      <c r="SF53" s="80"/>
      <c r="SG53" s="80"/>
      <c r="SH53" s="80"/>
      <c r="SI53" s="80"/>
      <c r="SJ53" s="80"/>
      <c r="SK53" s="80"/>
      <c r="SL53" s="80"/>
      <c r="SM53" s="80"/>
      <c r="SN53" s="80"/>
      <c r="SO53" s="80"/>
      <c r="SP53" s="80"/>
      <c r="SQ53" s="80"/>
      <c r="SR53" s="80"/>
      <c r="SS53" s="80"/>
      <c r="ST53" s="80"/>
      <c r="SU53" s="80"/>
      <c r="SV53" s="80"/>
      <c r="SW53" s="80"/>
      <c r="SX53" s="80"/>
      <c r="SY53" s="80"/>
      <c r="SZ53" s="80"/>
      <c r="TA53" s="80"/>
      <c r="TB53" s="80"/>
      <c r="TC53" s="80"/>
      <c r="TD53" s="80"/>
      <c r="TE53" s="80"/>
      <c r="TF53" s="80"/>
      <c r="TG53" s="80"/>
      <c r="TH53" s="80"/>
      <c r="TI53" s="80"/>
      <c r="TJ53" s="80"/>
      <c r="TK53" s="80"/>
      <c r="TL53" s="80"/>
      <c r="TM53" s="80"/>
      <c r="TN53" s="80"/>
      <c r="TO53" s="80"/>
      <c r="TP53" s="80"/>
      <c r="TQ53" s="80"/>
      <c r="TR53" s="80"/>
      <c r="TS53" s="80"/>
      <c r="TT53" s="80"/>
      <c r="TU53" s="80"/>
      <c r="TV53" s="80"/>
      <c r="TW53" s="80"/>
      <c r="TX53" s="80"/>
      <c r="TY53" s="80"/>
      <c r="TZ53" s="80"/>
      <c r="UA53" s="80"/>
      <c r="UB53" s="80"/>
      <c r="UC53" s="80"/>
      <c r="UD53" s="80"/>
      <c r="UE53" s="80"/>
      <c r="UF53" s="80"/>
      <c r="UG53" s="80"/>
      <c r="UH53" s="80"/>
      <c r="UI53" s="80"/>
      <c r="UJ53" s="80"/>
      <c r="UK53" s="80"/>
      <c r="UL53" s="80"/>
      <c r="UM53" s="80"/>
      <c r="UN53" s="80"/>
      <c r="UO53" s="80"/>
      <c r="UP53" s="80"/>
      <c r="UQ53" s="80"/>
      <c r="UR53" s="80"/>
      <c r="US53" s="80"/>
      <c r="UT53" s="80"/>
      <c r="UU53" s="80"/>
      <c r="UV53" s="80"/>
      <c r="UW53" s="80"/>
      <c r="UX53" s="80"/>
      <c r="UY53" s="80"/>
      <c r="UZ53" s="80"/>
      <c r="VA53" s="80"/>
      <c r="VB53" s="80"/>
      <c r="VC53" s="80"/>
      <c r="VD53" s="80"/>
      <c r="VE53" s="80"/>
      <c r="VF53" s="80"/>
      <c r="VG53" s="80"/>
      <c r="VH53" s="80"/>
      <c r="VI53" s="80"/>
      <c r="VJ53" s="80"/>
      <c r="VK53" s="80"/>
      <c r="VL53" s="80"/>
      <c r="VM53" s="80"/>
      <c r="VN53" s="80"/>
      <c r="VO53" s="80"/>
      <c r="VP53" s="80"/>
      <c r="VQ53" s="80"/>
      <c r="VR53" s="80"/>
      <c r="VS53" s="80"/>
      <c r="VT53" s="80"/>
      <c r="VU53" s="80"/>
      <c r="VV53" s="80"/>
      <c r="VW53" s="80"/>
      <c r="VX53" s="80"/>
      <c r="VY53" s="80"/>
      <c r="VZ53" s="80"/>
      <c r="WA53" s="80"/>
      <c r="WB53" s="80"/>
      <c r="WC53" s="80"/>
      <c r="WD53" s="80"/>
      <c r="WE53" s="80"/>
      <c r="WF53" s="80"/>
      <c r="WG53" s="80"/>
      <c r="WH53" s="80"/>
      <c r="WI53" s="80"/>
      <c r="WJ53" s="80"/>
      <c r="WK53" s="80"/>
      <c r="WL53" s="80"/>
      <c r="WM53" s="80"/>
      <c r="WN53" s="80"/>
      <c r="WO53" s="80"/>
      <c r="WP53" s="80"/>
      <c r="WQ53" s="80"/>
      <c r="WR53" s="80"/>
      <c r="WS53" s="80"/>
      <c r="WT53" s="80"/>
      <c r="WU53" s="80"/>
      <c r="WV53" s="80"/>
      <c r="WW53" s="80"/>
      <c r="WX53" s="80"/>
      <c r="WY53" s="80"/>
      <c r="WZ53" s="80"/>
      <c r="XA53" s="80"/>
      <c r="XB53" s="80"/>
      <c r="XC53" s="80"/>
      <c r="XD53" s="80"/>
      <c r="XE53" s="80"/>
      <c r="XF53" s="80"/>
      <c r="XG53" s="80"/>
      <c r="XH53" s="80"/>
      <c r="XI53" s="80"/>
      <c r="XJ53" s="80"/>
      <c r="XK53" s="80"/>
      <c r="XL53" s="80"/>
      <c r="XM53" s="80"/>
      <c r="XN53" s="80"/>
      <c r="XO53" s="80"/>
      <c r="XP53" s="80"/>
      <c r="XQ53" s="80"/>
      <c r="XR53" s="80"/>
      <c r="XS53" s="80"/>
      <c r="XT53" s="80"/>
      <c r="XU53" s="80"/>
      <c r="XV53" s="80"/>
      <c r="XW53" s="80"/>
      <c r="XX53" s="80"/>
      <c r="XY53" s="80"/>
      <c r="XZ53" s="80"/>
      <c r="YA53" s="80"/>
      <c r="YB53" s="80"/>
      <c r="YC53" s="80"/>
      <c r="YD53" s="80"/>
      <c r="YE53" s="80"/>
      <c r="YF53" s="80"/>
      <c r="YG53" s="80"/>
      <c r="YH53" s="80"/>
      <c r="YI53" s="80"/>
      <c r="YJ53" s="80"/>
      <c r="YK53" s="80"/>
      <c r="YL53" s="80"/>
      <c r="YM53" s="80"/>
      <c r="YN53" s="80"/>
      <c r="YO53" s="80"/>
      <c r="YP53" s="80"/>
      <c r="YQ53" s="80"/>
      <c r="YR53" s="80"/>
      <c r="YS53" s="80"/>
      <c r="YT53" s="80"/>
      <c r="YU53" s="80"/>
      <c r="YV53" s="80"/>
      <c r="YW53" s="80"/>
      <c r="YX53" s="80"/>
      <c r="YY53" s="80"/>
      <c r="YZ53" s="80"/>
      <c r="ZA53" s="80"/>
      <c r="ZB53" s="80"/>
      <c r="ZC53" s="80"/>
      <c r="ZD53" s="80"/>
      <c r="ZE53" s="80"/>
      <c r="ZF53" s="80"/>
      <c r="ZG53" s="80"/>
      <c r="ZH53" s="80"/>
      <c r="ZI53" s="80"/>
      <c r="ZJ53" s="80"/>
      <c r="ZK53" s="80"/>
      <c r="ZL53" s="80"/>
      <c r="ZM53" s="80"/>
      <c r="ZN53" s="80"/>
      <c r="ZO53" s="80"/>
      <c r="ZP53" s="80"/>
      <c r="ZQ53" s="80"/>
      <c r="ZR53" s="80"/>
      <c r="ZS53" s="80"/>
      <c r="ZT53" s="80"/>
      <c r="ZU53" s="80"/>
      <c r="ZV53" s="80"/>
      <c r="ZW53" s="80"/>
      <c r="ZX53" s="80"/>
      <c r="ZY53" s="80"/>
      <c r="ZZ53" s="80"/>
      <c r="AAA53" s="80"/>
      <c r="AAB53" s="80"/>
      <c r="AAC53" s="80"/>
      <c r="AAD53" s="80"/>
      <c r="AAE53" s="80"/>
      <c r="AAF53" s="80"/>
      <c r="AAG53" s="80"/>
      <c r="AAH53" s="80"/>
      <c r="AAI53" s="80"/>
      <c r="AAJ53" s="80"/>
      <c r="AAK53" s="80"/>
      <c r="AAL53" s="80"/>
      <c r="AAM53" s="80"/>
      <c r="AAN53" s="80"/>
      <c r="AAO53" s="80"/>
      <c r="AAP53" s="80"/>
      <c r="AAQ53" s="80"/>
      <c r="AAR53" s="80"/>
      <c r="AAS53" s="80"/>
      <c r="AAT53" s="80"/>
      <c r="AAU53" s="80"/>
      <c r="AAV53" s="80"/>
      <c r="AAW53" s="80"/>
      <c r="AAX53" s="80"/>
      <c r="AAY53" s="80"/>
      <c r="AAZ53" s="80"/>
      <c r="ABA53" s="80"/>
      <c r="ABB53" s="80"/>
      <c r="ABC53" s="80"/>
      <c r="ABD53" s="80"/>
      <c r="ABE53" s="80"/>
      <c r="ABF53" s="80"/>
      <c r="ABG53" s="80"/>
      <c r="ABH53" s="80"/>
      <c r="ABI53" s="80"/>
      <c r="ABJ53" s="80"/>
      <c r="ABK53" s="80"/>
      <c r="ABL53" s="80"/>
      <c r="ABM53" s="80"/>
      <c r="ABN53" s="80"/>
      <c r="ABO53" s="80"/>
      <c r="ABP53" s="80"/>
      <c r="ABQ53" s="80"/>
      <c r="ABR53" s="80"/>
      <c r="ABS53" s="80"/>
      <c r="ABT53" s="80"/>
      <c r="ABU53" s="80"/>
      <c r="ABV53" s="80"/>
      <c r="ABW53" s="80"/>
      <c r="ABX53" s="80"/>
      <c r="ABY53" s="80"/>
      <c r="ABZ53" s="80"/>
      <c r="ACA53" s="80"/>
      <c r="ACB53" s="80"/>
      <c r="ACC53" s="80"/>
      <c r="ACD53" s="80"/>
      <c r="ACE53" s="80"/>
      <c r="ACF53" s="80"/>
      <c r="ACG53" s="80"/>
      <c r="ACH53" s="80"/>
      <c r="ACI53" s="80"/>
      <c r="ACJ53" s="80"/>
      <c r="ACK53" s="80"/>
      <c r="ACL53" s="80"/>
      <c r="ACM53" s="80"/>
      <c r="ACN53" s="80"/>
      <c r="ACO53" s="80"/>
      <c r="ACP53" s="80"/>
      <c r="ACQ53" s="80"/>
      <c r="ACR53" s="80"/>
      <c r="ACS53" s="80"/>
      <c r="ACT53" s="80"/>
      <c r="ACU53" s="80"/>
      <c r="ACV53" s="80"/>
      <c r="ACW53" s="80"/>
      <c r="ACX53" s="80"/>
      <c r="ACY53" s="80"/>
      <c r="ACZ53" s="80"/>
      <c r="ADA53" s="80"/>
      <c r="ADB53" s="80"/>
      <c r="ADC53" s="80"/>
      <c r="ADD53" s="80"/>
      <c r="ADE53" s="80"/>
      <c r="ADF53" s="80"/>
      <c r="ADG53" s="80"/>
      <c r="ADH53" s="80"/>
      <c r="ADI53" s="80"/>
      <c r="ADJ53" s="80"/>
      <c r="ADK53" s="80"/>
      <c r="ADL53" s="80"/>
      <c r="ADM53" s="80"/>
      <c r="ADN53" s="80"/>
      <c r="ADO53" s="80"/>
      <c r="ADP53" s="80"/>
      <c r="ADQ53" s="80"/>
      <c r="ADR53" s="80"/>
      <c r="ADS53" s="80"/>
      <c r="ADT53" s="80"/>
      <c r="ADU53" s="80"/>
      <c r="ADV53" s="80"/>
      <c r="ADW53" s="80"/>
      <c r="ADX53" s="80"/>
      <c r="ADY53" s="80"/>
      <c r="ADZ53" s="80"/>
      <c r="AEA53" s="80"/>
      <c r="AEB53" s="80"/>
      <c r="AEC53" s="80"/>
      <c r="AED53" s="80"/>
      <c r="AEE53" s="80"/>
      <c r="AEF53" s="80"/>
      <c r="AEG53" s="80"/>
      <c r="AEH53" s="80"/>
      <c r="AEI53" s="80"/>
      <c r="AEJ53" s="80"/>
      <c r="AEK53" s="80"/>
      <c r="AEL53" s="80"/>
      <c r="AEM53" s="80"/>
      <c r="AEN53" s="80"/>
      <c r="AEO53" s="80"/>
      <c r="AEP53" s="80"/>
      <c r="AEQ53" s="80"/>
      <c r="AER53" s="80"/>
      <c r="AES53" s="80"/>
      <c r="AET53" s="80"/>
      <c r="AEU53" s="80"/>
      <c r="AEV53" s="80"/>
      <c r="AEW53" s="80"/>
      <c r="AEX53" s="80"/>
      <c r="AEY53" s="80"/>
      <c r="AEZ53" s="80"/>
      <c r="AFA53" s="80"/>
      <c r="AFB53" s="80"/>
      <c r="AFC53" s="80"/>
      <c r="AFD53" s="80"/>
      <c r="AFE53" s="80"/>
      <c r="AFF53" s="80"/>
      <c r="AFG53" s="80"/>
      <c r="AFH53" s="80"/>
      <c r="AFI53" s="80"/>
      <c r="AFJ53" s="80"/>
      <c r="AFK53" s="80"/>
      <c r="AFL53" s="80"/>
      <c r="AFM53" s="80"/>
      <c r="AFN53" s="80"/>
      <c r="AFO53" s="80"/>
      <c r="AFP53" s="80"/>
      <c r="AFQ53" s="80"/>
      <c r="AFR53" s="80"/>
      <c r="AFS53" s="80"/>
      <c r="AFT53" s="80"/>
      <c r="AFU53" s="80"/>
      <c r="AFV53" s="80"/>
      <c r="AFW53" s="80"/>
      <c r="AFX53" s="80"/>
      <c r="AFY53" s="80"/>
      <c r="AFZ53" s="80"/>
      <c r="AGA53" s="80"/>
      <c r="AGB53" s="80"/>
      <c r="AGC53" s="80"/>
      <c r="AGD53" s="80"/>
      <c r="AGE53" s="80"/>
      <c r="AGF53" s="80"/>
      <c r="AGG53" s="80"/>
      <c r="AGH53" s="80"/>
      <c r="AGI53" s="80"/>
      <c r="AGJ53" s="80"/>
      <c r="AGK53" s="80"/>
      <c r="AGL53" s="80"/>
      <c r="AGM53" s="80"/>
      <c r="AGN53" s="80"/>
      <c r="AGO53" s="80"/>
      <c r="AGP53" s="80"/>
      <c r="AGQ53" s="80"/>
      <c r="AGR53" s="80"/>
      <c r="AGS53" s="80"/>
      <c r="AGT53" s="80"/>
      <c r="AGU53" s="80"/>
      <c r="AGV53" s="80"/>
      <c r="AGW53" s="80"/>
      <c r="AGX53" s="80"/>
      <c r="AGY53" s="80"/>
      <c r="AGZ53" s="80"/>
      <c r="AHA53" s="80"/>
      <c r="AHB53" s="80"/>
      <c r="AHC53" s="80"/>
      <c r="AHD53" s="80"/>
      <c r="AHE53" s="80"/>
      <c r="AHF53" s="80"/>
      <c r="AHG53" s="80"/>
      <c r="AHH53" s="80"/>
      <c r="AHI53" s="80"/>
      <c r="AHJ53" s="80"/>
      <c r="AHK53" s="80"/>
      <c r="AHL53" s="80"/>
      <c r="AHM53" s="80"/>
      <c r="AHN53" s="80"/>
      <c r="AHO53" s="80"/>
      <c r="AHP53" s="80"/>
      <c r="AHQ53" s="80"/>
      <c r="AHR53" s="80"/>
      <c r="AHS53" s="80"/>
      <c r="AHT53" s="80"/>
      <c r="AHU53" s="80"/>
      <c r="AHV53" s="80"/>
      <c r="AHW53" s="80"/>
      <c r="AHX53" s="80"/>
      <c r="AHY53" s="80"/>
      <c r="AHZ53" s="80"/>
      <c r="AIA53" s="80"/>
      <c r="AIB53" s="80"/>
      <c r="AIC53" s="80"/>
      <c r="AID53" s="80"/>
      <c r="AIE53" s="80"/>
      <c r="AIF53" s="80"/>
      <c r="AIG53" s="80"/>
      <c r="AIH53" s="80"/>
      <c r="AII53" s="80"/>
      <c r="AIJ53" s="80"/>
      <c r="AIK53" s="80"/>
      <c r="AIL53" s="80"/>
      <c r="AIM53" s="80"/>
      <c r="AIN53" s="80"/>
      <c r="AIO53" s="80"/>
      <c r="AIP53" s="80"/>
      <c r="AIQ53" s="80"/>
      <c r="AIR53" s="80"/>
      <c r="AIS53" s="80"/>
      <c r="AIT53" s="80"/>
      <c r="AIU53" s="80"/>
      <c r="AIV53" s="80"/>
      <c r="AIW53" s="80"/>
      <c r="AIX53" s="80"/>
      <c r="AIY53" s="80"/>
      <c r="AIZ53" s="80"/>
      <c r="AJA53" s="80"/>
      <c r="AJB53" s="80"/>
      <c r="AJC53" s="80"/>
      <c r="AJD53" s="80"/>
      <c r="AJE53" s="80"/>
      <c r="AJF53" s="80"/>
      <c r="AJG53" s="80"/>
      <c r="AJH53" s="80"/>
      <c r="AJI53" s="80"/>
      <c r="AJJ53" s="80"/>
      <c r="AJK53" s="80"/>
      <c r="AJL53" s="80"/>
      <c r="AJM53" s="80"/>
      <c r="AJN53" s="80"/>
      <c r="AJO53" s="80"/>
      <c r="AJP53" s="80"/>
      <c r="AJQ53" s="80"/>
      <c r="AJR53" s="80"/>
      <c r="AJS53" s="80"/>
      <c r="AJT53" s="80"/>
      <c r="AJU53" s="80"/>
      <c r="AJV53" s="80"/>
      <c r="AJW53" s="80"/>
      <c r="AJX53" s="80"/>
      <c r="AJY53" s="80"/>
      <c r="AJZ53" s="80"/>
      <c r="AKA53" s="80"/>
      <c r="AKB53" s="80"/>
      <c r="AKC53" s="80"/>
      <c r="AKD53" s="80"/>
      <c r="AKE53" s="80"/>
      <c r="AKF53" s="80"/>
      <c r="AKG53" s="80"/>
      <c r="AKH53" s="80"/>
      <c r="AKI53" s="80"/>
      <c r="AKJ53" s="80"/>
      <c r="AKK53" s="80"/>
      <c r="AKL53" s="80"/>
      <c r="AKM53" s="80"/>
      <c r="AKN53" s="80"/>
      <c r="AKO53" s="80"/>
      <c r="AKP53" s="80"/>
      <c r="AKQ53" s="80"/>
      <c r="AKR53" s="80"/>
      <c r="AKS53" s="80"/>
      <c r="AKT53" s="80"/>
      <c r="AKU53" s="80"/>
      <c r="AKV53" s="80"/>
      <c r="AKW53" s="80"/>
      <c r="AKX53" s="80"/>
      <c r="AKY53" s="80"/>
      <c r="AKZ53" s="80"/>
      <c r="ALA53" s="80"/>
      <c r="ALB53" s="80"/>
      <c r="ALC53" s="80"/>
      <c r="ALD53" s="80"/>
      <c r="ALE53" s="80"/>
      <c r="ALF53" s="80"/>
      <c r="ALG53" s="80"/>
      <c r="ALH53" s="80"/>
      <c r="ALI53" s="80"/>
      <c r="ALJ53" s="80"/>
      <c r="ALK53" s="80"/>
      <c r="ALL53" s="80"/>
      <c r="ALM53" s="80"/>
      <c r="ALN53" s="80"/>
      <c r="ALO53" s="80"/>
      <c r="ALP53" s="80"/>
    </row>
    <row r="54" spans="1:1004" s="207" customFormat="1" ht="15" x14ac:dyDescent="0.25">
      <c r="A54" s="407" t="str">
        <f>IF(COUNTBLANK(B54)=1," ",COUNTA($B$13:B54))</f>
        <v xml:space="preserve"> </v>
      </c>
      <c r="B54" s="430"/>
      <c r="C54" s="421" t="s">
        <v>211</v>
      </c>
      <c r="D54" s="430" t="s">
        <v>81</v>
      </c>
      <c r="E54" s="46">
        <f>E49*4</f>
        <v>537.87</v>
      </c>
      <c r="F54" s="105"/>
      <c r="G54" s="106"/>
      <c r="H54" s="107">
        <f t="shared" ref="H54" si="26">F54*G54</f>
        <v>0</v>
      </c>
      <c r="I54" s="108"/>
      <c r="J54" s="108"/>
      <c r="K54" s="109">
        <f t="shared" ref="K54" si="27">ROUND(I54+H54+J54,2)</f>
        <v>0</v>
      </c>
      <c r="L54" s="349"/>
      <c r="M54" s="349"/>
      <c r="N54" s="349"/>
      <c r="O54" s="349"/>
      <c r="P54" s="349"/>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c r="IG54" s="80"/>
      <c r="IH54" s="80"/>
      <c r="II54" s="80"/>
      <c r="IJ54" s="80"/>
      <c r="IK54" s="80"/>
      <c r="IL54" s="80"/>
      <c r="IM54" s="80"/>
      <c r="IN54" s="80"/>
      <c r="IO54" s="80"/>
      <c r="IP54" s="80"/>
      <c r="IQ54" s="80"/>
      <c r="IR54" s="80"/>
      <c r="IS54" s="80"/>
      <c r="IT54" s="80"/>
      <c r="IU54" s="80"/>
      <c r="IV54" s="80"/>
      <c r="IW54" s="80"/>
      <c r="IX54" s="80"/>
      <c r="IY54" s="80"/>
      <c r="IZ54" s="80"/>
      <c r="JA54" s="80"/>
      <c r="JB54" s="80"/>
      <c r="JC54" s="80"/>
      <c r="JD54" s="80"/>
      <c r="JE54" s="80"/>
      <c r="JF54" s="80"/>
      <c r="JG54" s="80"/>
      <c r="JH54" s="80"/>
      <c r="JI54" s="80"/>
      <c r="JJ54" s="80"/>
      <c r="JK54" s="80"/>
      <c r="JL54" s="80"/>
      <c r="JM54" s="80"/>
      <c r="JN54" s="80"/>
      <c r="JO54" s="80"/>
      <c r="JP54" s="80"/>
      <c r="JQ54" s="80"/>
      <c r="JR54" s="80"/>
      <c r="JS54" s="80"/>
      <c r="JT54" s="80"/>
      <c r="JU54" s="80"/>
      <c r="JV54" s="80"/>
      <c r="JW54" s="80"/>
      <c r="JX54" s="80"/>
      <c r="JY54" s="80"/>
      <c r="JZ54" s="80"/>
      <c r="KA54" s="80"/>
      <c r="KB54" s="80"/>
      <c r="KC54" s="80"/>
      <c r="KD54" s="80"/>
      <c r="KE54" s="80"/>
      <c r="KF54" s="80"/>
      <c r="KG54" s="80"/>
      <c r="KH54" s="80"/>
      <c r="KI54" s="80"/>
      <c r="KJ54" s="80"/>
      <c r="KK54" s="80"/>
      <c r="KL54" s="80"/>
      <c r="KM54" s="80"/>
      <c r="KN54" s="80"/>
      <c r="KO54" s="80"/>
      <c r="KP54" s="80"/>
      <c r="KQ54" s="80"/>
      <c r="KR54" s="80"/>
      <c r="KS54" s="80"/>
      <c r="KT54" s="80"/>
      <c r="KU54" s="80"/>
      <c r="KV54" s="80"/>
      <c r="KW54" s="80"/>
      <c r="KX54" s="80"/>
      <c r="KY54" s="80"/>
      <c r="KZ54" s="80"/>
      <c r="LA54" s="80"/>
      <c r="LB54" s="80"/>
      <c r="LC54" s="80"/>
      <c r="LD54" s="80"/>
      <c r="LE54" s="80"/>
      <c r="LF54" s="80"/>
      <c r="LG54" s="80"/>
      <c r="LH54" s="80"/>
      <c r="LI54" s="80"/>
      <c r="LJ54" s="80"/>
      <c r="LK54" s="80"/>
      <c r="LL54" s="80"/>
      <c r="LM54" s="80"/>
      <c r="LN54" s="80"/>
      <c r="LO54" s="80"/>
      <c r="LP54" s="80"/>
      <c r="LQ54" s="80"/>
      <c r="LR54" s="80"/>
      <c r="LS54" s="80"/>
      <c r="LT54" s="80"/>
      <c r="LU54" s="80"/>
      <c r="LV54" s="80"/>
      <c r="LW54" s="80"/>
      <c r="LX54" s="80"/>
      <c r="LY54" s="80"/>
      <c r="LZ54" s="80"/>
      <c r="MA54" s="80"/>
      <c r="MB54" s="80"/>
      <c r="MC54" s="80"/>
      <c r="MD54" s="80"/>
      <c r="ME54" s="80"/>
      <c r="MF54" s="80"/>
      <c r="MG54" s="80"/>
      <c r="MH54" s="80"/>
      <c r="MI54" s="80"/>
      <c r="MJ54" s="80"/>
      <c r="MK54" s="80"/>
      <c r="ML54" s="80"/>
      <c r="MM54" s="80"/>
      <c r="MN54" s="80"/>
      <c r="MO54" s="80"/>
      <c r="MP54" s="80"/>
      <c r="MQ54" s="80"/>
      <c r="MR54" s="80"/>
      <c r="MS54" s="80"/>
      <c r="MT54" s="80"/>
      <c r="MU54" s="80"/>
      <c r="MV54" s="80"/>
      <c r="MW54" s="80"/>
      <c r="MX54" s="80"/>
      <c r="MY54" s="80"/>
      <c r="MZ54" s="80"/>
      <c r="NA54" s="80"/>
      <c r="NB54" s="80"/>
      <c r="NC54" s="80"/>
      <c r="ND54" s="80"/>
      <c r="NE54" s="80"/>
      <c r="NF54" s="80"/>
      <c r="NG54" s="80"/>
      <c r="NH54" s="80"/>
      <c r="NI54" s="80"/>
      <c r="NJ54" s="80"/>
      <c r="NK54" s="80"/>
      <c r="NL54" s="80"/>
      <c r="NM54" s="80"/>
      <c r="NN54" s="80"/>
      <c r="NO54" s="80"/>
      <c r="NP54" s="80"/>
      <c r="NQ54" s="80"/>
      <c r="NR54" s="80"/>
      <c r="NS54" s="80"/>
      <c r="NT54" s="80"/>
      <c r="NU54" s="80"/>
      <c r="NV54" s="80"/>
      <c r="NW54" s="80"/>
      <c r="NX54" s="80"/>
      <c r="NY54" s="80"/>
      <c r="NZ54" s="80"/>
      <c r="OA54" s="80"/>
      <c r="OB54" s="80"/>
      <c r="OC54" s="80"/>
      <c r="OD54" s="80"/>
      <c r="OE54" s="80"/>
      <c r="OF54" s="80"/>
      <c r="OG54" s="80"/>
      <c r="OH54" s="80"/>
      <c r="OI54" s="80"/>
      <c r="OJ54" s="80"/>
      <c r="OK54" s="80"/>
      <c r="OL54" s="80"/>
      <c r="OM54" s="80"/>
      <c r="ON54" s="80"/>
      <c r="OO54" s="80"/>
      <c r="OP54" s="80"/>
      <c r="OQ54" s="80"/>
      <c r="OR54" s="80"/>
      <c r="OS54" s="80"/>
      <c r="OT54" s="80"/>
      <c r="OU54" s="80"/>
      <c r="OV54" s="80"/>
      <c r="OW54" s="80"/>
      <c r="OX54" s="80"/>
      <c r="OY54" s="80"/>
      <c r="OZ54" s="80"/>
      <c r="PA54" s="80"/>
      <c r="PB54" s="80"/>
      <c r="PC54" s="80"/>
      <c r="PD54" s="80"/>
      <c r="PE54" s="80"/>
      <c r="PF54" s="80"/>
      <c r="PG54" s="80"/>
      <c r="PH54" s="80"/>
      <c r="PI54" s="80"/>
      <c r="PJ54" s="80"/>
      <c r="PK54" s="80"/>
      <c r="PL54" s="80"/>
      <c r="PM54" s="80"/>
      <c r="PN54" s="80"/>
      <c r="PO54" s="80"/>
      <c r="PP54" s="80"/>
      <c r="PQ54" s="80"/>
      <c r="PR54" s="80"/>
      <c r="PS54" s="80"/>
      <c r="PT54" s="80"/>
      <c r="PU54" s="80"/>
      <c r="PV54" s="80"/>
      <c r="PW54" s="80"/>
      <c r="PX54" s="80"/>
      <c r="PY54" s="80"/>
      <c r="PZ54" s="80"/>
      <c r="QA54" s="80"/>
      <c r="QB54" s="80"/>
      <c r="QC54" s="80"/>
      <c r="QD54" s="80"/>
      <c r="QE54" s="80"/>
      <c r="QF54" s="80"/>
      <c r="QG54" s="80"/>
      <c r="QH54" s="80"/>
      <c r="QI54" s="80"/>
      <c r="QJ54" s="80"/>
      <c r="QK54" s="80"/>
      <c r="QL54" s="80"/>
      <c r="QM54" s="80"/>
      <c r="QN54" s="80"/>
      <c r="QO54" s="80"/>
      <c r="QP54" s="80"/>
      <c r="QQ54" s="80"/>
      <c r="QR54" s="80"/>
      <c r="QS54" s="80"/>
      <c r="QT54" s="80"/>
      <c r="QU54" s="80"/>
      <c r="QV54" s="80"/>
      <c r="QW54" s="80"/>
      <c r="QX54" s="80"/>
      <c r="QY54" s="80"/>
      <c r="QZ54" s="80"/>
      <c r="RA54" s="80"/>
      <c r="RB54" s="80"/>
      <c r="RC54" s="80"/>
      <c r="RD54" s="80"/>
      <c r="RE54" s="80"/>
      <c r="RF54" s="80"/>
      <c r="RG54" s="80"/>
      <c r="RH54" s="80"/>
      <c r="RI54" s="80"/>
      <c r="RJ54" s="80"/>
      <c r="RK54" s="80"/>
      <c r="RL54" s="80"/>
      <c r="RM54" s="80"/>
      <c r="RN54" s="80"/>
      <c r="RO54" s="80"/>
      <c r="RP54" s="80"/>
      <c r="RQ54" s="80"/>
      <c r="RR54" s="80"/>
      <c r="RS54" s="80"/>
      <c r="RT54" s="80"/>
      <c r="RU54" s="80"/>
      <c r="RV54" s="80"/>
      <c r="RW54" s="80"/>
      <c r="RX54" s="80"/>
      <c r="RY54" s="80"/>
      <c r="RZ54" s="80"/>
      <c r="SA54" s="80"/>
      <c r="SB54" s="80"/>
      <c r="SC54" s="80"/>
      <c r="SD54" s="80"/>
      <c r="SE54" s="80"/>
      <c r="SF54" s="80"/>
      <c r="SG54" s="80"/>
      <c r="SH54" s="80"/>
      <c r="SI54" s="80"/>
      <c r="SJ54" s="80"/>
      <c r="SK54" s="80"/>
      <c r="SL54" s="80"/>
      <c r="SM54" s="80"/>
      <c r="SN54" s="80"/>
      <c r="SO54" s="80"/>
      <c r="SP54" s="80"/>
      <c r="SQ54" s="80"/>
      <c r="SR54" s="80"/>
      <c r="SS54" s="80"/>
      <c r="ST54" s="80"/>
      <c r="SU54" s="80"/>
      <c r="SV54" s="80"/>
      <c r="SW54" s="80"/>
      <c r="SX54" s="80"/>
      <c r="SY54" s="80"/>
      <c r="SZ54" s="80"/>
      <c r="TA54" s="80"/>
      <c r="TB54" s="80"/>
      <c r="TC54" s="80"/>
      <c r="TD54" s="80"/>
      <c r="TE54" s="80"/>
      <c r="TF54" s="80"/>
      <c r="TG54" s="80"/>
      <c r="TH54" s="80"/>
      <c r="TI54" s="80"/>
      <c r="TJ54" s="80"/>
      <c r="TK54" s="80"/>
      <c r="TL54" s="80"/>
      <c r="TM54" s="80"/>
      <c r="TN54" s="80"/>
      <c r="TO54" s="80"/>
      <c r="TP54" s="80"/>
      <c r="TQ54" s="80"/>
      <c r="TR54" s="80"/>
      <c r="TS54" s="80"/>
      <c r="TT54" s="80"/>
      <c r="TU54" s="80"/>
      <c r="TV54" s="80"/>
      <c r="TW54" s="80"/>
      <c r="TX54" s="80"/>
      <c r="TY54" s="80"/>
      <c r="TZ54" s="80"/>
      <c r="UA54" s="80"/>
      <c r="UB54" s="80"/>
      <c r="UC54" s="80"/>
      <c r="UD54" s="80"/>
      <c r="UE54" s="80"/>
      <c r="UF54" s="80"/>
      <c r="UG54" s="80"/>
      <c r="UH54" s="80"/>
      <c r="UI54" s="80"/>
      <c r="UJ54" s="80"/>
      <c r="UK54" s="80"/>
      <c r="UL54" s="80"/>
      <c r="UM54" s="80"/>
      <c r="UN54" s="80"/>
      <c r="UO54" s="80"/>
      <c r="UP54" s="80"/>
      <c r="UQ54" s="80"/>
      <c r="UR54" s="80"/>
      <c r="US54" s="80"/>
      <c r="UT54" s="80"/>
      <c r="UU54" s="80"/>
      <c r="UV54" s="80"/>
      <c r="UW54" s="80"/>
      <c r="UX54" s="80"/>
      <c r="UY54" s="80"/>
      <c r="UZ54" s="80"/>
      <c r="VA54" s="80"/>
      <c r="VB54" s="80"/>
      <c r="VC54" s="80"/>
      <c r="VD54" s="80"/>
      <c r="VE54" s="80"/>
      <c r="VF54" s="80"/>
      <c r="VG54" s="80"/>
      <c r="VH54" s="80"/>
      <c r="VI54" s="80"/>
      <c r="VJ54" s="80"/>
      <c r="VK54" s="80"/>
      <c r="VL54" s="80"/>
      <c r="VM54" s="80"/>
      <c r="VN54" s="80"/>
      <c r="VO54" s="80"/>
      <c r="VP54" s="80"/>
      <c r="VQ54" s="80"/>
      <c r="VR54" s="80"/>
      <c r="VS54" s="80"/>
      <c r="VT54" s="80"/>
      <c r="VU54" s="80"/>
      <c r="VV54" s="80"/>
      <c r="VW54" s="80"/>
      <c r="VX54" s="80"/>
      <c r="VY54" s="80"/>
      <c r="VZ54" s="80"/>
      <c r="WA54" s="80"/>
      <c r="WB54" s="80"/>
      <c r="WC54" s="80"/>
      <c r="WD54" s="80"/>
      <c r="WE54" s="80"/>
      <c r="WF54" s="80"/>
      <c r="WG54" s="80"/>
      <c r="WH54" s="80"/>
      <c r="WI54" s="80"/>
      <c r="WJ54" s="80"/>
      <c r="WK54" s="80"/>
      <c r="WL54" s="80"/>
      <c r="WM54" s="80"/>
      <c r="WN54" s="80"/>
      <c r="WO54" s="80"/>
      <c r="WP54" s="80"/>
      <c r="WQ54" s="80"/>
      <c r="WR54" s="80"/>
      <c r="WS54" s="80"/>
      <c r="WT54" s="80"/>
      <c r="WU54" s="80"/>
      <c r="WV54" s="80"/>
      <c r="WW54" s="80"/>
      <c r="WX54" s="80"/>
      <c r="WY54" s="80"/>
      <c r="WZ54" s="80"/>
      <c r="XA54" s="80"/>
      <c r="XB54" s="80"/>
      <c r="XC54" s="80"/>
      <c r="XD54" s="80"/>
      <c r="XE54" s="80"/>
      <c r="XF54" s="80"/>
      <c r="XG54" s="80"/>
      <c r="XH54" s="80"/>
      <c r="XI54" s="80"/>
      <c r="XJ54" s="80"/>
      <c r="XK54" s="80"/>
      <c r="XL54" s="80"/>
      <c r="XM54" s="80"/>
      <c r="XN54" s="80"/>
      <c r="XO54" s="80"/>
      <c r="XP54" s="80"/>
      <c r="XQ54" s="80"/>
      <c r="XR54" s="80"/>
      <c r="XS54" s="80"/>
      <c r="XT54" s="80"/>
      <c r="XU54" s="80"/>
      <c r="XV54" s="80"/>
      <c r="XW54" s="80"/>
      <c r="XX54" s="80"/>
      <c r="XY54" s="80"/>
      <c r="XZ54" s="80"/>
      <c r="YA54" s="80"/>
      <c r="YB54" s="80"/>
      <c r="YC54" s="80"/>
      <c r="YD54" s="80"/>
      <c r="YE54" s="80"/>
      <c r="YF54" s="80"/>
      <c r="YG54" s="80"/>
      <c r="YH54" s="80"/>
      <c r="YI54" s="80"/>
      <c r="YJ54" s="80"/>
      <c r="YK54" s="80"/>
      <c r="YL54" s="80"/>
      <c r="YM54" s="80"/>
      <c r="YN54" s="80"/>
      <c r="YO54" s="80"/>
      <c r="YP54" s="80"/>
      <c r="YQ54" s="80"/>
      <c r="YR54" s="80"/>
      <c r="YS54" s="80"/>
      <c r="YT54" s="80"/>
      <c r="YU54" s="80"/>
      <c r="YV54" s="80"/>
      <c r="YW54" s="80"/>
      <c r="YX54" s="80"/>
      <c r="YY54" s="80"/>
      <c r="YZ54" s="80"/>
      <c r="ZA54" s="80"/>
      <c r="ZB54" s="80"/>
      <c r="ZC54" s="80"/>
      <c r="ZD54" s="80"/>
      <c r="ZE54" s="80"/>
      <c r="ZF54" s="80"/>
      <c r="ZG54" s="80"/>
      <c r="ZH54" s="80"/>
      <c r="ZI54" s="80"/>
      <c r="ZJ54" s="80"/>
      <c r="ZK54" s="80"/>
      <c r="ZL54" s="80"/>
      <c r="ZM54" s="80"/>
      <c r="ZN54" s="80"/>
      <c r="ZO54" s="80"/>
      <c r="ZP54" s="80"/>
      <c r="ZQ54" s="80"/>
      <c r="ZR54" s="80"/>
      <c r="ZS54" s="80"/>
      <c r="ZT54" s="80"/>
      <c r="ZU54" s="80"/>
      <c r="ZV54" s="80"/>
      <c r="ZW54" s="80"/>
      <c r="ZX54" s="80"/>
      <c r="ZY54" s="80"/>
      <c r="ZZ54" s="80"/>
      <c r="AAA54" s="80"/>
      <c r="AAB54" s="80"/>
      <c r="AAC54" s="80"/>
      <c r="AAD54" s="80"/>
      <c r="AAE54" s="80"/>
      <c r="AAF54" s="80"/>
      <c r="AAG54" s="80"/>
      <c r="AAH54" s="80"/>
      <c r="AAI54" s="80"/>
      <c r="AAJ54" s="80"/>
      <c r="AAK54" s="80"/>
      <c r="AAL54" s="80"/>
      <c r="AAM54" s="80"/>
      <c r="AAN54" s="80"/>
      <c r="AAO54" s="80"/>
      <c r="AAP54" s="80"/>
      <c r="AAQ54" s="80"/>
      <c r="AAR54" s="80"/>
      <c r="AAS54" s="80"/>
      <c r="AAT54" s="80"/>
      <c r="AAU54" s="80"/>
      <c r="AAV54" s="80"/>
      <c r="AAW54" s="80"/>
      <c r="AAX54" s="80"/>
      <c r="AAY54" s="80"/>
      <c r="AAZ54" s="80"/>
      <c r="ABA54" s="80"/>
      <c r="ABB54" s="80"/>
      <c r="ABC54" s="80"/>
      <c r="ABD54" s="80"/>
      <c r="ABE54" s="80"/>
      <c r="ABF54" s="80"/>
      <c r="ABG54" s="80"/>
      <c r="ABH54" s="80"/>
      <c r="ABI54" s="80"/>
      <c r="ABJ54" s="80"/>
      <c r="ABK54" s="80"/>
      <c r="ABL54" s="80"/>
      <c r="ABM54" s="80"/>
      <c r="ABN54" s="80"/>
      <c r="ABO54" s="80"/>
      <c r="ABP54" s="80"/>
      <c r="ABQ54" s="80"/>
      <c r="ABR54" s="80"/>
      <c r="ABS54" s="80"/>
      <c r="ABT54" s="80"/>
      <c r="ABU54" s="80"/>
      <c r="ABV54" s="80"/>
      <c r="ABW54" s="80"/>
      <c r="ABX54" s="80"/>
      <c r="ABY54" s="80"/>
      <c r="ABZ54" s="80"/>
      <c r="ACA54" s="80"/>
      <c r="ACB54" s="80"/>
      <c r="ACC54" s="80"/>
      <c r="ACD54" s="80"/>
      <c r="ACE54" s="80"/>
      <c r="ACF54" s="80"/>
      <c r="ACG54" s="80"/>
      <c r="ACH54" s="80"/>
      <c r="ACI54" s="80"/>
      <c r="ACJ54" s="80"/>
      <c r="ACK54" s="80"/>
      <c r="ACL54" s="80"/>
      <c r="ACM54" s="80"/>
      <c r="ACN54" s="80"/>
      <c r="ACO54" s="80"/>
      <c r="ACP54" s="80"/>
      <c r="ACQ54" s="80"/>
      <c r="ACR54" s="80"/>
      <c r="ACS54" s="80"/>
      <c r="ACT54" s="80"/>
      <c r="ACU54" s="80"/>
      <c r="ACV54" s="80"/>
      <c r="ACW54" s="80"/>
      <c r="ACX54" s="80"/>
      <c r="ACY54" s="80"/>
      <c r="ACZ54" s="80"/>
      <c r="ADA54" s="80"/>
      <c r="ADB54" s="80"/>
      <c r="ADC54" s="80"/>
      <c r="ADD54" s="80"/>
      <c r="ADE54" s="80"/>
      <c r="ADF54" s="80"/>
      <c r="ADG54" s="80"/>
      <c r="ADH54" s="80"/>
      <c r="ADI54" s="80"/>
      <c r="ADJ54" s="80"/>
      <c r="ADK54" s="80"/>
      <c r="ADL54" s="80"/>
      <c r="ADM54" s="80"/>
      <c r="ADN54" s="80"/>
      <c r="ADO54" s="80"/>
      <c r="ADP54" s="80"/>
      <c r="ADQ54" s="80"/>
      <c r="ADR54" s="80"/>
      <c r="ADS54" s="80"/>
      <c r="ADT54" s="80"/>
      <c r="ADU54" s="80"/>
      <c r="ADV54" s="80"/>
      <c r="ADW54" s="80"/>
      <c r="ADX54" s="80"/>
      <c r="ADY54" s="80"/>
      <c r="ADZ54" s="80"/>
      <c r="AEA54" s="80"/>
      <c r="AEB54" s="80"/>
      <c r="AEC54" s="80"/>
      <c r="AED54" s="80"/>
      <c r="AEE54" s="80"/>
      <c r="AEF54" s="80"/>
      <c r="AEG54" s="80"/>
      <c r="AEH54" s="80"/>
      <c r="AEI54" s="80"/>
      <c r="AEJ54" s="80"/>
      <c r="AEK54" s="80"/>
      <c r="AEL54" s="80"/>
      <c r="AEM54" s="80"/>
      <c r="AEN54" s="80"/>
      <c r="AEO54" s="80"/>
      <c r="AEP54" s="80"/>
      <c r="AEQ54" s="80"/>
      <c r="AER54" s="80"/>
      <c r="AES54" s="80"/>
      <c r="AET54" s="80"/>
      <c r="AEU54" s="80"/>
      <c r="AEV54" s="80"/>
      <c r="AEW54" s="80"/>
      <c r="AEX54" s="80"/>
      <c r="AEY54" s="80"/>
      <c r="AEZ54" s="80"/>
      <c r="AFA54" s="80"/>
      <c r="AFB54" s="80"/>
      <c r="AFC54" s="80"/>
      <c r="AFD54" s="80"/>
      <c r="AFE54" s="80"/>
      <c r="AFF54" s="80"/>
      <c r="AFG54" s="80"/>
      <c r="AFH54" s="80"/>
      <c r="AFI54" s="80"/>
      <c r="AFJ54" s="80"/>
      <c r="AFK54" s="80"/>
      <c r="AFL54" s="80"/>
      <c r="AFM54" s="80"/>
      <c r="AFN54" s="80"/>
      <c r="AFO54" s="80"/>
      <c r="AFP54" s="80"/>
      <c r="AFQ54" s="80"/>
      <c r="AFR54" s="80"/>
      <c r="AFS54" s="80"/>
      <c r="AFT54" s="80"/>
      <c r="AFU54" s="80"/>
      <c r="AFV54" s="80"/>
      <c r="AFW54" s="80"/>
      <c r="AFX54" s="80"/>
      <c r="AFY54" s="80"/>
      <c r="AFZ54" s="80"/>
      <c r="AGA54" s="80"/>
      <c r="AGB54" s="80"/>
      <c r="AGC54" s="80"/>
      <c r="AGD54" s="80"/>
      <c r="AGE54" s="80"/>
      <c r="AGF54" s="80"/>
      <c r="AGG54" s="80"/>
      <c r="AGH54" s="80"/>
      <c r="AGI54" s="80"/>
      <c r="AGJ54" s="80"/>
      <c r="AGK54" s="80"/>
      <c r="AGL54" s="80"/>
      <c r="AGM54" s="80"/>
      <c r="AGN54" s="80"/>
      <c r="AGO54" s="80"/>
      <c r="AGP54" s="80"/>
      <c r="AGQ54" s="80"/>
      <c r="AGR54" s="80"/>
      <c r="AGS54" s="80"/>
      <c r="AGT54" s="80"/>
      <c r="AGU54" s="80"/>
      <c r="AGV54" s="80"/>
      <c r="AGW54" s="80"/>
      <c r="AGX54" s="80"/>
      <c r="AGY54" s="80"/>
      <c r="AGZ54" s="80"/>
      <c r="AHA54" s="80"/>
      <c r="AHB54" s="80"/>
      <c r="AHC54" s="80"/>
      <c r="AHD54" s="80"/>
      <c r="AHE54" s="80"/>
      <c r="AHF54" s="80"/>
      <c r="AHG54" s="80"/>
      <c r="AHH54" s="80"/>
      <c r="AHI54" s="80"/>
      <c r="AHJ54" s="80"/>
      <c r="AHK54" s="80"/>
      <c r="AHL54" s="80"/>
      <c r="AHM54" s="80"/>
      <c r="AHN54" s="80"/>
      <c r="AHO54" s="80"/>
      <c r="AHP54" s="80"/>
      <c r="AHQ54" s="80"/>
      <c r="AHR54" s="80"/>
      <c r="AHS54" s="80"/>
      <c r="AHT54" s="80"/>
      <c r="AHU54" s="80"/>
      <c r="AHV54" s="80"/>
      <c r="AHW54" s="80"/>
      <c r="AHX54" s="80"/>
      <c r="AHY54" s="80"/>
      <c r="AHZ54" s="80"/>
      <c r="AIA54" s="80"/>
      <c r="AIB54" s="80"/>
      <c r="AIC54" s="80"/>
      <c r="AID54" s="80"/>
      <c r="AIE54" s="80"/>
      <c r="AIF54" s="80"/>
      <c r="AIG54" s="80"/>
      <c r="AIH54" s="80"/>
      <c r="AII54" s="80"/>
      <c r="AIJ54" s="80"/>
      <c r="AIK54" s="80"/>
      <c r="AIL54" s="80"/>
      <c r="AIM54" s="80"/>
      <c r="AIN54" s="80"/>
      <c r="AIO54" s="80"/>
      <c r="AIP54" s="80"/>
      <c r="AIQ54" s="80"/>
      <c r="AIR54" s="80"/>
      <c r="AIS54" s="80"/>
      <c r="AIT54" s="80"/>
      <c r="AIU54" s="80"/>
      <c r="AIV54" s="80"/>
      <c r="AIW54" s="80"/>
      <c r="AIX54" s="80"/>
      <c r="AIY54" s="80"/>
      <c r="AIZ54" s="80"/>
      <c r="AJA54" s="80"/>
      <c r="AJB54" s="80"/>
      <c r="AJC54" s="80"/>
      <c r="AJD54" s="80"/>
      <c r="AJE54" s="80"/>
      <c r="AJF54" s="80"/>
      <c r="AJG54" s="80"/>
      <c r="AJH54" s="80"/>
      <c r="AJI54" s="80"/>
      <c r="AJJ54" s="80"/>
      <c r="AJK54" s="80"/>
      <c r="AJL54" s="80"/>
      <c r="AJM54" s="80"/>
      <c r="AJN54" s="80"/>
      <c r="AJO54" s="80"/>
      <c r="AJP54" s="80"/>
      <c r="AJQ54" s="80"/>
      <c r="AJR54" s="80"/>
      <c r="AJS54" s="80"/>
      <c r="AJT54" s="80"/>
      <c r="AJU54" s="80"/>
      <c r="AJV54" s="80"/>
      <c r="AJW54" s="80"/>
      <c r="AJX54" s="80"/>
      <c r="AJY54" s="80"/>
      <c r="AJZ54" s="80"/>
      <c r="AKA54" s="80"/>
      <c r="AKB54" s="80"/>
      <c r="AKC54" s="80"/>
      <c r="AKD54" s="80"/>
      <c r="AKE54" s="80"/>
      <c r="AKF54" s="80"/>
      <c r="AKG54" s="80"/>
      <c r="AKH54" s="80"/>
      <c r="AKI54" s="80"/>
      <c r="AKJ54" s="80"/>
      <c r="AKK54" s="80"/>
      <c r="AKL54" s="80"/>
      <c r="AKM54" s="80"/>
      <c r="AKN54" s="80"/>
      <c r="AKO54" s="80"/>
      <c r="AKP54" s="80"/>
      <c r="AKQ54" s="80"/>
      <c r="AKR54" s="80"/>
      <c r="AKS54" s="80"/>
      <c r="AKT54" s="80"/>
      <c r="AKU54" s="80"/>
      <c r="AKV54" s="80"/>
      <c r="AKW54" s="80"/>
      <c r="AKX54" s="80"/>
      <c r="AKY54" s="80"/>
      <c r="AKZ54" s="80"/>
      <c r="ALA54" s="80"/>
      <c r="ALB54" s="80"/>
      <c r="ALC54" s="80"/>
      <c r="ALD54" s="80"/>
      <c r="ALE54" s="80"/>
      <c r="ALF54" s="80"/>
      <c r="ALG54" s="80"/>
      <c r="ALH54" s="80"/>
      <c r="ALI54" s="80"/>
      <c r="ALJ54" s="80"/>
      <c r="ALK54" s="80"/>
      <c r="ALL54" s="80"/>
      <c r="ALM54" s="80"/>
      <c r="ALN54" s="80"/>
      <c r="ALO54" s="80"/>
      <c r="ALP54" s="80"/>
    </row>
    <row r="55" spans="1:1004" s="207" customFormat="1" ht="22.5" x14ac:dyDescent="0.25">
      <c r="A55" s="407">
        <f>IF(COUNTBLANK(B55)=1," ",COUNTA($B$13:B55))</f>
        <v>18</v>
      </c>
      <c r="B55" s="412" t="s">
        <v>79</v>
      </c>
      <c r="C55" s="421" t="s">
        <v>218</v>
      </c>
      <c r="D55" s="430" t="s">
        <v>56</v>
      </c>
      <c r="E55" s="432">
        <f>E49</f>
        <v>134.4675</v>
      </c>
      <c r="F55" s="346"/>
      <c r="G55" s="347"/>
      <c r="H55" s="107"/>
      <c r="I55" s="348"/>
      <c r="J55" s="348"/>
      <c r="K55" s="349"/>
      <c r="L55" s="349"/>
      <c r="M55" s="349"/>
      <c r="N55" s="349"/>
      <c r="O55" s="349"/>
      <c r="P55" s="349"/>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c r="IW55" s="80"/>
      <c r="IX55" s="80"/>
      <c r="IY55" s="80"/>
      <c r="IZ55" s="80"/>
      <c r="JA55" s="80"/>
      <c r="JB55" s="80"/>
      <c r="JC55" s="80"/>
      <c r="JD55" s="80"/>
      <c r="JE55" s="80"/>
      <c r="JF55" s="80"/>
      <c r="JG55" s="80"/>
      <c r="JH55" s="80"/>
      <c r="JI55" s="80"/>
      <c r="JJ55" s="80"/>
      <c r="JK55" s="80"/>
      <c r="JL55" s="80"/>
      <c r="JM55" s="80"/>
      <c r="JN55" s="80"/>
      <c r="JO55" s="80"/>
      <c r="JP55" s="80"/>
      <c r="JQ55" s="80"/>
      <c r="JR55" s="80"/>
      <c r="JS55" s="80"/>
      <c r="JT55" s="80"/>
      <c r="JU55" s="80"/>
      <c r="JV55" s="80"/>
      <c r="JW55" s="80"/>
      <c r="JX55" s="80"/>
      <c r="JY55" s="80"/>
      <c r="JZ55" s="80"/>
      <c r="KA55" s="80"/>
      <c r="KB55" s="80"/>
      <c r="KC55" s="80"/>
      <c r="KD55" s="80"/>
      <c r="KE55" s="80"/>
      <c r="KF55" s="80"/>
      <c r="KG55" s="80"/>
      <c r="KH55" s="80"/>
      <c r="KI55" s="80"/>
      <c r="KJ55" s="80"/>
      <c r="KK55" s="80"/>
      <c r="KL55" s="80"/>
      <c r="KM55" s="80"/>
      <c r="KN55" s="80"/>
      <c r="KO55" s="80"/>
      <c r="KP55" s="80"/>
      <c r="KQ55" s="80"/>
      <c r="KR55" s="80"/>
      <c r="KS55" s="80"/>
      <c r="KT55" s="80"/>
      <c r="KU55" s="80"/>
      <c r="KV55" s="80"/>
      <c r="KW55" s="80"/>
      <c r="KX55" s="80"/>
      <c r="KY55" s="80"/>
      <c r="KZ55" s="80"/>
      <c r="LA55" s="80"/>
      <c r="LB55" s="80"/>
      <c r="LC55" s="80"/>
      <c r="LD55" s="80"/>
      <c r="LE55" s="80"/>
      <c r="LF55" s="80"/>
      <c r="LG55" s="80"/>
      <c r="LH55" s="80"/>
      <c r="LI55" s="80"/>
      <c r="LJ55" s="80"/>
      <c r="LK55" s="80"/>
      <c r="LL55" s="80"/>
      <c r="LM55" s="80"/>
      <c r="LN55" s="80"/>
      <c r="LO55" s="80"/>
      <c r="LP55" s="80"/>
      <c r="LQ55" s="80"/>
      <c r="LR55" s="80"/>
      <c r="LS55" s="80"/>
      <c r="LT55" s="80"/>
      <c r="LU55" s="80"/>
      <c r="LV55" s="80"/>
      <c r="LW55" s="80"/>
      <c r="LX55" s="80"/>
      <c r="LY55" s="80"/>
      <c r="LZ55" s="80"/>
      <c r="MA55" s="80"/>
      <c r="MB55" s="80"/>
      <c r="MC55" s="80"/>
      <c r="MD55" s="80"/>
      <c r="ME55" s="80"/>
      <c r="MF55" s="80"/>
      <c r="MG55" s="80"/>
      <c r="MH55" s="80"/>
      <c r="MI55" s="80"/>
      <c r="MJ55" s="80"/>
      <c r="MK55" s="80"/>
      <c r="ML55" s="80"/>
      <c r="MM55" s="80"/>
      <c r="MN55" s="80"/>
      <c r="MO55" s="80"/>
      <c r="MP55" s="80"/>
      <c r="MQ55" s="80"/>
      <c r="MR55" s="80"/>
      <c r="MS55" s="80"/>
      <c r="MT55" s="80"/>
      <c r="MU55" s="80"/>
      <c r="MV55" s="80"/>
      <c r="MW55" s="80"/>
      <c r="MX55" s="80"/>
      <c r="MY55" s="80"/>
      <c r="MZ55" s="80"/>
      <c r="NA55" s="80"/>
      <c r="NB55" s="80"/>
      <c r="NC55" s="80"/>
      <c r="ND55" s="80"/>
      <c r="NE55" s="80"/>
      <c r="NF55" s="80"/>
      <c r="NG55" s="80"/>
      <c r="NH55" s="80"/>
      <c r="NI55" s="80"/>
      <c r="NJ55" s="80"/>
      <c r="NK55" s="80"/>
      <c r="NL55" s="80"/>
      <c r="NM55" s="80"/>
      <c r="NN55" s="80"/>
      <c r="NO55" s="80"/>
      <c r="NP55" s="80"/>
      <c r="NQ55" s="80"/>
      <c r="NR55" s="80"/>
      <c r="NS55" s="80"/>
      <c r="NT55" s="80"/>
      <c r="NU55" s="80"/>
      <c r="NV55" s="80"/>
      <c r="NW55" s="80"/>
      <c r="NX55" s="80"/>
      <c r="NY55" s="80"/>
      <c r="NZ55" s="80"/>
      <c r="OA55" s="80"/>
      <c r="OB55" s="80"/>
      <c r="OC55" s="80"/>
      <c r="OD55" s="80"/>
      <c r="OE55" s="80"/>
      <c r="OF55" s="80"/>
      <c r="OG55" s="80"/>
      <c r="OH55" s="80"/>
      <c r="OI55" s="80"/>
      <c r="OJ55" s="80"/>
      <c r="OK55" s="80"/>
      <c r="OL55" s="80"/>
      <c r="OM55" s="80"/>
      <c r="ON55" s="80"/>
      <c r="OO55" s="80"/>
      <c r="OP55" s="80"/>
      <c r="OQ55" s="80"/>
      <c r="OR55" s="80"/>
      <c r="OS55" s="80"/>
      <c r="OT55" s="80"/>
      <c r="OU55" s="80"/>
      <c r="OV55" s="80"/>
      <c r="OW55" s="80"/>
      <c r="OX55" s="80"/>
      <c r="OY55" s="80"/>
      <c r="OZ55" s="80"/>
      <c r="PA55" s="80"/>
      <c r="PB55" s="80"/>
      <c r="PC55" s="80"/>
      <c r="PD55" s="80"/>
      <c r="PE55" s="80"/>
      <c r="PF55" s="80"/>
      <c r="PG55" s="80"/>
      <c r="PH55" s="80"/>
      <c r="PI55" s="80"/>
      <c r="PJ55" s="80"/>
      <c r="PK55" s="80"/>
      <c r="PL55" s="80"/>
      <c r="PM55" s="80"/>
      <c r="PN55" s="80"/>
      <c r="PO55" s="80"/>
      <c r="PP55" s="80"/>
      <c r="PQ55" s="80"/>
      <c r="PR55" s="80"/>
      <c r="PS55" s="80"/>
      <c r="PT55" s="80"/>
      <c r="PU55" s="80"/>
      <c r="PV55" s="80"/>
      <c r="PW55" s="80"/>
      <c r="PX55" s="80"/>
      <c r="PY55" s="80"/>
      <c r="PZ55" s="80"/>
      <c r="QA55" s="80"/>
      <c r="QB55" s="80"/>
      <c r="QC55" s="80"/>
      <c r="QD55" s="80"/>
      <c r="QE55" s="80"/>
      <c r="QF55" s="80"/>
      <c r="QG55" s="80"/>
      <c r="QH55" s="80"/>
      <c r="QI55" s="80"/>
      <c r="QJ55" s="80"/>
      <c r="QK55" s="80"/>
      <c r="QL55" s="80"/>
      <c r="QM55" s="80"/>
      <c r="QN55" s="80"/>
      <c r="QO55" s="80"/>
      <c r="QP55" s="80"/>
      <c r="QQ55" s="80"/>
      <c r="QR55" s="80"/>
      <c r="QS55" s="80"/>
      <c r="QT55" s="80"/>
      <c r="QU55" s="80"/>
      <c r="QV55" s="80"/>
      <c r="QW55" s="80"/>
      <c r="QX55" s="80"/>
      <c r="QY55" s="80"/>
      <c r="QZ55" s="80"/>
      <c r="RA55" s="80"/>
      <c r="RB55" s="80"/>
      <c r="RC55" s="80"/>
      <c r="RD55" s="80"/>
      <c r="RE55" s="80"/>
      <c r="RF55" s="80"/>
      <c r="RG55" s="80"/>
      <c r="RH55" s="80"/>
      <c r="RI55" s="80"/>
      <c r="RJ55" s="80"/>
      <c r="RK55" s="80"/>
      <c r="RL55" s="80"/>
      <c r="RM55" s="80"/>
      <c r="RN55" s="80"/>
      <c r="RO55" s="80"/>
      <c r="RP55" s="80"/>
      <c r="RQ55" s="80"/>
      <c r="RR55" s="80"/>
      <c r="RS55" s="80"/>
      <c r="RT55" s="80"/>
      <c r="RU55" s="80"/>
      <c r="RV55" s="80"/>
      <c r="RW55" s="80"/>
      <c r="RX55" s="80"/>
      <c r="RY55" s="80"/>
      <c r="RZ55" s="80"/>
      <c r="SA55" s="80"/>
      <c r="SB55" s="80"/>
      <c r="SC55" s="80"/>
      <c r="SD55" s="80"/>
      <c r="SE55" s="80"/>
      <c r="SF55" s="80"/>
      <c r="SG55" s="80"/>
      <c r="SH55" s="80"/>
      <c r="SI55" s="80"/>
      <c r="SJ55" s="80"/>
      <c r="SK55" s="80"/>
      <c r="SL55" s="80"/>
      <c r="SM55" s="80"/>
      <c r="SN55" s="80"/>
      <c r="SO55" s="80"/>
      <c r="SP55" s="80"/>
      <c r="SQ55" s="80"/>
      <c r="SR55" s="80"/>
      <c r="SS55" s="80"/>
      <c r="ST55" s="80"/>
      <c r="SU55" s="80"/>
      <c r="SV55" s="80"/>
      <c r="SW55" s="80"/>
      <c r="SX55" s="80"/>
      <c r="SY55" s="80"/>
      <c r="SZ55" s="80"/>
      <c r="TA55" s="80"/>
      <c r="TB55" s="80"/>
      <c r="TC55" s="80"/>
      <c r="TD55" s="80"/>
      <c r="TE55" s="80"/>
      <c r="TF55" s="80"/>
      <c r="TG55" s="80"/>
      <c r="TH55" s="80"/>
      <c r="TI55" s="80"/>
      <c r="TJ55" s="80"/>
      <c r="TK55" s="80"/>
      <c r="TL55" s="80"/>
      <c r="TM55" s="80"/>
      <c r="TN55" s="80"/>
      <c r="TO55" s="80"/>
      <c r="TP55" s="80"/>
      <c r="TQ55" s="80"/>
      <c r="TR55" s="80"/>
      <c r="TS55" s="80"/>
      <c r="TT55" s="80"/>
      <c r="TU55" s="80"/>
      <c r="TV55" s="80"/>
      <c r="TW55" s="80"/>
      <c r="TX55" s="80"/>
      <c r="TY55" s="80"/>
      <c r="TZ55" s="80"/>
      <c r="UA55" s="80"/>
      <c r="UB55" s="80"/>
      <c r="UC55" s="80"/>
      <c r="UD55" s="80"/>
      <c r="UE55" s="80"/>
      <c r="UF55" s="80"/>
      <c r="UG55" s="80"/>
      <c r="UH55" s="80"/>
      <c r="UI55" s="80"/>
      <c r="UJ55" s="80"/>
      <c r="UK55" s="80"/>
      <c r="UL55" s="80"/>
      <c r="UM55" s="80"/>
      <c r="UN55" s="80"/>
      <c r="UO55" s="80"/>
      <c r="UP55" s="80"/>
      <c r="UQ55" s="80"/>
      <c r="UR55" s="80"/>
      <c r="US55" s="80"/>
      <c r="UT55" s="80"/>
      <c r="UU55" s="80"/>
      <c r="UV55" s="80"/>
      <c r="UW55" s="80"/>
      <c r="UX55" s="80"/>
      <c r="UY55" s="80"/>
      <c r="UZ55" s="80"/>
      <c r="VA55" s="80"/>
      <c r="VB55" s="80"/>
      <c r="VC55" s="80"/>
      <c r="VD55" s="80"/>
      <c r="VE55" s="80"/>
      <c r="VF55" s="80"/>
      <c r="VG55" s="80"/>
      <c r="VH55" s="80"/>
      <c r="VI55" s="80"/>
      <c r="VJ55" s="80"/>
      <c r="VK55" s="80"/>
      <c r="VL55" s="80"/>
      <c r="VM55" s="80"/>
      <c r="VN55" s="80"/>
      <c r="VO55" s="80"/>
      <c r="VP55" s="80"/>
      <c r="VQ55" s="80"/>
      <c r="VR55" s="80"/>
      <c r="VS55" s="80"/>
      <c r="VT55" s="80"/>
      <c r="VU55" s="80"/>
      <c r="VV55" s="80"/>
      <c r="VW55" s="80"/>
      <c r="VX55" s="80"/>
      <c r="VY55" s="80"/>
      <c r="VZ55" s="80"/>
      <c r="WA55" s="80"/>
      <c r="WB55" s="80"/>
      <c r="WC55" s="80"/>
      <c r="WD55" s="80"/>
      <c r="WE55" s="80"/>
      <c r="WF55" s="80"/>
      <c r="WG55" s="80"/>
      <c r="WH55" s="80"/>
      <c r="WI55" s="80"/>
      <c r="WJ55" s="80"/>
      <c r="WK55" s="80"/>
      <c r="WL55" s="80"/>
      <c r="WM55" s="80"/>
      <c r="WN55" s="80"/>
      <c r="WO55" s="80"/>
      <c r="WP55" s="80"/>
      <c r="WQ55" s="80"/>
      <c r="WR55" s="80"/>
      <c r="WS55" s="80"/>
      <c r="WT55" s="80"/>
      <c r="WU55" s="80"/>
      <c r="WV55" s="80"/>
      <c r="WW55" s="80"/>
      <c r="WX55" s="80"/>
      <c r="WY55" s="80"/>
      <c r="WZ55" s="80"/>
      <c r="XA55" s="80"/>
      <c r="XB55" s="80"/>
      <c r="XC55" s="80"/>
      <c r="XD55" s="80"/>
      <c r="XE55" s="80"/>
      <c r="XF55" s="80"/>
      <c r="XG55" s="80"/>
      <c r="XH55" s="80"/>
      <c r="XI55" s="80"/>
      <c r="XJ55" s="80"/>
      <c r="XK55" s="80"/>
      <c r="XL55" s="80"/>
      <c r="XM55" s="80"/>
      <c r="XN55" s="80"/>
      <c r="XO55" s="80"/>
      <c r="XP55" s="80"/>
      <c r="XQ55" s="80"/>
      <c r="XR55" s="80"/>
      <c r="XS55" s="80"/>
      <c r="XT55" s="80"/>
      <c r="XU55" s="80"/>
      <c r="XV55" s="80"/>
      <c r="XW55" s="80"/>
      <c r="XX55" s="80"/>
      <c r="XY55" s="80"/>
      <c r="XZ55" s="80"/>
      <c r="YA55" s="80"/>
      <c r="YB55" s="80"/>
      <c r="YC55" s="80"/>
      <c r="YD55" s="80"/>
      <c r="YE55" s="80"/>
      <c r="YF55" s="80"/>
      <c r="YG55" s="80"/>
      <c r="YH55" s="80"/>
      <c r="YI55" s="80"/>
      <c r="YJ55" s="80"/>
      <c r="YK55" s="80"/>
      <c r="YL55" s="80"/>
      <c r="YM55" s="80"/>
      <c r="YN55" s="80"/>
      <c r="YO55" s="80"/>
      <c r="YP55" s="80"/>
      <c r="YQ55" s="80"/>
      <c r="YR55" s="80"/>
      <c r="YS55" s="80"/>
      <c r="YT55" s="80"/>
      <c r="YU55" s="80"/>
      <c r="YV55" s="80"/>
      <c r="YW55" s="80"/>
      <c r="YX55" s="80"/>
      <c r="YY55" s="80"/>
      <c r="YZ55" s="80"/>
      <c r="ZA55" s="80"/>
      <c r="ZB55" s="80"/>
      <c r="ZC55" s="80"/>
      <c r="ZD55" s="80"/>
      <c r="ZE55" s="80"/>
      <c r="ZF55" s="80"/>
      <c r="ZG55" s="80"/>
      <c r="ZH55" s="80"/>
      <c r="ZI55" s="80"/>
      <c r="ZJ55" s="80"/>
      <c r="ZK55" s="80"/>
      <c r="ZL55" s="80"/>
      <c r="ZM55" s="80"/>
      <c r="ZN55" s="80"/>
      <c r="ZO55" s="80"/>
      <c r="ZP55" s="80"/>
      <c r="ZQ55" s="80"/>
      <c r="ZR55" s="80"/>
      <c r="ZS55" s="80"/>
      <c r="ZT55" s="80"/>
      <c r="ZU55" s="80"/>
      <c r="ZV55" s="80"/>
      <c r="ZW55" s="80"/>
      <c r="ZX55" s="80"/>
      <c r="ZY55" s="80"/>
      <c r="ZZ55" s="80"/>
      <c r="AAA55" s="80"/>
      <c r="AAB55" s="80"/>
      <c r="AAC55" s="80"/>
      <c r="AAD55" s="80"/>
      <c r="AAE55" s="80"/>
      <c r="AAF55" s="80"/>
      <c r="AAG55" s="80"/>
      <c r="AAH55" s="80"/>
      <c r="AAI55" s="80"/>
      <c r="AAJ55" s="80"/>
      <c r="AAK55" s="80"/>
      <c r="AAL55" s="80"/>
      <c r="AAM55" s="80"/>
      <c r="AAN55" s="80"/>
      <c r="AAO55" s="80"/>
      <c r="AAP55" s="80"/>
      <c r="AAQ55" s="80"/>
      <c r="AAR55" s="80"/>
      <c r="AAS55" s="80"/>
      <c r="AAT55" s="80"/>
      <c r="AAU55" s="80"/>
      <c r="AAV55" s="80"/>
      <c r="AAW55" s="80"/>
      <c r="AAX55" s="80"/>
      <c r="AAY55" s="80"/>
      <c r="AAZ55" s="80"/>
      <c r="ABA55" s="80"/>
      <c r="ABB55" s="80"/>
      <c r="ABC55" s="80"/>
      <c r="ABD55" s="80"/>
      <c r="ABE55" s="80"/>
      <c r="ABF55" s="80"/>
      <c r="ABG55" s="80"/>
      <c r="ABH55" s="80"/>
      <c r="ABI55" s="80"/>
      <c r="ABJ55" s="80"/>
      <c r="ABK55" s="80"/>
      <c r="ABL55" s="80"/>
      <c r="ABM55" s="80"/>
      <c r="ABN55" s="80"/>
      <c r="ABO55" s="80"/>
      <c r="ABP55" s="80"/>
      <c r="ABQ55" s="80"/>
      <c r="ABR55" s="80"/>
      <c r="ABS55" s="80"/>
      <c r="ABT55" s="80"/>
      <c r="ABU55" s="80"/>
      <c r="ABV55" s="80"/>
      <c r="ABW55" s="80"/>
      <c r="ABX55" s="80"/>
      <c r="ABY55" s="80"/>
      <c r="ABZ55" s="80"/>
      <c r="ACA55" s="80"/>
      <c r="ACB55" s="80"/>
      <c r="ACC55" s="80"/>
      <c r="ACD55" s="80"/>
      <c r="ACE55" s="80"/>
      <c r="ACF55" s="80"/>
      <c r="ACG55" s="80"/>
      <c r="ACH55" s="80"/>
      <c r="ACI55" s="80"/>
      <c r="ACJ55" s="80"/>
      <c r="ACK55" s="80"/>
      <c r="ACL55" s="80"/>
      <c r="ACM55" s="80"/>
      <c r="ACN55" s="80"/>
      <c r="ACO55" s="80"/>
      <c r="ACP55" s="80"/>
      <c r="ACQ55" s="80"/>
      <c r="ACR55" s="80"/>
      <c r="ACS55" s="80"/>
      <c r="ACT55" s="80"/>
      <c r="ACU55" s="80"/>
      <c r="ACV55" s="80"/>
      <c r="ACW55" s="80"/>
      <c r="ACX55" s="80"/>
      <c r="ACY55" s="80"/>
      <c r="ACZ55" s="80"/>
      <c r="ADA55" s="80"/>
      <c r="ADB55" s="80"/>
      <c r="ADC55" s="80"/>
      <c r="ADD55" s="80"/>
      <c r="ADE55" s="80"/>
      <c r="ADF55" s="80"/>
      <c r="ADG55" s="80"/>
      <c r="ADH55" s="80"/>
      <c r="ADI55" s="80"/>
      <c r="ADJ55" s="80"/>
      <c r="ADK55" s="80"/>
      <c r="ADL55" s="80"/>
      <c r="ADM55" s="80"/>
      <c r="ADN55" s="80"/>
      <c r="ADO55" s="80"/>
      <c r="ADP55" s="80"/>
      <c r="ADQ55" s="80"/>
      <c r="ADR55" s="80"/>
      <c r="ADS55" s="80"/>
      <c r="ADT55" s="80"/>
      <c r="ADU55" s="80"/>
      <c r="ADV55" s="80"/>
      <c r="ADW55" s="80"/>
      <c r="ADX55" s="80"/>
      <c r="ADY55" s="80"/>
      <c r="ADZ55" s="80"/>
      <c r="AEA55" s="80"/>
      <c r="AEB55" s="80"/>
      <c r="AEC55" s="80"/>
      <c r="AED55" s="80"/>
      <c r="AEE55" s="80"/>
      <c r="AEF55" s="80"/>
      <c r="AEG55" s="80"/>
      <c r="AEH55" s="80"/>
      <c r="AEI55" s="80"/>
      <c r="AEJ55" s="80"/>
      <c r="AEK55" s="80"/>
      <c r="AEL55" s="80"/>
      <c r="AEM55" s="80"/>
      <c r="AEN55" s="80"/>
      <c r="AEO55" s="80"/>
      <c r="AEP55" s="80"/>
      <c r="AEQ55" s="80"/>
      <c r="AER55" s="80"/>
      <c r="AES55" s="80"/>
      <c r="AET55" s="80"/>
      <c r="AEU55" s="80"/>
      <c r="AEV55" s="80"/>
      <c r="AEW55" s="80"/>
      <c r="AEX55" s="80"/>
      <c r="AEY55" s="80"/>
      <c r="AEZ55" s="80"/>
      <c r="AFA55" s="80"/>
      <c r="AFB55" s="80"/>
      <c r="AFC55" s="80"/>
      <c r="AFD55" s="80"/>
      <c r="AFE55" s="80"/>
      <c r="AFF55" s="80"/>
      <c r="AFG55" s="80"/>
      <c r="AFH55" s="80"/>
      <c r="AFI55" s="80"/>
      <c r="AFJ55" s="80"/>
      <c r="AFK55" s="80"/>
      <c r="AFL55" s="80"/>
      <c r="AFM55" s="80"/>
      <c r="AFN55" s="80"/>
      <c r="AFO55" s="80"/>
      <c r="AFP55" s="80"/>
      <c r="AFQ55" s="80"/>
      <c r="AFR55" s="80"/>
      <c r="AFS55" s="80"/>
      <c r="AFT55" s="80"/>
      <c r="AFU55" s="80"/>
      <c r="AFV55" s="80"/>
      <c r="AFW55" s="80"/>
      <c r="AFX55" s="80"/>
      <c r="AFY55" s="80"/>
      <c r="AFZ55" s="80"/>
      <c r="AGA55" s="80"/>
      <c r="AGB55" s="80"/>
      <c r="AGC55" s="80"/>
      <c r="AGD55" s="80"/>
      <c r="AGE55" s="80"/>
      <c r="AGF55" s="80"/>
      <c r="AGG55" s="80"/>
      <c r="AGH55" s="80"/>
      <c r="AGI55" s="80"/>
      <c r="AGJ55" s="80"/>
      <c r="AGK55" s="80"/>
      <c r="AGL55" s="80"/>
      <c r="AGM55" s="80"/>
      <c r="AGN55" s="80"/>
      <c r="AGO55" s="80"/>
      <c r="AGP55" s="80"/>
      <c r="AGQ55" s="80"/>
      <c r="AGR55" s="80"/>
      <c r="AGS55" s="80"/>
      <c r="AGT55" s="80"/>
      <c r="AGU55" s="80"/>
      <c r="AGV55" s="80"/>
      <c r="AGW55" s="80"/>
      <c r="AGX55" s="80"/>
      <c r="AGY55" s="80"/>
      <c r="AGZ55" s="80"/>
      <c r="AHA55" s="80"/>
      <c r="AHB55" s="80"/>
      <c r="AHC55" s="80"/>
      <c r="AHD55" s="80"/>
      <c r="AHE55" s="80"/>
      <c r="AHF55" s="80"/>
      <c r="AHG55" s="80"/>
      <c r="AHH55" s="80"/>
      <c r="AHI55" s="80"/>
      <c r="AHJ55" s="80"/>
      <c r="AHK55" s="80"/>
      <c r="AHL55" s="80"/>
      <c r="AHM55" s="80"/>
      <c r="AHN55" s="80"/>
      <c r="AHO55" s="80"/>
      <c r="AHP55" s="80"/>
      <c r="AHQ55" s="80"/>
      <c r="AHR55" s="80"/>
      <c r="AHS55" s="80"/>
      <c r="AHT55" s="80"/>
      <c r="AHU55" s="80"/>
      <c r="AHV55" s="80"/>
      <c r="AHW55" s="80"/>
      <c r="AHX55" s="80"/>
      <c r="AHY55" s="80"/>
      <c r="AHZ55" s="80"/>
      <c r="AIA55" s="80"/>
      <c r="AIB55" s="80"/>
      <c r="AIC55" s="80"/>
      <c r="AID55" s="80"/>
      <c r="AIE55" s="80"/>
      <c r="AIF55" s="80"/>
      <c r="AIG55" s="80"/>
      <c r="AIH55" s="80"/>
      <c r="AII55" s="80"/>
      <c r="AIJ55" s="80"/>
      <c r="AIK55" s="80"/>
      <c r="AIL55" s="80"/>
      <c r="AIM55" s="80"/>
      <c r="AIN55" s="80"/>
      <c r="AIO55" s="80"/>
      <c r="AIP55" s="80"/>
      <c r="AIQ55" s="80"/>
      <c r="AIR55" s="80"/>
      <c r="AIS55" s="80"/>
      <c r="AIT55" s="80"/>
      <c r="AIU55" s="80"/>
      <c r="AIV55" s="80"/>
      <c r="AIW55" s="80"/>
      <c r="AIX55" s="80"/>
      <c r="AIY55" s="80"/>
      <c r="AIZ55" s="80"/>
      <c r="AJA55" s="80"/>
      <c r="AJB55" s="80"/>
      <c r="AJC55" s="80"/>
      <c r="AJD55" s="80"/>
      <c r="AJE55" s="80"/>
      <c r="AJF55" s="80"/>
      <c r="AJG55" s="80"/>
      <c r="AJH55" s="80"/>
      <c r="AJI55" s="80"/>
      <c r="AJJ55" s="80"/>
      <c r="AJK55" s="80"/>
      <c r="AJL55" s="80"/>
      <c r="AJM55" s="80"/>
      <c r="AJN55" s="80"/>
      <c r="AJO55" s="80"/>
      <c r="AJP55" s="80"/>
      <c r="AJQ55" s="80"/>
      <c r="AJR55" s="80"/>
      <c r="AJS55" s="80"/>
      <c r="AJT55" s="80"/>
      <c r="AJU55" s="80"/>
      <c r="AJV55" s="80"/>
      <c r="AJW55" s="80"/>
      <c r="AJX55" s="80"/>
      <c r="AJY55" s="80"/>
      <c r="AJZ55" s="80"/>
      <c r="AKA55" s="80"/>
      <c r="AKB55" s="80"/>
      <c r="AKC55" s="80"/>
      <c r="AKD55" s="80"/>
      <c r="AKE55" s="80"/>
      <c r="AKF55" s="80"/>
      <c r="AKG55" s="80"/>
      <c r="AKH55" s="80"/>
      <c r="AKI55" s="80"/>
      <c r="AKJ55" s="80"/>
      <c r="AKK55" s="80"/>
      <c r="AKL55" s="80"/>
      <c r="AKM55" s="80"/>
      <c r="AKN55" s="80"/>
      <c r="AKO55" s="80"/>
      <c r="AKP55" s="80"/>
      <c r="AKQ55" s="80"/>
      <c r="AKR55" s="80"/>
      <c r="AKS55" s="80"/>
      <c r="AKT55" s="80"/>
      <c r="AKU55" s="80"/>
      <c r="AKV55" s="80"/>
      <c r="AKW55" s="80"/>
      <c r="AKX55" s="80"/>
      <c r="AKY55" s="80"/>
      <c r="AKZ55" s="80"/>
      <c r="ALA55" s="80"/>
      <c r="ALB55" s="80"/>
      <c r="ALC55" s="80"/>
      <c r="ALD55" s="80"/>
      <c r="ALE55" s="80"/>
      <c r="ALF55" s="80"/>
      <c r="ALG55" s="80"/>
      <c r="ALH55" s="80"/>
      <c r="ALI55" s="80"/>
      <c r="ALJ55" s="80"/>
      <c r="ALK55" s="80"/>
      <c r="ALL55" s="80"/>
      <c r="ALM55" s="80"/>
      <c r="ALN55" s="80"/>
      <c r="ALO55" s="80"/>
      <c r="ALP55" s="80"/>
    </row>
    <row r="56" spans="1:1004" s="207" customFormat="1" ht="15" x14ac:dyDescent="0.25">
      <c r="A56" s="407" t="str">
        <f>IF(COUNTBLANK(B56)=1," ",COUNTA($B$13:B56))</f>
        <v xml:space="preserve"> </v>
      </c>
      <c r="B56" s="430"/>
      <c r="C56" s="421" t="s">
        <v>211</v>
      </c>
      <c r="D56" s="430" t="s">
        <v>81</v>
      </c>
      <c r="E56" s="46">
        <f>E55*5</f>
        <v>672.33749999999998</v>
      </c>
      <c r="F56" s="105"/>
      <c r="G56" s="106"/>
      <c r="H56" s="107">
        <f t="shared" ref="H56" si="28">F56*G56</f>
        <v>0</v>
      </c>
      <c r="I56" s="108"/>
      <c r="J56" s="108"/>
      <c r="K56" s="109">
        <f t="shared" ref="K56" si="29">ROUND(I56+H56+J56,2)</f>
        <v>0</v>
      </c>
      <c r="L56" s="349"/>
      <c r="M56" s="349"/>
      <c r="N56" s="349"/>
      <c r="O56" s="349"/>
      <c r="P56" s="349"/>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c r="MS56" s="80"/>
      <c r="MT56" s="80"/>
      <c r="MU56" s="80"/>
      <c r="MV56" s="80"/>
      <c r="MW56" s="80"/>
      <c r="MX56" s="80"/>
      <c r="MY56" s="80"/>
      <c r="MZ56" s="80"/>
      <c r="NA56" s="80"/>
      <c r="NB56" s="80"/>
      <c r="NC56" s="80"/>
      <c r="ND56" s="80"/>
      <c r="NE56" s="80"/>
      <c r="NF56" s="80"/>
      <c r="NG56" s="80"/>
      <c r="NH56" s="80"/>
      <c r="NI56" s="80"/>
      <c r="NJ56" s="80"/>
      <c r="NK56" s="80"/>
      <c r="NL56" s="80"/>
      <c r="NM56" s="80"/>
      <c r="NN56" s="80"/>
      <c r="NO56" s="80"/>
      <c r="NP56" s="80"/>
      <c r="NQ56" s="80"/>
      <c r="NR56" s="80"/>
      <c r="NS56" s="80"/>
      <c r="NT56" s="80"/>
      <c r="NU56" s="80"/>
      <c r="NV56" s="80"/>
      <c r="NW56" s="80"/>
      <c r="NX56" s="80"/>
      <c r="NY56" s="80"/>
      <c r="NZ56" s="80"/>
      <c r="OA56" s="80"/>
      <c r="OB56" s="80"/>
      <c r="OC56" s="80"/>
      <c r="OD56" s="80"/>
      <c r="OE56" s="80"/>
      <c r="OF56" s="80"/>
      <c r="OG56" s="80"/>
      <c r="OH56" s="80"/>
      <c r="OI56" s="80"/>
      <c r="OJ56" s="80"/>
      <c r="OK56" s="80"/>
      <c r="OL56" s="80"/>
      <c r="OM56" s="80"/>
      <c r="ON56" s="80"/>
      <c r="OO56" s="80"/>
      <c r="OP56" s="80"/>
      <c r="OQ56" s="80"/>
      <c r="OR56" s="80"/>
      <c r="OS56" s="80"/>
      <c r="OT56" s="80"/>
      <c r="OU56" s="80"/>
      <c r="OV56" s="80"/>
      <c r="OW56" s="80"/>
      <c r="OX56" s="80"/>
      <c r="OY56" s="80"/>
      <c r="OZ56" s="80"/>
      <c r="PA56" s="80"/>
      <c r="PB56" s="80"/>
      <c r="PC56" s="80"/>
      <c r="PD56" s="80"/>
      <c r="PE56" s="80"/>
      <c r="PF56" s="80"/>
      <c r="PG56" s="80"/>
      <c r="PH56" s="80"/>
      <c r="PI56" s="80"/>
      <c r="PJ56" s="80"/>
      <c r="PK56" s="80"/>
      <c r="PL56" s="80"/>
      <c r="PM56" s="80"/>
      <c r="PN56" s="80"/>
      <c r="PO56" s="80"/>
      <c r="PP56" s="80"/>
      <c r="PQ56" s="80"/>
      <c r="PR56" s="80"/>
      <c r="PS56" s="80"/>
      <c r="PT56" s="80"/>
      <c r="PU56" s="80"/>
      <c r="PV56" s="80"/>
      <c r="PW56" s="80"/>
      <c r="PX56" s="80"/>
      <c r="PY56" s="80"/>
      <c r="PZ56" s="80"/>
      <c r="QA56" s="80"/>
      <c r="QB56" s="80"/>
      <c r="QC56" s="80"/>
      <c r="QD56" s="80"/>
      <c r="QE56" s="80"/>
      <c r="QF56" s="80"/>
      <c r="QG56" s="80"/>
      <c r="QH56" s="80"/>
      <c r="QI56" s="80"/>
      <c r="QJ56" s="80"/>
      <c r="QK56" s="80"/>
      <c r="QL56" s="80"/>
      <c r="QM56" s="80"/>
      <c r="QN56" s="80"/>
      <c r="QO56" s="80"/>
      <c r="QP56" s="80"/>
      <c r="QQ56" s="80"/>
      <c r="QR56" s="80"/>
      <c r="QS56" s="80"/>
      <c r="QT56" s="80"/>
      <c r="QU56" s="80"/>
      <c r="QV56" s="80"/>
      <c r="QW56" s="80"/>
      <c r="QX56" s="80"/>
      <c r="QY56" s="80"/>
      <c r="QZ56" s="80"/>
      <c r="RA56" s="80"/>
      <c r="RB56" s="80"/>
      <c r="RC56" s="80"/>
      <c r="RD56" s="80"/>
      <c r="RE56" s="80"/>
      <c r="RF56" s="80"/>
      <c r="RG56" s="80"/>
      <c r="RH56" s="80"/>
      <c r="RI56" s="80"/>
      <c r="RJ56" s="80"/>
      <c r="RK56" s="80"/>
      <c r="RL56" s="80"/>
      <c r="RM56" s="80"/>
      <c r="RN56" s="80"/>
      <c r="RO56" s="80"/>
      <c r="RP56" s="80"/>
      <c r="RQ56" s="80"/>
      <c r="RR56" s="80"/>
      <c r="RS56" s="80"/>
      <c r="RT56" s="80"/>
      <c r="RU56" s="80"/>
      <c r="RV56" s="80"/>
      <c r="RW56" s="80"/>
      <c r="RX56" s="80"/>
      <c r="RY56" s="80"/>
      <c r="RZ56" s="80"/>
      <c r="SA56" s="80"/>
      <c r="SB56" s="80"/>
      <c r="SC56" s="80"/>
      <c r="SD56" s="80"/>
      <c r="SE56" s="80"/>
      <c r="SF56" s="80"/>
      <c r="SG56" s="80"/>
      <c r="SH56" s="80"/>
      <c r="SI56" s="80"/>
      <c r="SJ56" s="80"/>
      <c r="SK56" s="80"/>
      <c r="SL56" s="80"/>
      <c r="SM56" s="80"/>
      <c r="SN56" s="80"/>
      <c r="SO56" s="80"/>
      <c r="SP56" s="80"/>
      <c r="SQ56" s="80"/>
      <c r="SR56" s="80"/>
      <c r="SS56" s="80"/>
      <c r="ST56" s="80"/>
      <c r="SU56" s="80"/>
      <c r="SV56" s="80"/>
      <c r="SW56" s="80"/>
      <c r="SX56" s="80"/>
      <c r="SY56" s="80"/>
      <c r="SZ56" s="80"/>
      <c r="TA56" s="80"/>
      <c r="TB56" s="80"/>
      <c r="TC56" s="80"/>
      <c r="TD56" s="80"/>
      <c r="TE56" s="80"/>
      <c r="TF56" s="80"/>
      <c r="TG56" s="80"/>
      <c r="TH56" s="80"/>
      <c r="TI56" s="80"/>
      <c r="TJ56" s="80"/>
      <c r="TK56" s="80"/>
      <c r="TL56" s="80"/>
      <c r="TM56" s="80"/>
      <c r="TN56" s="80"/>
      <c r="TO56" s="80"/>
      <c r="TP56" s="80"/>
      <c r="TQ56" s="80"/>
      <c r="TR56" s="80"/>
      <c r="TS56" s="80"/>
      <c r="TT56" s="80"/>
      <c r="TU56" s="80"/>
      <c r="TV56" s="80"/>
      <c r="TW56" s="80"/>
      <c r="TX56" s="80"/>
      <c r="TY56" s="80"/>
      <c r="TZ56" s="80"/>
      <c r="UA56" s="80"/>
      <c r="UB56" s="80"/>
      <c r="UC56" s="80"/>
      <c r="UD56" s="80"/>
      <c r="UE56" s="80"/>
      <c r="UF56" s="80"/>
      <c r="UG56" s="80"/>
      <c r="UH56" s="80"/>
      <c r="UI56" s="80"/>
      <c r="UJ56" s="80"/>
      <c r="UK56" s="80"/>
      <c r="UL56" s="80"/>
      <c r="UM56" s="80"/>
      <c r="UN56" s="80"/>
      <c r="UO56" s="80"/>
      <c r="UP56" s="80"/>
      <c r="UQ56" s="80"/>
      <c r="UR56" s="80"/>
      <c r="US56" s="80"/>
      <c r="UT56" s="80"/>
      <c r="UU56" s="80"/>
      <c r="UV56" s="80"/>
      <c r="UW56" s="80"/>
      <c r="UX56" s="80"/>
      <c r="UY56" s="80"/>
      <c r="UZ56" s="80"/>
      <c r="VA56" s="80"/>
      <c r="VB56" s="80"/>
      <c r="VC56" s="80"/>
      <c r="VD56" s="80"/>
      <c r="VE56" s="80"/>
      <c r="VF56" s="80"/>
      <c r="VG56" s="80"/>
      <c r="VH56" s="80"/>
      <c r="VI56" s="80"/>
      <c r="VJ56" s="80"/>
      <c r="VK56" s="80"/>
      <c r="VL56" s="80"/>
      <c r="VM56" s="80"/>
      <c r="VN56" s="80"/>
      <c r="VO56" s="80"/>
      <c r="VP56" s="80"/>
      <c r="VQ56" s="80"/>
      <c r="VR56" s="80"/>
      <c r="VS56" s="80"/>
      <c r="VT56" s="80"/>
      <c r="VU56" s="80"/>
      <c r="VV56" s="80"/>
      <c r="VW56" s="80"/>
      <c r="VX56" s="80"/>
      <c r="VY56" s="80"/>
      <c r="VZ56" s="80"/>
      <c r="WA56" s="80"/>
      <c r="WB56" s="80"/>
      <c r="WC56" s="80"/>
      <c r="WD56" s="80"/>
      <c r="WE56" s="80"/>
      <c r="WF56" s="80"/>
      <c r="WG56" s="80"/>
      <c r="WH56" s="80"/>
      <c r="WI56" s="80"/>
      <c r="WJ56" s="80"/>
      <c r="WK56" s="80"/>
      <c r="WL56" s="80"/>
      <c r="WM56" s="80"/>
      <c r="WN56" s="80"/>
      <c r="WO56" s="80"/>
      <c r="WP56" s="80"/>
      <c r="WQ56" s="80"/>
      <c r="WR56" s="80"/>
      <c r="WS56" s="80"/>
      <c r="WT56" s="80"/>
      <c r="WU56" s="80"/>
      <c r="WV56" s="80"/>
      <c r="WW56" s="80"/>
      <c r="WX56" s="80"/>
      <c r="WY56" s="80"/>
      <c r="WZ56" s="80"/>
      <c r="XA56" s="80"/>
      <c r="XB56" s="80"/>
      <c r="XC56" s="80"/>
      <c r="XD56" s="80"/>
      <c r="XE56" s="80"/>
      <c r="XF56" s="80"/>
      <c r="XG56" s="80"/>
      <c r="XH56" s="80"/>
      <c r="XI56" s="80"/>
      <c r="XJ56" s="80"/>
      <c r="XK56" s="80"/>
      <c r="XL56" s="80"/>
      <c r="XM56" s="80"/>
      <c r="XN56" s="80"/>
      <c r="XO56" s="80"/>
      <c r="XP56" s="80"/>
      <c r="XQ56" s="80"/>
      <c r="XR56" s="80"/>
      <c r="XS56" s="80"/>
      <c r="XT56" s="80"/>
      <c r="XU56" s="80"/>
      <c r="XV56" s="80"/>
      <c r="XW56" s="80"/>
      <c r="XX56" s="80"/>
      <c r="XY56" s="80"/>
      <c r="XZ56" s="80"/>
      <c r="YA56" s="80"/>
      <c r="YB56" s="80"/>
      <c r="YC56" s="80"/>
      <c r="YD56" s="80"/>
      <c r="YE56" s="80"/>
      <c r="YF56" s="80"/>
      <c r="YG56" s="80"/>
      <c r="YH56" s="80"/>
      <c r="YI56" s="80"/>
      <c r="YJ56" s="80"/>
      <c r="YK56" s="80"/>
      <c r="YL56" s="80"/>
      <c r="YM56" s="80"/>
      <c r="YN56" s="80"/>
      <c r="YO56" s="80"/>
      <c r="YP56" s="80"/>
      <c r="YQ56" s="80"/>
      <c r="YR56" s="80"/>
      <c r="YS56" s="80"/>
      <c r="YT56" s="80"/>
      <c r="YU56" s="80"/>
      <c r="YV56" s="80"/>
      <c r="YW56" s="80"/>
      <c r="YX56" s="80"/>
      <c r="YY56" s="80"/>
      <c r="YZ56" s="80"/>
      <c r="ZA56" s="80"/>
      <c r="ZB56" s="80"/>
      <c r="ZC56" s="80"/>
      <c r="ZD56" s="80"/>
      <c r="ZE56" s="80"/>
      <c r="ZF56" s="80"/>
      <c r="ZG56" s="80"/>
      <c r="ZH56" s="80"/>
      <c r="ZI56" s="80"/>
      <c r="ZJ56" s="80"/>
      <c r="ZK56" s="80"/>
      <c r="ZL56" s="80"/>
      <c r="ZM56" s="80"/>
      <c r="ZN56" s="80"/>
      <c r="ZO56" s="80"/>
      <c r="ZP56" s="80"/>
      <c r="ZQ56" s="80"/>
      <c r="ZR56" s="80"/>
      <c r="ZS56" s="80"/>
      <c r="ZT56" s="80"/>
      <c r="ZU56" s="80"/>
      <c r="ZV56" s="80"/>
      <c r="ZW56" s="80"/>
      <c r="ZX56" s="80"/>
      <c r="ZY56" s="80"/>
      <c r="ZZ56" s="80"/>
      <c r="AAA56" s="80"/>
      <c r="AAB56" s="80"/>
      <c r="AAC56" s="80"/>
      <c r="AAD56" s="80"/>
      <c r="AAE56" s="80"/>
      <c r="AAF56" s="80"/>
      <c r="AAG56" s="80"/>
      <c r="AAH56" s="80"/>
      <c r="AAI56" s="80"/>
      <c r="AAJ56" s="80"/>
      <c r="AAK56" s="80"/>
      <c r="AAL56" s="80"/>
      <c r="AAM56" s="80"/>
      <c r="AAN56" s="80"/>
      <c r="AAO56" s="80"/>
      <c r="AAP56" s="80"/>
      <c r="AAQ56" s="80"/>
      <c r="AAR56" s="80"/>
      <c r="AAS56" s="80"/>
      <c r="AAT56" s="80"/>
      <c r="AAU56" s="80"/>
      <c r="AAV56" s="80"/>
      <c r="AAW56" s="80"/>
      <c r="AAX56" s="80"/>
      <c r="AAY56" s="80"/>
      <c r="AAZ56" s="80"/>
      <c r="ABA56" s="80"/>
      <c r="ABB56" s="80"/>
      <c r="ABC56" s="80"/>
      <c r="ABD56" s="80"/>
      <c r="ABE56" s="80"/>
      <c r="ABF56" s="80"/>
      <c r="ABG56" s="80"/>
      <c r="ABH56" s="80"/>
      <c r="ABI56" s="80"/>
      <c r="ABJ56" s="80"/>
      <c r="ABK56" s="80"/>
      <c r="ABL56" s="80"/>
      <c r="ABM56" s="80"/>
      <c r="ABN56" s="80"/>
      <c r="ABO56" s="80"/>
      <c r="ABP56" s="80"/>
      <c r="ABQ56" s="80"/>
      <c r="ABR56" s="80"/>
      <c r="ABS56" s="80"/>
      <c r="ABT56" s="80"/>
      <c r="ABU56" s="80"/>
      <c r="ABV56" s="80"/>
      <c r="ABW56" s="80"/>
      <c r="ABX56" s="80"/>
      <c r="ABY56" s="80"/>
      <c r="ABZ56" s="80"/>
      <c r="ACA56" s="80"/>
      <c r="ACB56" s="80"/>
      <c r="ACC56" s="80"/>
      <c r="ACD56" s="80"/>
      <c r="ACE56" s="80"/>
      <c r="ACF56" s="80"/>
      <c r="ACG56" s="80"/>
      <c r="ACH56" s="80"/>
      <c r="ACI56" s="80"/>
      <c r="ACJ56" s="80"/>
      <c r="ACK56" s="80"/>
      <c r="ACL56" s="80"/>
      <c r="ACM56" s="80"/>
      <c r="ACN56" s="80"/>
      <c r="ACO56" s="80"/>
      <c r="ACP56" s="80"/>
      <c r="ACQ56" s="80"/>
      <c r="ACR56" s="80"/>
      <c r="ACS56" s="80"/>
      <c r="ACT56" s="80"/>
      <c r="ACU56" s="80"/>
      <c r="ACV56" s="80"/>
      <c r="ACW56" s="80"/>
      <c r="ACX56" s="80"/>
      <c r="ACY56" s="80"/>
      <c r="ACZ56" s="80"/>
      <c r="ADA56" s="80"/>
      <c r="ADB56" s="80"/>
      <c r="ADC56" s="80"/>
      <c r="ADD56" s="80"/>
      <c r="ADE56" s="80"/>
      <c r="ADF56" s="80"/>
      <c r="ADG56" s="80"/>
      <c r="ADH56" s="80"/>
      <c r="ADI56" s="80"/>
      <c r="ADJ56" s="80"/>
      <c r="ADK56" s="80"/>
      <c r="ADL56" s="80"/>
      <c r="ADM56" s="80"/>
      <c r="ADN56" s="80"/>
      <c r="ADO56" s="80"/>
      <c r="ADP56" s="80"/>
      <c r="ADQ56" s="80"/>
      <c r="ADR56" s="80"/>
      <c r="ADS56" s="80"/>
      <c r="ADT56" s="80"/>
      <c r="ADU56" s="80"/>
      <c r="ADV56" s="80"/>
      <c r="ADW56" s="80"/>
      <c r="ADX56" s="80"/>
      <c r="ADY56" s="80"/>
      <c r="ADZ56" s="80"/>
      <c r="AEA56" s="80"/>
      <c r="AEB56" s="80"/>
      <c r="AEC56" s="80"/>
      <c r="AED56" s="80"/>
      <c r="AEE56" s="80"/>
      <c r="AEF56" s="80"/>
      <c r="AEG56" s="80"/>
      <c r="AEH56" s="80"/>
      <c r="AEI56" s="80"/>
      <c r="AEJ56" s="80"/>
      <c r="AEK56" s="80"/>
      <c r="AEL56" s="80"/>
      <c r="AEM56" s="80"/>
      <c r="AEN56" s="80"/>
      <c r="AEO56" s="80"/>
      <c r="AEP56" s="80"/>
      <c r="AEQ56" s="80"/>
      <c r="AER56" s="80"/>
      <c r="AES56" s="80"/>
      <c r="AET56" s="80"/>
      <c r="AEU56" s="80"/>
      <c r="AEV56" s="80"/>
      <c r="AEW56" s="80"/>
      <c r="AEX56" s="80"/>
      <c r="AEY56" s="80"/>
      <c r="AEZ56" s="80"/>
      <c r="AFA56" s="80"/>
      <c r="AFB56" s="80"/>
      <c r="AFC56" s="80"/>
      <c r="AFD56" s="80"/>
      <c r="AFE56" s="80"/>
      <c r="AFF56" s="80"/>
      <c r="AFG56" s="80"/>
      <c r="AFH56" s="80"/>
      <c r="AFI56" s="80"/>
      <c r="AFJ56" s="80"/>
      <c r="AFK56" s="80"/>
      <c r="AFL56" s="80"/>
      <c r="AFM56" s="80"/>
      <c r="AFN56" s="80"/>
      <c r="AFO56" s="80"/>
      <c r="AFP56" s="80"/>
      <c r="AFQ56" s="80"/>
      <c r="AFR56" s="80"/>
      <c r="AFS56" s="80"/>
      <c r="AFT56" s="80"/>
      <c r="AFU56" s="80"/>
      <c r="AFV56" s="80"/>
      <c r="AFW56" s="80"/>
      <c r="AFX56" s="80"/>
      <c r="AFY56" s="80"/>
      <c r="AFZ56" s="80"/>
      <c r="AGA56" s="80"/>
      <c r="AGB56" s="80"/>
      <c r="AGC56" s="80"/>
      <c r="AGD56" s="80"/>
      <c r="AGE56" s="80"/>
      <c r="AGF56" s="80"/>
      <c r="AGG56" s="80"/>
      <c r="AGH56" s="80"/>
      <c r="AGI56" s="80"/>
      <c r="AGJ56" s="80"/>
      <c r="AGK56" s="80"/>
      <c r="AGL56" s="80"/>
      <c r="AGM56" s="80"/>
      <c r="AGN56" s="80"/>
      <c r="AGO56" s="80"/>
      <c r="AGP56" s="80"/>
      <c r="AGQ56" s="80"/>
      <c r="AGR56" s="80"/>
      <c r="AGS56" s="80"/>
      <c r="AGT56" s="80"/>
      <c r="AGU56" s="80"/>
      <c r="AGV56" s="80"/>
      <c r="AGW56" s="80"/>
      <c r="AGX56" s="80"/>
      <c r="AGY56" s="80"/>
      <c r="AGZ56" s="80"/>
      <c r="AHA56" s="80"/>
      <c r="AHB56" s="80"/>
      <c r="AHC56" s="80"/>
      <c r="AHD56" s="80"/>
      <c r="AHE56" s="80"/>
      <c r="AHF56" s="80"/>
      <c r="AHG56" s="80"/>
      <c r="AHH56" s="80"/>
      <c r="AHI56" s="80"/>
      <c r="AHJ56" s="80"/>
      <c r="AHK56" s="80"/>
      <c r="AHL56" s="80"/>
      <c r="AHM56" s="80"/>
      <c r="AHN56" s="80"/>
      <c r="AHO56" s="80"/>
      <c r="AHP56" s="80"/>
      <c r="AHQ56" s="80"/>
      <c r="AHR56" s="80"/>
      <c r="AHS56" s="80"/>
      <c r="AHT56" s="80"/>
      <c r="AHU56" s="80"/>
      <c r="AHV56" s="80"/>
      <c r="AHW56" s="80"/>
      <c r="AHX56" s="80"/>
      <c r="AHY56" s="80"/>
      <c r="AHZ56" s="80"/>
      <c r="AIA56" s="80"/>
      <c r="AIB56" s="80"/>
      <c r="AIC56" s="80"/>
      <c r="AID56" s="80"/>
      <c r="AIE56" s="80"/>
      <c r="AIF56" s="80"/>
      <c r="AIG56" s="80"/>
      <c r="AIH56" s="80"/>
      <c r="AII56" s="80"/>
      <c r="AIJ56" s="80"/>
      <c r="AIK56" s="80"/>
      <c r="AIL56" s="80"/>
      <c r="AIM56" s="80"/>
      <c r="AIN56" s="80"/>
      <c r="AIO56" s="80"/>
      <c r="AIP56" s="80"/>
      <c r="AIQ56" s="80"/>
      <c r="AIR56" s="80"/>
      <c r="AIS56" s="80"/>
      <c r="AIT56" s="80"/>
      <c r="AIU56" s="80"/>
      <c r="AIV56" s="80"/>
      <c r="AIW56" s="80"/>
      <c r="AIX56" s="80"/>
      <c r="AIY56" s="80"/>
      <c r="AIZ56" s="80"/>
      <c r="AJA56" s="80"/>
      <c r="AJB56" s="80"/>
      <c r="AJC56" s="80"/>
      <c r="AJD56" s="80"/>
      <c r="AJE56" s="80"/>
      <c r="AJF56" s="80"/>
      <c r="AJG56" s="80"/>
      <c r="AJH56" s="80"/>
      <c r="AJI56" s="80"/>
      <c r="AJJ56" s="80"/>
      <c r="AJK56" s="80"/>
      <c r="AJL56" s="80"/>
      <c r="AJM56" s="80"/>
      <c r="AJN56" s="80"/>
      <c r="AJO56" s="80"/>
      <c r="AJP56" s="80"/>
      <c r="AJQ56" s="80"/>
      <c r="AJR56" s="80"/>
      <c r="AJS56" s="80"/>
      <c r="AJT56" s="80"/>
      <c r="AJU56" s="80"/>
      <c r="AJV56" s="80"/>
      <c r="AJW56" s="80"/>
      <c r="AJX56" s="80"/>
      <c r="AJY56" s="80"/>
      <c r="AJZ56" s="80"/>
      <c r="AKA56" s="80"/>
      <c r="AKB56" s="80"/>
      <c r="AKC56" s="80"/>
      <c r="AKD56" s="80"/>
      <c r="AKE56" s="80"/>
      <c r="AKF56" s="80"/>
      <c r="AKG56" s="80"/>
      <c r="AKH56" s="80"/>
      <c r="AKI56" s="80"/>
      <c r="AKJ56" s="80"/>
      <c r="AKK56" s="80"/>
      <c r="AKL56" s="80"/>
      <c r="AKM56" s="80"/>
      <c r="AKN56" s="80"/>
      <c r="AKO56" s="80"/>
      <c r="AKP56" s="80"/>
      <c r="AKQ56" s="80"/>
      <c r="AKR56" s="80"/>
      <c r="AKS56" s="80"/>
      <c r="AKT56" s="80"/>
      <c r="AKU56" s="80"/>
      <c r="AKV56" s="80"/>
      <c r="AKW56" s="80"/>
      <c r="AKX56" s="80"/>
      <c r="AKY56" s="80"/>
      <c r="AKZ56" s="80"/>
      <c r="ALA56" s="80"/>
      <c r="ALB56" s="80"/>
      <c r="ALC56" s="80"/>
      <c r="ALD56" s="80"/>
      <c r="ALE56" s="80"/>
      <c r="ALF56" s="80"/>
      <c r="ALG56" s="80"/>
      <c r="ALH56" s="80"/>
      <c r="ALI56" s="80"/>
      <c r="ALJ56" s="80"/>
      <c r="ALK56" s="80"/>
      <c r="ALL56" s="80"/>
      <c r="ALM56" s="80"/>
      <c r="ALN56" s="80"/>
      <c r="ALO56" s="80"/>
      <c r="ALP56" s="80"/>
    </row>
    <row r="57" spans="1:1004" s="207" customFormat="1" ht="15" x14ac:dyDescent="0.25">
      <c r="A57" s="407" t="str">
        <f>IF(COUNTBLANK(B57)=1," ",COUNTA($B$13:B57))</f>
        <v xml:space="preserve"> </v>
      </c>
      <c r="B57" s="430"/>
      <c r="C57" s="421" t="s">
        <v>209</v>
      </c>
      <c r="D57" s="430" t="s">
        <v>56</v>
      </c>
      <c r="E57" s="46">
        <f>E55*1.1</f>
        <v>147.91425000000001</v>
      </c>
      <c r="F57" s="346"/>
      <c r="G57" s="347"/>
      <c r="H57" s="107"/>
      <c r="I57" s="348"/>
      <c r="J57" s="348"/>
      <c r="K57" s="349"/>
      <c r="L57" s="349"/>
      <c r="M57" s="349"/>
      <c r="N57" s="349"/>
      <c r="O57" s="349"/>
      <c r="P57" s="349"/>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c r="MS57" s="80"/>
      <c r="MT57" s="80"/>
      <c r="MU57" s="80"/>
      <c r="MV57" s="80"/>
      <c r="MW57" s="80"/>
      <c r="MX57" s="80"/>
      <c r="MY57" s="80"/>
      <c r="MZ57" s="80"/>
      <c r="NA57" s="80"/>
      <c r="NB57" s="80"/>
      <c r="NC57" s="80"/>
      <c r="ND57" s="80"/>
      <c r="NE57" s="80"/>
      <c r="NF57" s="80"/>
      <c r="NG57" s="80"/>
      <c r="NH57" s="80"/>
      <c r="NI57" s="80"/>
      <c r="NJ57" s="80"/>
      <c r="NK57" s="80"/>
      <c r="NL57" s="80"/>
      <c r="NM57" s="80"/>
      <c r="NN57" s="80"/>
      <c r="NO57" s="80"/>
      <c r="NP57" s="80"/>
      <c r="NQ57" s="80"/>
      <c r="NR57" s="80"/>
      <c r="NS57" s="80"/>
      <c r="NT57" s="80"/>
      <c r="NU57" s="80"/>
      <c r="NV57" s="80"/>
      <c r="NW57" s="80"/>
      <c r="NX57" s="80"/>
      <c r="NY57" s="80"/>
      <c r="NZ57" s="80"/>
      <c r="OA57" s="80"/>
      <c r="OB57" s="80"/>
      <c r="OC57" s="80"/>
      <c r="OD57" s="80"/>
      <c r="OE57" s="80"/>
      <c r="OF57" s="80"/>
      <c r="OG57" s="80"/>
      <c r="OH57" s="80"/>
      <c r="OI57" s="80"/>
      <c r="OJ57" s="80"/>
      <c r="OK57" s="80"/>
      <c r="OL57" s="80"/>
      <c r="OM57" s="80"/>
      <c r="ON57" s="80"/>
      <c r="OO57" s="80"/>
      <c r="OP57" s="80"/>
      <c r="OQ57" s="80"/>
      <c r="OR57" s="80"/>
      <c r="OS57" s="80"/>
      <c r="OT57" s="80"/>
      <c r="OU57" s="80"/>
      <c r="OV57" s="80"/>
      <c r="OW57" s="80"/>
      <c r="OX57" s="80"/>
      <c r="OY57" s="80"/>
      <c r="OZ57" s="80"/>
      <c r="PA57" s="80"/>
      <c r="PB57" s="80"/>
      <c r="PC57" s="80"/>
      <c r="PD57" s="80"/>
      <c r="PE57" s="80"/>
      <c r="PF57" s="80"/>
      <c r="PG57" s="80"/>
      <c r="PH57" s="80"/>
      <c r="PI57" s="80"/>
      <c r="PJ57" s="80"/>
      <c r="PK57" s="80"/>
      <c r="PL57" s="80"/>
      <c r="PM57" s="80"/>
      <c r="PN57" s="80"/>
      <c r="PO57" s="80"/>
      <c r="PP57" s="80"/>
      <c r="PQ57" s="80"/>
      <c r="PR57" s="80"/>
      <c r="PS57" s="80"/>
      <c r="PT57" s="80"/>
      <c r="PU57" s="80"/>
      <c r="PV57" s="80"/>
      <c r="PW57" s="80"/>
      <c r="PX57" s="80"/>
      <c r="PY57" s="80"/>
      <c r="PZ57" s="80"/>
      <c r="QA57" s="80"/>
      <c r="QB57" s="80"/>
      <c r="QC57" s="80"/>
      <c r="QD57" s="80"/>
      <c r="QE57" s="80"/>
      <c r="QF57" s="80"/>
      <c r="QG57" s="80"/>
      <c r="QH57" s="80"/>
      <c r="QI57" s="80"/>
      <c r="QJ57" s="80"/>
      <c r="QK57" s="80"/>
      <c r="QL57" s="80"/>
      <c r="QM57" s="80"/>
      <c r="QN57" s="80"/>
      <c r="QO57" s="80"/>
      <c r="QP57" s="80"/>
      <c r="QQ57" s="80"/>
      <c r="QR57" s="80"/>
      <c r="QS57" s="80"/>
      <c r="QT57" s="80"/>
      <c r="QU57" s="80"/>
      <c r="QV57" s="80"/>
      <c r="QW57" s="80"/>
      <c r="QX57" s="80"/>
      <c r="QY57" s="80"/>
      <c r="QZ57" s="80"/>
      <c r="RA57" s="80"/>
      <c r="RB57" s="80"/>
      <c r="RC57" s="80"/>
      <c r="RD57" s="80"/>
      <c r="RE57" s="80"/>
      <c r="RF57" s="80"/>
      <c r="RG57" s="80"/>
      <c r="RH57" s="80"/>
      <c r="RI57" s="80"/>
      <c r="RJ57" s="80"/>
      <c r="RK57" s="80"/>
      <c r="RL57" s="80"/>
      <c r="RM57" s="80"/>
      <c r="RN57" s="80"/>
      <c r="RO57" s="80"/>
      <c r="RP57" s="80"/>
      <c r="RQ57" s="80"/>
      <c r="RR57" s="80"/>
      <c r="RS57" s="80"/>
      <c r="RT57" s="80"/>
      <c r="RU57" s="80"/>
      <c r="RV57" s="80"/>
      <c r="RW57" s="80"/>
      <c r="RX57" s="80"/>
      <c r="RY57" s="80"/>
      <c r="RZ57" s="80"/>
      <c r="SA57" s="80"/>
      <c r="SB57" s="80"/>
      <c r="SC57" s="80"/>
      <c r="SD57" s="80"/>
      <c r="SE57" s="80"/>
      <c r="SF57" s="80"/>
      <c r="SG57" s="80"/>
      <c r="SH57" s="80"/>
      <c r="SI57" s="80"/>
      <c r="SJ57" s="80"/>
      <c r="SK57" s="80"/>
      <c r="SL57" s="80"/>
      <c r="SM57" s="80"/>
      <c r="SN57" s="80"/>
      <c r="SO57" s="80"/>
      <c r="SP57" s="80"/>
      <c r="SQ57" s="80"/>
      <c r="SR57" s="80"/>
      <c r="SS57" s="80"/>
      <c r="ST57" s="80"/>
      <c r="SU57" s="80"/>
      <c r="SV57" s="80"/>
      <c r="SW57" s="80"/>
      <c r="SX57" s="80"/>
      <c r="SY57" s="80"/>
      <c r="SZ57" s="80"/>
      <c r="TA57" s="80"/>
      <c r="TB57" s="80"/>
      <c r="TC57" s="80"/>
      <c r="TD57" s="80"/>
      <c r="TE57" s="80"/>
      <c r="TF57" s="80"/>
      <c r="TG57" s="80"/>
      <c r="TH57" s="80"/>
      <c r="TI57" s="80"/>
      <c r="TJ57" s="80"/>
      <c r="TK57" s="80"/>
      <c r="TL57" s="80"/>
      <c r="TM57" s="80"/>
      <c r="TN57" s="80"/>
      <c r="TO57" s="80"/>
      <c r="TP57" s="80"/>
      <c r="TQ57" s="80"/>
      <c r="TR57" s="80"/>
      <c r="TS57" s="80"/>
      <c r="TT57" s="80"/>
      <c r="TU57" s="80"/>
      <c r="TV57" s="80"/>
      <c r="TW57" s="80"/>
      <c r="TX57" s="80"/>
      <c r="TY57" s="80"/>
      <c r="TZ57" s="80"/>
      <c r="UA57" s="80"/>
      <c r="UB57" s="80"/>
      <c r="UC57" s="80"/>
      <c r="UD57" s="80"/>
      <c r="UE57" s="80"/>
      <c r="UF57" s="80"/>
      <c r="UG57" s="80"/>
      <c r="UH57" s="80"/>
      <c r="UI57" s="80"/>
      <c r="UJ57" s="80"/>
      <c r="UK57" s="80"/>
      <c r="UL57" s="80"/>
      <c r="UM57" s="80"/>
      <c r="UN57" s="80"/>
      <c r="UO57" s="80"/>
      <c r="UP57" s="80"/>
      <c r="UQ57" s="80"/>
      <c r="UR57" s="80"/>
      <c r="US57" s="80"/>
      <c r="UT57" s="80"/>
      <c r="UU57" s="80"/>
      <c r="UV57" s="80"/>
      <c r="UW57" s="80"/>
      <c r="UX57" s="80"/>
      <c r="UY57" s="80"/>
      <c r="UZ57" s="80"/>
      <c r="VA57" s="80"/>
      <c r="VB57" s="80"/>
      <c r="VC57" s="80"/>
      <c r="VD57" s="80"/>
      <c r="VE57" s="80"/>
      <c r="VF57" s="80"/>
      <c r="VG57" s="80"/>
      <c r="VH57" s="80"/>
      <c r="VI57" s="80"/>
      <c r="VJ57" s="80"/>
      <c r="VK57" s="80"/>
      <c r="VL57" s="80"/>
      <c r="VM57" s="80"/>
      <c r="VN57" s="80"/>
      <c r="VO57" s="80"/>
      <c r="VP57" s="80"/>
      <c r="VQ57" s="80"/>
      <c r="VR57" s="80"/>
      <c r="VS57" s="80"/>
      <c r="VT57" s="80"/>
      <c r="VU57" s="80"/>
      <c r="VV57" s="80"/>
      <c r="VW57" s="80"/>
      <c r="VX57" s="80"/>
      <c r="VY57" s="80"/>
      <c r="VZ57" s="80"/>
      <c r="WA57" s="80"/>
      <c r="WB57" s="80"/>
      <c r="WC57" s="80"/>
      <c r="WD57" s="80"/>
      <c r="WE57" s="80"/>
      <c r="WF57" s="80"/>
      <c r="WG57" s="80"/>
      <c r="WH57" s="80"/>
      <c r="WI57" s="80"/>
      <c r="WJ57" s="80"/>
      <c r="WK57" s="80"/>
      <c r="WL57" s="80"/>
      <c r="WM57" s="80"/>
      <c r="WN57" s="80"/>
      <c r="WO57" s="80"/>
      <c r="WP57" s="80"/>
      <c r="WQ57" s="80"/>
      <c r="WR57" s="80"/>
      <c r="WS57" s="80"/>
      <c r="WT57" s="80"/>
      <c r="WU57" s="80"/>
      <c r="WV57" s="80"/>
      <c r="WW57" s="80"/>
      <c r="WX57" s="80"/>
      <c r="WY57" s="80"/>
      <c r="WZ57" s="80"/>
      <c r="XA57" s="80"/>
      <c r="XB57" s="80"/>
      <c r="XC57" s="80"/>
      <c r="XD57" s="80"/>
      <c r="XE57" s="80"/>
      <c r="XF57" s="80"/>
      <c r="XG57" s="80"/>
      <c r="XH57" s="80"/>
      <c r="XI57" s="80"/>
      <c r="XJ57" s="80"/>
      <c r="XK57" s="80"/>
      <c r="XL57" s="80"/>
      <c r="XM57" s="80"/>
      <c r="XN57" s="80"/>
      <c r="XO57" s="80"/>
      <c r="XP57" s="80"/>
      <c r="XQ57" s="80"/>
      <c r="XR57" s="80"/>
      <c r="XS57" s="80"/>
      <c r="XT57" s="80"/>
      <c r="XU57" s="80"/>
      <c r="XV57" s="80"/>
      <c r="XW57" s="80"/>
      <c r="XX57" s="80"/>
      <c r="XY57" s="80"/>
      <c r="XZ57" s="80"/>
      <c r="YA57" s="80"/>
      <c r="YB57" s="80"/>
      <c r="YC57" s="80"/>
      <c r="YD57" s="80"/>
      <c r="YE57" s="80"/>
      <c r="YF57" s="80"/>
      <c r="YG57" s="80"/>
      <c r="YH57" s="80"/>
      <c r="YI57" s="80"/>
      <c r="YJ57" s="80"/>
      <c r="YK57" s="80"/>
      <c r="YL57" s="80"/>
      <c r="YM57" s="80"/>
      <c r="YN57" s="80"/>
      <c r="YO57" s="80"/>
      <c r="YP57" s="80"/>
      <c r="YQ57" s="80"/>
      <c r="YR57" s="80"/>
      <c r="YS57" s="80"/>
      <c r="YT57" s="80"/>
      <c r="YU57" s="80"/>
      <c r="YV57" s="80"/>
      <c r="YW57" s="80"/>
      <c r="YX57" s="80"/>
      <c r="YY57" s="80"/>
      <c r="YZ57" s="80"/>
      <c r="ZA57" s="80"/>
      <c r="ZB57" s="80"/>
      <c r="ZC57" s="80"/>
      <c r="ZD57" s="80"/>
      <c r="ZE57" s="80"/>
      <c r="ZF57" s="80"/>
      <c r="ZG57" s="80"/>
      <c r="ZH57" s="80"/>
      <c r="ZI57" s="80"/>
      <c r="ZJ57" s="80"/>
      <c r="ZK57" s="80"/>
      <c r="ZL57" s="80"/>
      <c r="ZM57" s="80"/>
      <c r="ZN57" s="80"/>
      <c r="ZO57" s="80"/>
      <c r="ZP57" s="80"/>
      <c r="ZQ57" s="80"/>
      <c r="ZR57" s="80"/>
      <c r="ZS57" s="80"/>
      <c r="ZT57" s="80"/>
      <c r="ZU57" s="80"/>
      <c r="ZV57" s="80"/>
      <c r="ZW57" s="80"/>
      <c r="ZX57" s="80"/>
      <c r="ZY57" s="80"/>
      <c r="ZZ57" s="80"/>
      <c r="AAA57" s="80"/>
      <c r="AAB57" s="80"/>
      <c r="AAC57" s="80"/>
      <c r="AAD57" s="80"/>
      <c r="AAE57" s="80"/>
      <c r="AAF57" s="80"/>
      <c r="AAG57" s="80"/>
      <c r="AAH57" s="80"/>
      <c r="AAI57" s="80"/>
      <c r="AAJ57" s="80"/>
      <c r="AAK57" s="80"/>
      <c r="AAL57" s="80"/>
      <c r="AAM57" s="80"/>
      <c r="AAN57" s="80"/>
      <c r="AAO57" s="80"/>
      <c r="AAP57" s="80"/>
      <c r="AAQ57" s="80"/>
      <c r="AAR57" s="80"/>
      <c r="AAS57" s="80"/>
      <c r="AAT57" s="80"/>
      <c r="AAU57" s="80"/>
      <c r="AAV57" s="80"/>
      <c r="AAW57" s="80"/>
      <c r="AAX57" s="80"/>
      <c r="AAY57" s="80"/>
      <c r="AAZ57" s="80"/>
      <c r="ABA57" s="80"/>
      <c r="ABB57" s="80"/>
      <c r="ABC57" s="80"/>
      <c r="ABD57" s="80"/>
      <c r="ABE57" s="80"/>
      <c r="ABF57" s="80"/>
      <c r="ABG57" s="80"/>
      <c r="ABH57" s="80"/>
      <c r="ABI57" s="80"/>
      <c r="ABJ57" s="80"/>
      <c r="ABK57" s="80"/>
      <c r="ABL57" s="80"/>
      <c r="ABM57" s="80"/>
      <c r="ABN57" s="80"/>
      <c r="ABO57" s="80"/>
      <c r="ABP57" s="80"/>
      <c r="ABQ57" s="80"/>
      <c r="ABR57" s="80"/>
      <c r="ABS57" s="80"/>
      <c r="ABT57" s="80"/>
      <c r="ABU57" s="80"/>
      <c r="ABV57" s="80"/>
      <c r="ABW57" s="80"/>
      <c r="ABX57" s="80"/>
      <c r="ABY57" s="80"/>
      <c r="ABZ57" s="80"/>
      <c r="ACA57" s="80"/>
      <c r="ACB57" s="80"/>
      <c r="ACC57" s="80"/>
      <c r="ACD57" s="80"/>
      <c r="ACE57" s="80"/>
      <c r="ACF57" s="80"/>
      <c r="ACG57" s="80"/>
      <c r="ACH57" s="80"/>
      <c r="ACI57" s="80"/>
      <c r="ACJ57" s="80"/>
      <c r="ACK57" s="80"/>
      <c r="ACL57" s="80"/>
      <c r="ACM57" s="80"/>
      <c r="ACN57" s="80"/>
      <c r="ACO57" s="80"/>
      <c r="ACP57" s="80"/>
      <c r="ACQ57" s="80"/>
      <c r="ACR57" s="80"/>
      <c r="ACS57" s="80"/>
      <c r="ACT57" s="80"/>
      <c r="ACU57" s="80"/>
      <c r="ACV57" s="80"/>
      <c r="ACW57" s="80"/>
      <c r="ACX57" s="80"/>
      <c r="ACY57" s="80"/>
      <c r="ACZ57" s="80"/>
      <c r="ADA57" s="80"/>
      <c r="ADB57" s="80"/>
      <c r="ADC57" s="80"/>
      <c r="ADD57" s="80"/>
      <c r="ADE57" s="80"/>
      <c r="ADF57" s="80"/>
      <c r="ADG57" s="80"/>
      <c r="ADH57" s="80"/>
      <c r="ADI57" s="80"/>
      <c r="ADJ57" s="80"/>
      <c r="ADK57" s="80"/>
      <c r="ADL57" s="80"/>
      <c r="ADM57" s="80"/>
      <c r="ADN57" s="80"/>
      <c r="ADO57" s="80"/>
      <c r="ADP57" s="80"/>
      <c r="ADQ57" s="80"/>
      <c r="ADR57" s="80"/>
      <c r="ADS57" s="80"/>
      <c r="ADT57" s="80"/>
      <c r="ADU57" s="80"/>
      <c r="ADV57" s="80"/>
      <c r="ADW57" s="80"/>
      <c r="ADX57" s="80"/>
      <c r="ADY57" s="80"/>
      <c r="ADZ57" s="80"/>
      <c r="AEA57" s="80"/>
      <c r="AEB57" s="80"/>
      <c r="AEC57" s="80"/>
      <c r="AED57" s="80"/>
      <c r="AEE57" s="80"/>
      <c r="AEF57" s="80"/>
      <c r="AEG57" s="80"/>
      <c r="AEH57" s="80"/>
      <c r="AEI57" s="80"/>
      <c r="AEJ57" s="80"/>
      <c r="AEK57" s="80"/>
      <c r="AEL57" s="80"/>
      <c r="AEM57" s="80"/>
      <c r="AEN57" s="80"/>
      <c r="AEO57" s="80"/>
      <c r="AEP57" s="80"/>
      <c r="AEQ57" s="80"/>
      <c r="AER57" s="80"/>
      <c r="AES57" s="80"/>
      <c r="AET57" s="80"/>
      <c r="AEU57" s="80"/>
      <c r="AEV57" s="80"/>
      <c r="AEW57" s="80"/>
      <c r="AEX57" s="80"/>
      <c r="AEY57" s="80"/>
      <c r="AEZ57" s="80"/>
      <c r="AFA57" s="80"/>
      <c r="AFB57" s="80"/>
      <c r="AFC57" s="80"/>
      <c r="AFD57" s="80"/>
      <c r="AFE57" s="80"/>
      <c r="AFF57" s="80"/>
      <c r="AFG57" s="80"/>
      <c r="AFH57" s="80"/>
      <c r="AFI57" s="80"/>
      <c r="AFJ57" s="80"/>
      <c r="AFK57" s="80"/>
      <c r="AFL57" s="80"/>
      <c r="AFM57" s="80"/>
      <c r="AFN57" s="80"/>
      <c r="AFO57" s="80"/>
      <c r="AFP57" s="80"/>
      <c r="AFQ57" s="80"/>
      <c r="AFR57" s="80"/>
      <c r="AFS57" s="80"/>
      <c r="AFT57" s="80"/>
      <c r="AFU57" s="80"/>
      <c r="AFV57" s="80"/>
      <c r="AFW57" s="80"/>
      <c r="AFX57" s="80"/>
      <c r="AFY57" s="80"/>
      <c r="AFZ57" s="80"/>
      <c r="AGA57" s="80"/>
      <c r="AGB57" s="80"/>
      <c r="AGC57" s="80"/>
      <c r="AGD57" s="80"/>
      <c r="AGE57" s="80"/>
      <c r="AGF57" s="80"/>
      <c r="AGG57" s="80"/>
      <c r="AGH57" s="80"/>
      <c r="AGI57" s="80"/>
      <c r="AGJ57" s="80"/>
      <c r="AGK57" s="80"/>
      <c r="AGL57" s="80"/>
      <c r="AGM57" s="80"/>
      <c r="AGN57" s="80"/>
      <c r="AGO57" s="80"/>
      <c r="AGP57" s="80"/>
      <c r="AGQ57" s="80"/>
      <c r="AGR57" s="80"/>
      <c r="AGS57" s="80"/>
      <c r="AGT57" s="80"/>
      <c r="AGU57" s="80"/>
      <c r="AGV57" s="80"/>
      <c r="AGW57" s="80"/>
      <c r="AGX57" s="80"/>
      <c r="AGY57" s="80"/>
      <c r="AGZ57" s="80"/>
      <c r="AHA57" s="80"/>
      <c r="AHB57" s="80"/>
      <c r="AHC57" s="80"/>
      <c r="AHD57" s="80"/>
      <c r="AHE57" s="80"/>
      <c r="AHF57" s="80"/>
      <c r="AHG57" s="80"/>
      <c r="AHH57" s="80"/>
      <c r="AHI57" s="80"/>
      <c r="AHJ57" s="80"/>
      <c r="AHK57" s="80"/>
      <c r="AHL57" s="80"/>
      <c r="AHM57" s="80"/>
      <c r="AHN57" s="80"/>
      <c r="AHO57" s="80"/>
      <c r="AHP57" s="80"/>
      <c r="AHQ57" s="80"/>
      <c r="AHR57" s="80"/>
      <c r="AHS57" s="80"/>
      <c r="AHT57" s="80"/>
      <c r="AHU57" s="80"/>
      <c r="AHV57" s="80"/>
      <c r="AHW57" s="80"/>
      <c r="AHX57" s="80"/>
      <c r="AHY57" s="80"/>
      <c r="AHZ57" s="80"/>
      <c r="AIA57" s="80"/>
      <c r="AIB57" s="80"/>
      <c r="AIC57" s="80"/>
      <c r="AID57" s="80"/>
      <c r="AIE57" s="80"/>
      <c r="AIF57" s="80"/>
      <c r="AIG57" s="80"/>
      <c r="AIH57" s="80"/>
      <c r="AII57" s="80"/>
      <c r="AIJ57" s="80"/>
      <c r="AIK57" s="80"/>
      <c r="AIL57" s="80"/>
      <c r="AIM57" s="80"/>
      <c r="AIN57" s="80"/>
      <c r="AIO57" s="80"/>
      <c r="AIP57" s="80"/>
      <c r="AIQ57" s="80"/>
      <c r="AIR57" s="80"/>
      <c r="AIS57" s="80"/>
      <c r="AIT57" s="80"/>
      <c r="AIU57" s="80"/>
      <c r="AIV57" s="80"/>
      <c r="AIW57" s="80"/>
      <c r="AIX57" s="80"/>
      <c r="AIY57" s="80"/>
      <c r="AIZ57" s="80"/>
      <c r="AJA57" s="80"/>
      <c r="AJB57" s="80"/>
      <c r="AJC57" s="80"/>
      <c r="AJD57" s="80"/>
      <c r="AJE57" s="80"/>
      <c r="AJF57" s="80"/>
      <c r="AJG57" s="80"/>
      <c r="AJH57" s="80"/>
      <c r="AJI57" s="80"/>
      <c r="AJJ57" s="80"/>
      <c r="AJK57" s="80"/>
      <c r="AJL57" s="80"/>
      <c r="AJM57" s="80"/>
      <c r="AJN57" s="80"/>
      <c r="AJO57" s="80"/>
      <c r="AJP57" s="80"/>
      <c r="AJQ57" s="80"/>
      <c r="AJR57" s="80"/>
      <c r="AJS57" s="80"/>
      <c r="AJT57" s="80"/>
      <c r="AJU57" s="80"/>
      <c r="AJV57" s="80"/>
      <c r="AJW57" s="80"/>
      <c r="AJX57" s="80"/>
      <c r="AJY57" s="80"/>
      <c r="AJZ57" s="80"/>
      <c r="AKA57" s="80"/>
      <c r="AKB57" s="80"/>
      <c r="AKC57" s="80"/>
      <c r="AKD57" s="80"/>
      <c r="AKE57" s="80"/>
      <c r="AKF57" s="80"/>
      <c r="AKG57" s="80"/>
      <c r="AKH57" s="80"/>
      <c r="AKI57" s="80"/>
      <c r="AKJ57" s="80"/>
      <c r="AKK57" s="80"/>
      <c r="AKL57" s="80"/>
      <c r="AKM57" s="80"/>
      <c r="AKN57" s="80"/>
      <c r="AKO57" s="80"/>
      <c r="AKP57" s="80"/>
      <c r="AKQ57" s="80"/>
      <c r="AKR57" s="80"/>
      <c r="AKS57" s="80"/>
      <c r="AKT57" s="80"/>
      <c r="AKU57" s="80"/>
      <c r="AKV57" s="80"/>
      <c r="AKW57" s="80"/>
      <c r="AKX57" s="80"/>
      <c r="AKY57" s="80"/>
      <c r="AKZ57" s="80"/>
      <c r="ALA57" s="80"/>
      <c r="ALB57" s="80"/>
      <c r="ALC57" s="80"/>
      <c r="ALD57" s="80"/>
      <c r="ALE57" s="80"/>
      <c r="ALF57" s="80"/>
      <c r="ALG57" s="80"/>
      <c r="ALH57" s="80"/>
      <c r="ALI57" s="80"/>
      <c r="ALJ57" s="80"/>
      <c r="ALK57" s="80"/>
      <c r="ALL57" s="80"/>
      <c r="ALM57" s="80"/>
      <c r="ALN57" s="80"/>
      <c r="ALO57" s="80"/>
      <c r="ALP57" s="80"/>
    </row>
    <row r="58" spans="1:1004" s="207" customFormat="1" ht="22.5" x14ac:dyDescent="0.25">
      <c r="A58" s="407">
        <f>IF(COUNTBLANK(B58)=1," ",COUNTA($B$13:B58))</f>
        <v>19</v>
      </c>
      <c r="B58" s="412" t="s">
        <v>79</v>
      </c>
      <c r="C58" s="421" t="s">
        <v>212</v>
      </c>
      <c r="D58" s="422" t="s">
        <v>81</v>
      </c>
      <c r="E58" s="47">
        <f>ROUNDUP(E55*3.7,2)</f>
        <v>497.53</v>
      </c>
      <c r="F58" s="105"/>
      <c r="G58" s="106"/>
      <c r="H58" s="107">
        <f t="shared" ref="H58" si="30">F58*G58</f>
        <v>0</v>
      </c>
      <c r="I58" s="108"/>
      <c r="J58" s="108"/>
      <c r="K58" s="109">
        <f t="shared" ref="K58" si="31">ROUND(I58+H58+J58,2)</f>
        <v>0</v>
      </c>
      <c r="L58" s="349"/>
      <c r="M58" s="349"/>
      <c r="N58" s="349"/>
      <c r="O58" s="349"/>
      <c r="P58" s="349"/>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80"/>
      <c r="NF58" s="80"/>
      <c r="NG58" s="80"/>
      <c r="NH58" s="80"/>
      <c r="NI58" s="80"/>
      <c r="NJ58" s="80"/>
      <c r="NK58" s="80"/>
      <c r="NL58" s="80"/>
      <c r="NM58" s="80"/>
      <c r="NN58" s="80"/>
      <c r="NO58" s="80"/>
      <c r="NP58" s="80"/>
      <c r="NQ58" s="80"/>
      <c r="NR58" s="80"/>
      <c r="NS58" s="80"/>
      <c r="NT58" s="80"/>
      <c r="NU58" s="80"/>
      <c r="NV58" s="80"/>
      <c r="NW58" s="80"/>
      <c r="NX58" s="80"/>
      <c r="NY58" s="80"/>
      <c r="NZ58" s="80"/>
      <c r="OA58" s="80"/>
      <c r="OB58" s="80"/>
      <c r="OC58" s="80"/>
      <c r="OD58" s="80"/>
      <c r="OE58" s="80"/>
      <c r="OF58" s="80"/>
      <c r="OG58" s="80"/>
      <c r="OH58" s="80"/>
      <c r="OI58" s="80"/>
      <c r="OJ58" s="80"/>
      <c r="OK58" s="80"/>
      <c r="OL58" s="80"/>
      <c r="OM58" s="80"/>
      <c r="ON58" s="80"/>
      <c r="OO58" s="80"/>
      <c r="OP58" s="80"/>
      <c r="OQ58" s="80"/>
      <c r="OR58" s="80"/>
      <c r="OS58" s="80"/>
      <c r="OT58" s="80"/>
      <c r="OU58" s="80"/>
      <c r="OV58" s="80"/>
      <c r="OW58" s="80"/>
      <c r="OX58" s="80"/>
      <c r="OY58" s="80"/>
      <c r="OZ58" s="80"/>
      <c r="PA58" s="80"/>
      <c r="PB58" s="80"/>
      <c r="PC58" s="80"/>
      <c r="PD58" s="80"/>
      <c r="PE58" s="80"/>
      <c r="PF58" s="80"/>
      <c r="PG58" s="80"/>
      <c r="PH58" s="80"/>
      <c r="PI58" s="80"/>
      <c r="PJ58" s="80"/>
      <c r="PK58" s="80"/>
      <c r="PL58" s="80"/>
      <c r="PM58" s="80"/>
      <c r="PN58" s="80"/>
      <c r="PO58" s="80"/>
      <c r="PP58" s="80"/>
      <c r="PQ58" s="80"/>
      <c r="PR58" s="80"/>
      <c r="PS58" s="80"/>
      <c r="PT58" s="80"/>
      <c r="PU58" s="80"/>
      <c r="PV58" s="80"/>
      <c r="PW58" s="80"/>
      <c r="PX58" s="80"/>
      <c r="PY58" s="80"/>
      <c r="PZ58" s="80"/>
      <c r="QA58" s="80"/>
      <c r="QB58" s="80"/>
      <c r="QC58" s="80"/>
      <c r="QD58" s="80"/>
      <c r="QE58" s="80"/>
      <c r="QF58" s="80"/>
      <c r="QG58" s="80"/>
      <c r="QH58" s="80"/>
      <c r="QI58" s="80"/>
      <c r="QJ58" s="80"/>
      <c r="QK58" s="80"/>
      <c r="QL58" s="80"/>
      <c r="QM58" s="80"/>
      <c r="QN58" s="80"/>
      <c r="QO58" s="80"/>
      <c r="QP58" s="80"/>
      <c r="QQ58" s="80"/>
      <c r="QR58" s="80"/>
      <c r="QS58" s="80"/>
      <c r="QT58" s="80"/>
      <c r="QU58" s="80"/>
      <c r="QV58" s="80"/>
      <c r="QW58" s="80"/>
      <c r="QX58" s="80"/>
      <c r="QY58" s="80"/>
      <c r="QZ58" s="80"/>
      <c r="RA58" s="80"/>
      <c r="RB58" s="80"/>
      <c r="RC58" s="80"/>
      <c r="RD58" s="80"/>
      <c r="RE58" s="80"/>
      <c r="RF58" s="80"/>
      <c r="RG58" s="80"/>
      <c r="RH58" s="80"/>
      <c r="RI58" s="80"/>
      <c r="RJ58" s="80"/>
      <c r="RK58" s="80"/>
      <c r="RL58" s="80"/>
      <c r="RM58" s="80"/>
      <c r="RN58" s="80"/>
      <c r="RO58" s="80"/>
      <c r="RP58" s="80"/>
      <c r="RQ58" s="80"/>
      <c r="RR58" s="80"/>
      <c r="RS58" s="80"/>
      <c r="RT58" s="80"/>
      <c r="RU58" s="80"/>
      <c r="RV58" s="80"/>
      <c r="RW58" s="80"/>
      <c r="RX58" s="80"/>
      <c r="RY58" s="80"/>
      <c r="RZ58" s="80"/>
      <c r="SA58" s="80"/>
      <c r="SB58" s="80"/>
      <c r="SC58" s="80"/>
      <c r="SD58" s="80"/>
      <c r="SE58" s="80"/>
      <c r="SF58" s="80"/>
      <c r="SG58" s="80"/>
      <c r="SH58" s="80"/>
      <c r="SI58" s="80"/>
      <c r="SJ58" s="80"/>
      <c r="SK58" s="80"/>
      <c r="SL58" s="80"/>
      <c r="SM58" s="80"/>
      <c r="SN58" s="80"/>
      <c r="SO58" s="80"/>
      <c r="SP58" s="80"/>
      <c r="SQ58" s="80"/>
      <c r="SR58" s="80"/>
      <c r="SS58" s="80"/>
      <c r="ST58" s="80"/>
      <c r="SU58" s="80"/>
      <c r="SV58" s="80"/>
      <c r="SW58" s="80"/>
      <c r="SX58" s="80"/>
      <c r="SY58" s="80"/>
      <c r="SZ58" s="80"/>
      <c r="TA58" s="80"/>
      <c r="TB58" s="80"/>
      <c r="TC58" s="80"/>
      <c r="TD58" s="80"/>
      <c r="TE58" s="80"/>
      <c r="TF58" s="80"/>
      <c r="TG58" s="80"/>
      <c r="TH58" s="80"/>
      <c r="TI58" s="80"/>
      <c r="TJ58" s="80"/>
      <c r="TK58" s="80"/>
      <c r="TL58" s="80"/>
      <c r="TM58" s="80"/>
      <c r="TN58" s="80"/>
      <c r="TO58" s="80"/>
      <c r="TP58" s="80"/>
      <c r="TQ58" s="80"/>
      <c r="TR58" s="80"/>
      <c r="TS58" s="80"/>
      <c r="TT58" s="80"/>
      <c r="TU58" s="80"/>
      <c r="TV58" s="80"/>
      <c r="TW58" s="80"/>
      <c r="TX58" s="80"/>
      <c r="TY58" s="80"/>
      <c r="TZ58" s="80"/>
      <c r="UA58" s="80"/>
      <c r="UB58" s="80"/>
      <c r="UC58" s="80"/>
      <c r="UD58" s="80"/>
      <c r="UE58" s="80"/>
      <c r="UF58" s="80"/>
      <c r="UG58" s="80"/>
      <c r="UH58" s="80"/>
      <c r="UI58" s="80"/>
      <c r="UJ58" s="80"/>
      <c r="UK58" s="80"/>
      <c r="UL58" s="80"/>
      <c r="UM58" s="80"/>
      <c r="UN58" s="80"/>
      <c r="UO58" s="80"/>
      <c r="UP58" s="80"/>
      <c r="UQ58" s="80"/>
      <c r="UR58" s="80"/>
      <c r="US58" s="80"/>
      <c r="UT58" s="80"/>
      <c r="UU58" s="80"/>
      <c r="UV58" s="80"/>
      <c r="UW58" s="80"/>
      <c r="UX58" s="80"/>
      <c r="UY58" s="80"/>
      <c r="UZ58" s="80"/>
      <c r="VA58" s="80"/>
      <c r="VB58" s="80"/>
      <c r="VC58" s="80"/>
      <c r="VD58" s="80"/>
      <c r="VE58" s="80"/>
      <c r="VF58" s="80"/>
      <c r="VG58" s="80"/>
      <c r="VH58" s="80"/>
      <c r="VI58" s="80"/>
      <c r="VJ58" s="80"/>
      <c r="VK58" s="80"/>
      <c r="VL58" s="80"/>
      <c r="VM58" s="80"/>
      <c r="VN58" s="80"/>
      <c r="VO58" s="80"/>
      <c r="VP58" s="80"/>
      <c r="VQ58" s="80"/>
      <c r="VR58" s="80"/>
      <c r="VS58" s="80"/>
      <c r="VT58" s="80"/>
      <c r="VU58" s="80"/>
      <c r="VV58" s="80"/>
      <c r="VW58" s="80"/>
      <c r="VX58" s="80"/>
      <c r="VY58" s="80"/>
      <c r="VZ58" s="80"/>
      <c r="WA58" s="80"/>
      <c r="WB58" s="80"/>
      <c r="WC58" s="80"/>
      <c r="WD58" s="80"/>
      <c r="WE58" s="80"/>
      <c r="WF58" s="80"/>
      <c r="WG58" s="80"/>
      <c r="WH58" s="80"/>
      <c r="WI58" s="80"/>
      <c r="WJ58" s="80"/>
      <c r="WK58" s="80"/>
      <c r="WL58" s="80"/>
      <c r="WM58" s="80"/>
      <c r="WN58" s="80"/>
      <c r="WO58" s="80"/>
      <c r="WP58" s="80"/>
      <c r="WQ58" s="80"/>
      <c r="WR58" s="80"/>
      <c r="WS58" s="80"/>
      <c r="WT58" s="80"/>
      <c r="WU58" s="80"/>
      <c r="WV58" s="80"/>
      <c r="WW58" s="80"/>
      <c r="WX58" s="80"/>
      <c r="WY58" s="80"/>
      <c r="WZ58" s="80"/>
      <c r="XA58" s="80"/>
      <c r="XB58" s="80"/>
      <c r="XC58" s="80"/>
      <c r="XD58" s="80"/>
      <c r="XE58" s="80"/>
      <c r="XF58" s="80"/>
      <c r="XG58" s="80"/>
      <c r="XH58" s="80"/>
      <c r="XI58" s="80"/>
      <c r="XJ58" s="80"/>
      <c r="XK58" s="80"/>
      <c r="XL58" s="80"/>
      <c r="XM58" s="80"/>
      <c r="XN58" s="80"/>
      <c r="XO58" s="80"/>
      <c r="XP58" s="80"/>
      <c r="XQ58" s="80"/>
      <c r="XR58" s="80"/>
      <c r="XS58" s="80"/>
      <c r="XT58" s="80"/>
      <c r="XU58" s="80"/>
      <c r="XV58" s="80"/>
      <c r="XW58" s="80"/>
      <c r="XX58" s="80"/>
      <c r="XY58" s="80"/>
      <c r="XZ58" s="80"/>
      <c r="YA58" s="80"/>
      <c r="YB58" s="80"/>
      <c r="YC58" s="80"/>
      <c r="YD58" s="80"/>
      <c r="YE58" s="80"/>
      <c r="YF58" s="80"/>
      <c r="YG58" s="80"/>
      <c r="YH58" s="80"/>
      <c r="YI58" s="80"/>
      <c r="YJ58" s="80"/>
      <c r="YK58" s="80"/>
      <c r="YL58" s="80"/>
      <c r="YM58" s="80"/>
      <c r="YN58" s="80"/>
      <c r="YO58" s="80"/>
      <c r="YP58" s="80"/>
      <c r="YQ58" s="80"/>
      <c r="YR58" s="80"/>
      <c r="YS58" s="80"/>
      <c r="YT58" s="80"/>
      <c r="YU58" s="80"/>
      <c r="YV58" s="80"/>
      <c r="YW58" s="80"/>
      <c r="YX58" s="80"/>
      <c r="YY58" s="80"/>
      <c r="YZ58" s="80"/>
      <c r="ZA58" s="80"/>
      <c r="ZB58" s="80"/>
      <c r="ZC58" s="80"/>
      <c r="ZD58" s="80"/>
      <c r="ZE58" s="80"/>
      <c r="ZF58" s="80"/>
      <c r="ZG58" s="80"/>
      <c r="ZH58" s="80"/>
      <c r="ZI58" s="80"/>
      <c r="ZJ58" s="80"/>
      <c r="ZK58" s="80"/>
      <c r="ZL58" s="80"/>
      <c r="ZM58" s="80"/>
      <c r="ZN58" s="80"/>
      <c r="ZO58" s="80"/>
      <c r="ZP58" s="80"/>
      <c r="ZQ58" s="80"/>
      <c r="ZR58" s="80"/>
      <c r="ZS58" s="80"/>
      <c r="ZT58" s="80"/>
      <c r="ZU58" s="80"/>
      <c r="ZV58" s="80"/>
      <c r="ZW58" s="80"/>
      <c r="ZX58" s="80"/>
      <c r="ZY58" s="80"/>
      <c r="ZZ58" s="80"/>
      <c r="AAA58" s="80"/>
      <c r="AAB58" s="80"/>
      <c r="AAC58" s="80"/>
      <c r="AAD58" s="80"/>
      <c r="AAE58" s="80"/>
      <c r="AAF58" s="80"/>
      <c r="AAG58" s="80"/>
      <c r="AAH58" s="80"/>
      <c r="AAI58" s="80"/>
      <c r="AAJ58" s="80"/>
      <c r="AAK58" s="80"/>
      <c r="AAL58" s="80"/>
      <c r="AAM58" s="80"/>
      <c r="AAN58" s="80"/>
      <c r="AAO58" s="80"/>
      <c r="AAP58" s="80"/>
      <c r="AAQ58" s="80"/>
      <c r="AAR58" s="80"/>
      <c r="AAS58" s="80"/>
      <c r="AAT58" s="80"/>
      <c r="AAU58" s="80"/>
      <c r="AAV58" s="80"/>
      <c r="AAW58" s="80"/>
      <c r="AAX58" s="80"/>
      <c r="AAY58" s="80"/>
      <c r="AAZ58" s="80"/>
      <c r="ABA58" s="80"/>
      <c r="ABB58" s="80"/>
      <c r="ABC58" s="80"/>
      <c r="ABD58" s="80"/>
      <c r="ABE58" s="80"/>
      <c r="ABF58" s="80"/>
      <c r="ABG58" s="80"/>
      <c r="ABH58" s="80"/>
      <c r="ABI58" s="80"/>
      <c r="ABJ58" s="80"/>
      <c r="ABK58" s="80"/>
      <c r="ABL58" s="80"/>
      <c r="ABM58" s="80"/>
      <c r="ABN58" s="80"/>
      <c r="ABO58" s="80"/>
      <c r="ABP58" s="80"/>
      <c r="ABQ58" s="80"/>
      <c r="ABR58" s="80"/>
      <c r="ABS58" s="80"/>
      <c r="ABT58" s="80"/>
      <c r="ABU58" s="80"/>
      <c r="ABV58" s="80"/>
      <c r="ABW58" s="80"/>
      <c r="ABX58" s="80"/>
      <c r="ABY58" s="80"/>
      <c r="ABZ58" s="80"/>
      <c r="ACA58" s="80"/>
      <c r="ACB58" s="80"/>
      <c r="ACC58" s="80"/>
      <c r="ACD58" s="80"/>
      <c r="ACE58" s="80"/>
      <c r="ACF58" s="80"/>
      <c r="ACG58" s="80"/>
      <c r="ACH58" s="80"/>
      <c r="ACI58" s="80"/>
      <c r="ACJ58" s="80"/>
      <c r="ACK58" s="80"/>
      <c r="ACL58" s="80"/>
      <c r="ACM58" s="80"/>
      <c r="ACN58" s="80"/>
      <c r="ACO58" s="80"/>
      <c r="ACP58" s="80"/>
      <c r="ACQ58" s="80"/>
      <c r="ACR58" s="80"/>
      <c r="ACS58" s="80"/>
      <c r="ACT58" s="80"/>
      <c r="ACU58" s="80"/>
      <c r="ACV58" s="80"/>
      <c r="ACW58" s="80"/>
      <c r="ACX58" s="80"/>
      <c r="ACY58" s="80"/>
      <c r="ACZ58" s="80"/>
      <c r="ADA58" s="80"/>
      <c r="ADB58" s="80"/>
      <c r="ADC58" s="80"/>
      <c r="ADD58" s="80"/>
      <c r="ADE58" s="80"/>
      <c r="ADF58" s="80"/>
      <c r="ADG58" s="80"/>
      <c r="ADH58" s="80"/>
      <c r="ADI58" s="80"/>
      <c r="ADJ58" s="80"/>
      <c r="ADK58" s="80"/>
      <c r="ADL58" s="80"/>
      <c r="ADM58" s="80"/>
      <c r="ADN58" s="80"/>
      <c r="ADO58" s="80"/>
      <c r="ADP58" s="80"/>
      <c r="ADQ58" s="80"/>
      <c r="ADR58" s="80"/>
      <c r="ADS58" s="80"/>
      <c r="ADT58" s="80"/>
      <c r="ADU58" s="80"/>
      <c r="ADV58" s="80"/>
      <c r="ADW58" s="80"/>
      <c r="ADX58" s="80"/>
      <c r="ADY58" s="80"/>
      <c r="ADZ58" s="80"/>
      <c r="AEA58" s="80"/>
      <c r="AEB58" s="80"/>
      <c r="AEC58" s="80"/>
      <c r="AED58" s="80"/>
      <c r="AEE58" s="80"/>
      <c r="AEF58" s="80"/>
      <c r="AEG58" s="80"/>
      <c r="AEH58" s="80"/>
      <c r="AEI58" s="80"/>
      <c r="AEJ58" s="80"/>
      <c r="AEK58" s="80"/>
      <c r="AEL58" s="80"/>
      <c r="AEM58" s="80"/>
      <c r="AEN58" s="80"/>
      <c r="AEO58" s="80"/>
      <c r="AEP58" s="80"/>
      <c r="AEQ58" s="80"/>
      <c r="AER58" s="80"/>
      <c r="AES58" s="80"/>
      <c r="AET58" s="80"/>
      <c r="AEU58" s="80"/>
      <c r="AEV58" s="80"/>
      <c r="AEW58" s="80"/>
      <c r="AEX58" s="80"/>
      <c r="AEY58" s="80"/>
      <c r="AEZ58" s="80"/>
      <c r="AFA58" s="80"/>
      <c r="AFB58" s="80"/>
      <c r="AFC58" s="80"/>
      <c r="AFD58" s="80"/>
      <c r="AFE58" s="80"/>
      <c r="AFF58" s="80"/>
      <c r="AFG58" s="80"/>
      <c r="AFH58" s="80"/>
      <c r="AFI58" s="80"/>
      <c r="AFJ58" s="80"/>
      <c r="AFK58" s="80"/>
      <c r="AFL58" s="80"/>
      <c r="AFM58" s="80"/>
      <c r="AFN58" s="80"/>
      <c r="AFO58" s="80"/>
      <c r="AFP58" s="80"/>
      <c r="AFQ58" s="80"/>
      <c r="AFR58" s="80"/>
      <c r="AFS58" s="80"/>
      <c r="AFT58" s="80"/>
      <c r="AFU58" s="80"/>
      <c r="AFV58" s="80"/>
      <c r="AFW58" s="80"/>
      <c r="AFX58" s="80"/>
      <c r="AFY58" s="80"/>
      <c r="AFZ58" s="80"/>
      <c r="AGA58" s="80"/>
      <c r="AGB58" s="80"/>
      <c r="AGC58" s="80"/>
      <c r="AGD58" s="80"/>
      <c r="AGE58" s="80"/>
      <c r="AGF58" s="80"/>
      <c r="AGG58" s="80"/>
      <c r="AGH58" s="80"/>
      <c r="AGI58" s="80"/>
      <c r="AGJ58" s="80"/>
      <c r="AGK58" s="80"/>
      <c r="AGL58" s="80"/>
      <c r="AGM58" s="80"/>
      <c r="AGN58" s="80"/>
      <c r="AGO58" s="80"/>
      <c r="AGP58" s="80"/>
      <c r="AGQ58" s="80"/>
      <c r="AGR58" s="80"/>
      <c r="AGS58" s="80"/>
      <c r="AGT58" s="80"/>
      <c r="AGU58" s="80"/>
      <c r="AGV58" s="80"/>
      <c r="AGW58" s="80"/>
      <c r="AGX58" s="80"/>
      <c r="AGY58" s="80"/>
      <c r="AGZ58" s="80"/>
      <c r="AHA58" s="80"/>
      <c r="AHB58" s="80"/>
      <c r="AHC58" s="80"/>
      <c r="AHD58" s="80"/>
      <c r="AHE58" s="80"/>
      <c r="AHF58" s="80"/>
      <c r="AHG58" s="80"/>
      <c r="AHH58" s="80"/>
      <c r="AHI58" s="80"/>
      <c r="AHJ58" s="80"/>
      <c r="AHK58" s="80"/>
      <c r="AHL58" s="80"/>
      <c r="AHM58" s="80"/>
      <c r="AHN58" s="80"/>
      <c r="AHO58" s="80"/>
      <c r="AHP58" s="80"/>
      <c r="AHQ58" s="80"/>
      <c r="AHR58" s="80"/>
      <c r="AHS58" s="80"/>
      <c r="AHT58" s="80"/>
      <c r="AHU58" s="80"/>
      <c r="AHV58" s="80"/>
      <c r="AHW58" s="80"/>
      <c r="AHX58" s="80"/>
      <c r="AHY58" s="80"/>
      <c r="AHZ58" s="80"/>
      <c r="AIA58" s="80"/>
      <c r="AIB58" s="80"/>
      <c r="AIC58" s="80"/>
      <c r="AID58" s="80"/>
      <c r="AIE58" s="80"/>
      <c r="AIF58" s="80"/>
      <c r="AIG58" s="80"/>
      <c r="AIH58" s="80"/>
      <c r="AII58" s="80"/>
      <c r="AIJ58" s="80"/>
      <c r="AIK58" s="80"/>
      <c r="AIL58" s="80"/>
      <c r="AIM58" s="80"/>
      <c r="AIN58" s="80"/>
      <c r="AIO58" s="80"/>
      <c r="AIP58" s="80"/>
      <c r="AIQ58" s="80"/>
      <c r="AIR58" s="80"/>
      <c r="AIS58" s="80"/>
      <c r="AIT58" s="80"/>
      <c r="AIU58" s="80"/>
      <c r="AIV58" s="80"/>
      <c r="AIW58" s="80"/>
      <c r="AIX58" s="80"/>
      <c r="AIY58" s="80"/>
      <c r="AIZ58" s="80"/>
      <c r="AJA58" s="80"/>
      <c r="AJB58" s="80"/>
      <c r="AJC58" s="80"/>
      <c r="AJD58" s="80"/>
      <c r="AJE58" s="80"/>
      <c r="AJF58" s="80"/>
      <c r="AJG58" s="80"/>
      <c r="AJH58" s="80"/>
      <c r="AJI58" s="80"/>
      <c r="AJJ58" s="80"/>
      <c r="AJK58" s="80"/>
      <c r="AJL58" s="80"/>
      <c r="AJM58" s="80"/>
      <c r="AJN58" s="80"/>
      <c r="AJO58" s="80"/>
      <c r="AJP58" s="80"/>
      <c r="AJQ58" s="80"/>
      <c r="AJR58" s="80"/>
      <c r="AJS58" s="80"/>
      <c r="AJT58" s="80"/>
      <c r="AJU58" s="80"/>
      <c r="AJV58" s="80"/>
      <c r="AJW58" s="80"/>
      <c r="AJX58" s="80"/>
      <c r="AJY58" s="80"/>
      <c r="AJZ58" s="80"/>
      <c r="AKA58" s="80"/>
      <c r="AKB58" s="80"/>
      <c r="AKC58" s="80"/>
      <c r="AKD58" s="80"/>
      <c r="AKE58" s="80"/>
      <c r="AKF58" s="80"/>
      <c r="AKG58" s="80"/>
      <c r="AKH58" s="80"/>
      <c r="AKI58" s="80"/>
      <c r="AKJ58" s="80"/>
      <c r="AKK58" s="80"/>
      <c r="AKL58" s="80"/>
      <c r="AKM58" s="80"/>
      <c r="AKN58" s="80"/>
      <c r="AKO58" s="80"/>
      <c r="AKP58" s="80"/>
      <c r="AKQ58" s="80"/>
      <c r="AKR58" s="80"/>
      <c r="AKS58" s="80"/>
      <c r="AKT58" s="80"/>
      <c r="AKU58" s="80"/>
      <c r="AKV58" s="80"/>
      <c r="AKW58" s="80"/>
      <c r="AKX58" s="80"/>
      <c r="AKY58" s="80"/>
      <c r="AKZ58" s="80"/>
      <c r="ALA58" s="80"/>
      <c r="ALB58" s="80"/>
      <c r="ALC58" s="80"/>
      <c r="ALD58" s="80"/>
      <c r="ALE58" s="80"/>
      <c r="ALF58" s="80"/>
      <c r="ALG58" s="80"/>
      <c r="ALH58" s="80"/>
      <c r="ALI58" s="80"/>
      <c r="ALJ58" s="80"/>
      <c r="ALK58" s="80"/>
      <c r="ALL58" s="80"/>
      <c r="ALM58" s="80"/>
      <c r="ALN58" s="80"/>
      <c r="ALO58" s="80"/>
      <c r="ALP58" s="80"/>
    </row>
    <row r="59" spans="1:1004" s="207" customFormat="1" ht="45" x14ac:dyDescent="0.25">
      <c r="A59" s="407">
        <f>IF(COUNTBLANK(B59)=1," ",COUNTA($B$13:B59))</f>
        <v>20</v>
      </c>
      <c r="B59" s="412" t="s">
        <v>79</v>
      </c>
      <c r="C59" s="413" t="s">
        <v>526</v>
      </c>
      <c r="D59" s="428" t="s">
        <v>56</v>
      </c>
      <c r="E59" s="45">
        <f>apjomi!F40*4*0.3*0.5</f>
        <v>116.39999999999999</v>
      </c>
      <c r="F59" s="346"/>
      <c r="G59" s="347"/>
      <c r="H59" s="107"/>
      <c r="I59" s="348"/>
      <c r="J59" s="348"/>
      <c r="K59" s="349"/>
      <c r="L59" s="349"/>
      <c r="M59" s="349"/>
      <c r="N59" s="349"/>
      <c r="O59" s="349"/>
      <c r="P59" s="349"/>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80"/>
      <c r="JS59" s="80"/>
      <c r="JT59" s="80"/>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80"/>
      <c r="NF59" s="80"/>
      <c r="NG59" s="80"/>
      <c r="NH59" s="80"/>
      <c r="NI59" s="80"/>
      <c r="NJ59" s="80"/>
      <c r="NK59" s="80"/>
      <c r="NL59" s="80"/>
      <c r="NM59" s="80"/>
      <c r="NN59" s="80"/>
      <c r="NO59" s="80"/>
      <c r="NP59" s="80"/>
      <c r="NQ59" s="80"/>
      <c r="NR59" s="80"/>
      <c r="NS59" s="80"/>
      <c r="NT59" s="80"/>
      <c r="NU59" s="80"/>
      <c r="NV59" s="80"/>
      <c r="NW59" s="80"/>
      <c r="NX59" s="80"/>
      <c r="NY59" s="80"/>
      <c r="NZ59" s="80"/>
      <c r="OA59" s="80"/>
      <c r="OB59" s="80"/>
      <c r="OC59" s="80"/>
      <c r="OD59" s="80"/>
      <c r="OE59" s="80"/>
      <c r="OF59" s="80"/>
      <c r="OG59" s="80"/>
      <c r="OH59" s="80"/>
      <c r="OI59" s="80"/>
      <c r="OJ59" s="80"/>
      <c r="OK59" s="80"/>
      <c r="OL59" s="80"/>
      <c r="OM59" s="80"/>
      <c r="ON59" s="80"/>
      <c r="OO59" s="80"/>
      <c r="OP59" s="80"/>
      <c r="OQ59" s="80"/>
      <c r="OR59" s="80"/>
      <c r="OS59" s="80"/>
      <c r="OT59" s="80"/>
      <c r="OU59" s="80"/>
      <c r="OV59" s="80"/>
      <c r="OW59" s="80"/>
      <c r="OX59" s="80"/>
      <c r="OY59" s="80"/>
      <c r="OZ59" s="80"/>
      <c r="PA59" s="80"/>
      <c r="PB59" s="80"/>
      <c r="PC59" s="80"/>
      <c r="PD59" s="80"/>
      <c r="PE59" s="80"/>
      <c r="PF59" s="80"/>
      <c r="PG59" s="80"/>
      <c r="PH59" s="80"/>
      <c r="PI59" s="80"/>
      <c r="PJ59" s="80"/>
      <c r="PK59" s="80"/>
      <c r="PL59" s="80"/>
      <c r="PM59" s="80"/>
      <c r="PN59" s="80"/>
      <c r="PO59" s="80"/>
      <c r="PP59" s="80"/>
      <c r="PQ59" s="80"/>
      <c r="PR59" s="80"/>
      <c r="PS59" s="80"/>
      <c r="PT59" s="80"/>
      <c r="PU59" s="80"/>
      <c r="PV59" s="80"/>
      <c r="PW59" s="80"/>
      <c r="PX59" s="80"/>
      <c r="PY59" s="80"/>
      <c r="PZ59" s="80"/>
      <c r="QA59" s="80"/>
      <c r="QB59" s="80"/>
      <c r="QC59" s="80"/>
      <c r="QD59" s="80"/>
      <c r="QE59" s="80"/>
      <c r="QF59" s="80"/>
      <c r="QG59" s="80"/>
      <c r="QH59" s="80"/>
      <c r="QI59" s="80"/>
      <c r="QJ59" s="80"/>
      <c r="QK59" s="80"/>
      <c r="QL59" s="80"/>
      <c r="QM59" s="80"/>
      <c r="QN59" s="80"/>
      <c r="QO59" s="80"/>
      <c r="QP59" s="80"/>
      <c r="QQ59" s="80"/>
      <c r="QR59" s="80"/>
      <c r="QS59" s="80"/>
      <c r="QT59" s="80"/>
      <c r="QU59" s="80"/>
      <c r="QV59" s="80"/>
      <c r="QW59" s="80"/>
      <c r="QX59" s="80"/>
      <c r="QY59" s="80"/>
      <c r="QZ59" s="80"/>
      <c r="RA59" s="80"/>
      <c r="RB59" s="80"/>
      <c r="RC59" s="80"/>
      <c r="RD59" s="80"/>
      <c r="RE59" s="80"/>
      <c r="RF59" s="80"/>
      <c r="RG59" s="80"/>
      <c r="RH59" s="80"/>
      <c r="RI59" s="80"/>
      <c r="RJ59" s="80"/>
      <c r="RK59" s="80"/>
      <c r="RL59" s="80"/>
      <c r="RM59" s="80"/>
      <c r="RN59" s="80"/>
      <c r="RO59" s="80"/>
      <c r="RP59" s="80"/>
      <c r="RQ59" s="80"/>
      <c r="RR59" s="80"/>
      <c r="RS59" s="80"/>
      <c r="RT59" s="80"/>
      <c r="RU59" s="80"/>
      <c r="RV59" s="80"/>
      <c r="RW59" s="80"/>
      <c r="RX59" s="80"/>
      <c r="RY59" s="80"/>
      <c r="RZ59" s="80"/>
      <c r="SA59" s="80"/>
      <c r="SB59" s="80"/>
      <c r="SC59" s="80"/>
      <c r="SD59" s="80"/>
      <c r="SE59" s="80"/>
      <c r="SF59" s="80"/>
      <c r="SG59" s="80"/>
      <c r="SH59" s="80"/>
      <c r="SI59" s="80"/>
      <c r="SJ59" s="80"/>
      <c r="SK59" s="80"/>
      <c r="SL59" s="80"/>
      <c r="SM59" s="80"/>
      <c r="SN59" s="80"/>
      <c r="SO59" s="80"/>
      <c r="SP59" s="80"/>
      <c r="SQ59" s="80"/>
      <c r="SR59" s="80"/>
      <c r="SS59" s="80"/>
      <c r="ST59" s="80"/>
      <c r="SU59" s="80"/>
      <c r="SV59" s="80"/>
      <c r="SW59" s="80"/>
      <c r="SX59" s="80"/>
      <c r="SY59" s="80"/>
      <c r="SZ59" s="80"/>
      <c r="TA59" s="80"/>
      <c r="TB59" s="80"/>
      <c r="TC59" s="80"/>
      <c r="TD59" s="80"/>
      <c r="TE59" s="80"/>
      <c r="TF59" s="80"/>
      <c r="TG59" s="80"/>
      <c r="TH59" s="80"/>
      <c r="TI59" s="80"/>
      <c r="TJ59" s="80"/>
      <c r="TK59" s="80"/>
      <c r="TL59" s="80"/>
      <c r="TM59" s="80"/>
      <c r="TN59" s="80"/>
      <c r="TO59" s="80"/>
      <c r="TP59" s="80"/>
      <c r="TQ59" s="80"/>
      <c r="TR59" s="80"/>
      <c r="TS59" s="80"/>
      <c r="TT59" s="80"/>
      <c r="TU59" s="80"/>
      <c r="TV59" s="80"/>
      <c r="TW59" s="80"/>
      <c r="TX59" s="80"/>
      <c r="TY59" s="80"/>
      <c r="TZ59" s="80"/>
      <c r="UA59" s="80"/>
      <c r="UB59" s="80"/>
      <c r="UC59" s="80"/>
      <c r="UD59" s="80"/>
      <c r="UE59" s="80"/>
      <c r="UF59" s="80"/>
      <c r="UG59" s="80"/>
      <c r="UH59" s="80"/>
      <c r="UI59" s="80"/>
      <c r="UJ59" s="80"/>
      <c r="UK59" s="80"/>
      <c r="UL59" s="80"/>
      <c r="UM59" s="80"/>
      <c r="UN59" s="80"/>
      <c r="UO59" s="80"/>
      <c r="UP59" s="80"/>
      <c r="UQ59" s="80"/>
      <c r="UR59" s="80"/>
      <c r="US59" s="80"/>
      <c r="UT59" s="80"/>
      <c r="UU59" s="80"/>
      <c r="UV59" s="80"/>
      <c r="UW59" s="80"/>
      <c r="UX59" s="80"/>
      <c r="UY59" s="80"/>
      <c r="UZ59" s="80"/>
      <c r="VA59" s="80"/>
      <c r="VB59" s="80"/>
      <c r="VC59" s="80"/>
      <c r="VD59" s="80"/>
      <c r="VE59" s="80"/>
      <c r="VF59" s="80"/>
      <c r="VG59" s="80"/>
      <c r="VH59" s="80"/>
      <c r="VI59" s="80"/>
      <c r="VJ59" s="80"/>
      <c r="VK59" s="80"/>
      <c r="VL59" s="80"/>
      <c r="VM59" s="80"/>
      <c r="VN59" s="80"/>
      <c r="VO59" s="80"/>
      <c r="VP59" s="80"/>
      <c r="VQ59" s="80"/>
      <c r="VR59" s="80"/>
      <c r="VS59" s="80"/>
      <c r="VT59" s="80"/>
      <c r="VU59" s="80"/>
      <c r="VV59" s="80"/>
      <c r="VW59" s="80"/>
      <c r="VX59" s="80"/>
      <c r="VY59" s="80"/>
      <c r="VZ59" s="80"/>
      <c r="WA59" s="80"/>
      <c r="WB59" s="80"/>
      <c r="WC59" s="80"/>
      <c r="WD59" s="80"/>
      <c r="WE59" s="80"/>
      <c r="WF59" s="80"/>
      <c r="WG59" s="80"/>
      <c r="WH59" s="80"/>
      <c r="WI59" s="80"/>
      <c r="WJ59" s="80"/>
      <c r="WK59" s="80"/>
      <c r="WL59" s="80"/>
      <c r="WM59" s="80"/>
      <c r="WN59" s="80"/>
      <c r="WO59" s="80"/>
      <c r="WP59" s="80"/>
      <c r="WQ59" s="80"/>
      <c r="WR59" s="80"/>
      <c r="WS59" s="80"/>
      <c r="WT59" s="80"/>
      <c r="WU59" s="80"/>
      <c r="WV59" s="80"/>
      <c r="WW59" s="80"/>
      <c r="WX59" s="80"/>
      <c r="WY59" s="80"/>
      <c r="WZ59" s="80"/>
      <c r="XA59" s="80"/>
      <c r="XB59" s="80"/>
      <c r="XC59" s="80"/>
      <c r="XD59" s="80"/>
      <c r="XE59" s="80"/>
      <c r="XF59" s="80"/>
      <c r="XG59" s="80"/>
      <c r="XH59" s="80"/>
      <c r="XI59" s="80"/>
      <c r="XJ59" s="80"/>
      <c r="XK59" s="80"/>
      <c r="XL59" s="80"/>
      <c r="XM59" s="80"/>
      <c r="XN59" s="80"/>
      <c r="XO59" s="80"/>
      <c r="XP59" s="80"/>
      <c r="XQ59" s="80"/>
      <c r="XR59" s="80"/>
      <c r="XS59" s="80"/>
      <c r="XT59" s="80"/>
      <c r="XU59" s="80"/>
      <c r="XV59" s="80"/>
      <c r="XW59" s="80"/>
      <c r="XX59" s="80"/>
      <c r="XY59" s="80"/>
      <c r="XZ59" s="80"/>
      <c r="YA59" s="80"/>
      <c r="YB59" s="80"/>
      <c r="YC59" s="80"/>
      <c r="YD59" s="80"/>
      <c r="YE59" s="80"/>
      <c r="YF59" s="80"/>
      <c r="YG59" s="80"/>
      <c r="YH59" s="80"/>
      <c r="YI59" s="80"/>
      <c r="YJ59" s="80"/>
      <c r="YK59" s="80"/>
      <c r="YL59" s="80"/>
      <c r="YM59" s="80"/>
      <c r="YN59" s="80"/>
      <c r="YO59" s="80"/>
      <c r="YP59" s="80"/>
      <c r="YQ59" s="80"/>
      <c r="YR59" s="80"/>
      <c r="YS59" s="80"/>
      <c r="YT59" s="80"/>
      <c r="YU59" s="80"/>
      <c r="YV59" s="80"/>
      <c r="YW59" s="80"/>
      <c r="YX59" s="80"/>
      <c r="YY59" s="80"/>
      <c r="YZ59" s="80"/>
      <c r="ZA59" s="80"/>
      <c r="ZB59" s="80"/>
      <c r="ZC59" s="80"/>
      <c r="ZD59" s="80"/>
      <c r="ZE59" s="80"/>
      <c r="ZF59" s="80"/>
      <c r="ZG59" s="80"/>
      <c r="ZH59" s="80"/>
      <c r="ZI59" s="80"/>
      <c r="ZJ59" s="80"/>
      <c r="ZK59" s="80"/>
      <c r="ZL59" s="80"/>
      <c r="ZM59" s="80"/>
      <c r="ZN59" s="80"/>
      <c r="ZO59" s="80"/>
      <c r="ZP59" s="80"/>
      <c r="ZQ59" s="80"/>
      <c r="ZR59" s="80"/>
      <c r="ZS59" s="80"/>
      <c r="ZT59" s="80"/>
      <c r="ZU59" s="80"/>
      <c r="ZV59" s="80"/>
      <c r="ZW59" s="80"/>
      <c r="ZX59" s="80"/>
      <c r="ZY59" s="80"/>
      <c r="ZZ59" s="80"/>
      <c r="AAA59" s="80"/>
      <c r="AAB59" s="80"/>
      <c r="AAC59" s="80"/>
      <c r="AAD59" s="80"/>
      <c r="AAE59" s="80"/>
      <c r="AAF59" s="80"/>
      <c r="AAG59" s="80"/>
      <c r="AAH59" s="80"/>
      <c r="AAI59" s="80"/>
      <c r="AAJ59" s="80"/>
      <c r="AAK59" s="80"/>
      <c r="AAL59" s="80"/>
      <c r="AAM59" s="80"/>
      <c r="AAN59" s="80"/>
      <c r="AAO59" s="80"/>
      <c r="AAP59" s="80"/>
      <c r="AAQ59" s="80"/>
      <c r="AAR59" s="80"/>
      <c r="AAS59" s="80"/>
      <c r="AAT59" s="80"/>
      <c r="AAU59" s="80"/>
      <c r="AAV59" s="80"/>
      <c r="AAW59" s="80"/>
      <c r="AAX59" s="80"/>
      <c r="AAY59" s="80"/>
      <c r="AAZ59" s="80"/>
      <c r="ABA59" s="80"/>
      <c r="ABB59" s="80"/>
      <c r="ABC59" s="80"/>
      <c r="ABD59" s="80"/>
      <c r="ABE59" s="80"/>
      <c r="ABF59" s="80"/>
      <c r="ABG59" s="80"/>
      <c r="ABH59" s="80"/>
      <c r="ABI59" s="80"/>
      <c r="ABJ59" s="80"/>
      <c r="ABK59" s="80"/>
      <c r="ABL59" s="80"/>
      <c r="ABM59" s="80"/>
      <c r="ABN59" s="80"/>
      <c r="ABO59" s="80"/>
      <c r="ABP59" s="80"/>
      <c r="ABQ59" s="80"/>
      <c r="ABR59" s="80"/>
      <c r="ABS59" s="80"/>
      <c r="ABT59" s="80"/>
      <c r="ABU59" s="80"/>
      <c r="ABV59" s="80"/>
      <c r="ABW59" s="80"/>
      <c r="ABX59" s="80"/>
      <c r="ABY59" s="80"/>
      <c r="ABZ59" s="80"/>
      <c r="ACA59" s="80"/>
      <c r="ACB59" s="80"/>
      <c r="ACC59" s="80"/>
      <c r="ACD59" s="80"/>
      <c r="ACE59" s="80"/>
      <c r="ACF59" s="80"/>
      <c r="ACG59" s="80"/>
      <c r="ACH59" s="80"/>
      <c r="ACI59" s="80"/>
      <c r="ACJ59" s="80"/>
      <c r="ACK59" s="80"/>
      <c r="ACL59" s="80"/>
      <c r="ACM59" s="80"/>
      <c r="ACN59" s="80"/>
      <c r="ACO59" s="80"/>
      <c r="ACP59" s="80"/>
      <c r="ACQ59" s="80"/>
      <c r="ACR59" s="80"/>
      <c r="ACS59" s="80"/>
      <c r="ACT59" s="80"/>
      <c r="ACU59" s="80"/>
      <c r="ACV59" s="80"/>
      <c r="ACW59" s="80"/>
      <c r="ACX59" s="80"/>
      <c r="ACY59" s="80"/>
      <c r="ACZ59" s="80"/>
      <c r="ADA59" s="80"/>
      <c r="ADB59" s="80"/>
      <c r="ADC59" s="80"/>
      <c r="ADD59" s="80"/>
      <c r="ADE59" s="80"/>
      <c r="ADF59" s="80"/>
      <c r="ADG59" s="80"/>
      <c r="ADH59" s="80"/>
      <c r="ADI59" s="80"/>
      <c r="ADJ59" s="80"/>
      <c r="ADK59" s="80"/>
      <c r="ADL59" s="80"/>
      <c r="ADM59" s="80"/>
      <c r="ADN59" s="80"/>
      <c r="ADO59" s="80"/>
      <c r="ADP59" s="80"/>
      <c r="ADQ59" s="80"/>
      <c r="ADR59" s="80"/>
      <c r="ADS59" s="80"/>
      <c r="ADT59" s="80"/>
      <c r="ADU59" s="80"/>
      <c r="ADV59" s="80"/>
      <c r="ADW59" s="80"/>
      <c r="ADX59" s="80"/>
      <c r="ADY59" s="80"/>
      <c r="ADZ59" s="80"/>
      <c r="AEA59" s="80"/>
      <c r="AEB59" s="80"/>
      <c r="AEC59" s="80"/>
      <c r="AED59" s="80"/>
      <c r="AEE59" s="80"/>
      <c r="AEF59" s="80"/>
      <c r="AEG59" s="80"/>
      <c r="AEH59" s="80"/>
      <c r="AEI59" s="80"/>
      <c r="AEJ59" s="80"/>
      <c r="AEK59" s="80"/>
      <c r="AEL59" s="80"/>
      <c r="AEM59" s="80"/>
      <c r="AEN59" s="80"/>
      <c r="AEO59" s="80"/>
      <c r="AEP59" s="80"/>
      <c r="AEQ59" s="80"/>
      <c r="AER59" s="80"/>
      <c r="AES59" s="80"/>
      <c r="AET59" s="80"/>
      <c r="AEU59" s="80"/>
      <c r="AEV59" s="80"/>
      <c r="AEW59" s="80"/>
      <c r="AEX59" s="80"/>
      <c r="AEY59" s="80"/>
      <c r="AEZ59" s="80"/>
      <c r="AFA59" s="80"/>
      <c r="AFB59" s="80"/>
      <c r="AFC59" s="80"/>
      <c r="AFD59" s="80"/>
      <c r="AFE59" s="80"/>
      <c r="AFF59" s="80"/>
      <c r="AFG59" s="80"/>
      <c r="AFH59" s="80"/>
      <c r="AFI59" s="80"/>
      <c r="AFJ59" s="80"/>
      <c r="AFK59" s="80"/>
      <c r="AFL59" s="80"/>
      <c r="AFM59" s="80"/>
      <c r="AFN59" s="80"/>
      <c r="AFO59" s="80"/>
      <c r="AFP59" s="80"/>
      <c r="AFQ59" s="80"/>
      <c r="AFR59" s="80"/>
      <c r="AFS59" s="80"/>
      <c r="AFT59" s="80"/>
      <c r="AFU59" s="80"/>
      <c r="AFV59" s="80"/>
      <c r="AFW59" s="80"/>
      <c r="AFX59" s="80"/>
      <c r="AFY59" s="80"/>
      <c r="AFZ59" s="80"/>
      <c r="AGA59" s="80"/>
      <c r="AGB59" s="80"/>
      <c r="AGC59" s="80"/>
      <c r="AGD59" s="80"/>
      <c r="AGE59" s="80"/>
      <c r="AGF59" s="80"/>
      <c r="AGG59" s="80"/>
      <c r="AGH59" s="80"/>
      <c r="AGI59" s="80"/>
      <c r="AGJ59" s="80"/>
      <c r="AGK59" s="80"/>
      <c r="AGL59" s="80"/>
      <c r="AGM59" s="80"/>
      <c r="AGN59" s="80"/>
      <c r="AGO59" s="80"/>
      <c r="AGP59" s="80"/>
      <c r="AGQ59" s="80"/>
      <c r="AGR59" s="80"/>
      <c r="AGS59" s="80"/>
      <c r="AGT59" s="80"/>
      <c r="AGU59" s="80"/>
      <c r="AGV59" s="80"/>
      <c r="AGW59" s="80"/>
      <c r="AGX59" s="80"/>
      <c r="AGY59" s="80"/>
      <c r="AGZ59" s="80"/>
      <c r="AHA59" s="80"/>
      <c r="AHB59" s="80"/>
      <c r="AHC59" s="80"/>
      <c r="AHD59" s="80"/>
      <c r="AHE59" s="80"/>
      <c r="AHF59" s="80"/>
      <c r="AHG59" s="80"/>
      <c r="AHH59" s="80"/>
      <c r="AHI59" s="80"/>
      <c r="AHJ59" s="80"/>
      <c r="AHK59" s="80"/>
      <c r="AHL59" s="80"/>
      <c r="AHM59" s="80"/>
      <c r="AHN59" s="80"/>
      <c r="AHO59" s="80"/>
      <c r="AHP59" s="80"/>
      <c r="AHQ59" s="80"/>
      <c r="AHR59" s="80"/>
      <c r="AHS59" s="80"/>
      <c r="AHT59" s="80"/>
      <c r="AHU59" s="80"/>
      <c r="AHV59" s="80"/>
      <c r="AHW59" s="80"/>
      <c r="AHX59" s="80"/>
      <c r="AHY59" s="80"/>
      <c r="AHZ59" s="80"/>
      <c r="AIA59" s="80"/>
      <c r="AIB59" s="80"/>
      <c r="AIC59" s="80"/>
      <c r="AID59" s="80"/>
      <c r="AIE59" s="80"/>
      <c r="AIF59" s="80"/>
      <c r="AIG59" s="80"/>
      <c r="AIH59" s="80"/>
      <c r="AII59" s="80"/>
      <c r="AIJ59" s="80"/>
      <c r="AIK59" s="80"/>
      <c r="AIL59" s="80"/>
      <c r="AIM59" s="80"/>
      <c r="AIN59" s="80"/>
      <c r="AIO59" s="80"/>
      <c r="AIP59" s="80"/>
      <c r="AIQ59" s="80"/>
      <c r="AIR59" s="80"/>
      <c r="AIS59" s="80"/>
      <c r="AIT59" s="80"/>
      <c r="AIU59" s="80"/>
      <c r="AIV59" s="80"/>
      <c r="AIW59" s="80"/>
      <c r="AIX59" s="80"/>
      <c r="AIY59" s="80"/>
      <c r="AIZ59" s="80"/>
      <c r="AJA59" s="80"/>
      <c r="AJB59" s="80"/>
      <c r="AJC59" s="80"/>
      <c r="AJD59" s="80"/>
      <c r="AJE59" s="80"/>
      <c r="AJF59" s="80"/>
      <c r="AJG59" s="80"/>
      <c r="AJH59" s="80"/>
      <c r="AJI59" s="80"/>
      <c r="AJJ59" s="80"/>
      <c r="AJK59" s="80"/>
      <c r="AJL59" s="80"/>
      <c r="AJM59" s="80"/>
      <c r="AJN59" s="80"/>
      <c r="AJO59" s="80"/>
      <c r="AJP59" s="80"/>
      <c r="AJQ59" s="80"/>
      <c r="AJR59" s="80"/>
      <c r="AJS59" s="80"/>
      <c r="AJT59" s="80"/>
      <c r="AJU59" s="80"/>
      <c r="AJV59" s="80"/>
      <c r="AJW59" s="80"/>
      <c r="AJX59" s="80"/>
      <c r="AJY59" s="80"/>
      <c r="AJZ59" s="80"/>
      <c r="AKA59" s="80"/>
      <c r="AKB59" s="80"/>
      <c r="AKC59" s="80"/>
      <c r="AKD59" s="80"/>
      <c r="AKE59" s="80"/>
      <c r="AKF59" s="80"/>
      <c r="AKG59" s="80"/>
      <c r="AKH59" s="80"/>
      <c r="AKI59" s="80"/>
      <c r="AKJ59" s="80"/>
      <c r="AKK59" s="80"/>
      <c r="AKL59" s="80"/>
      <c r="AKM59" s="80"/>
      <c r="AKN59" s="80"/>
      <c r="AKO59" s="80"/>
      <c r="AKP59" s="80"/>
      <c r="AKQ59" s="80"/>
      <c r="AKR59" s="80"/>
      <c r="AKS59" s="80"/>
      <c r="AKT59" s="80"/>
      <c r="AKU59" s="80"/>
      <c r="AKV59" s="80"/>
      <c r="AKW59" s="80"/>
      <c r="AKX59" s="80"/>
      <c r="AKY59" s="80"/>
      <c r="AKZ59" s="80"/>
      <c r="ALA59" s="80"/>
      <c r="ALB59" s="80"/>
      <c r="ALC59" s="80"/>
      <c r="ALD59" s="80"/>
      <c r="ALE59" s="80"/>
      <c r="ALF59" s="80"/>
      <c r="ALG59" s="80"/>
      <c r="ALH59" s="80"/>
      <c r="ALI59" s="80"/>
      <c r="ALJ59" s="80"/>
      <c r="ALK59" s="80"/>
      <c r="ALL59" s="80"/>
      <c r="ALM59" s="80"/>
      <c r="ALN59" s="80"/>
      <c r="ALO59" s="80"/>
      <c r="ALP59" s="80"/>
    </row>
    <row r="60" spans="1:1004" s="207" customFormat="1" ht="15" x14ac:dyDescent="0.25">
      <c r="A60" s="407" t="str">
        <f>IF(COUNTBLANK(B60)=1," ",COUNTA($B$13:B60))</f>
        <v xml:space="preserve"> </v>
      </c>
      <c r="B60" s="430"/>
      <c r="C60" s="421" t="s">
        <v>211</v>
      </c>
      <c r="D60" s="430" t="s">
        <v>81</v>
      </c>
      <c r="E60" s="46">
        <f>E59*4</f>
        <v>465.59999999999997</v>
      </c>
      <c r="F60" s="105"/>
      <c r="G60" s="106"/>
      <c r="H60" s="107">
        <f t="shared" ref="H60" si="32">F60*G60</f>
        <v>0</v>
      </c>
      <c r="I60" s="108"/>
      <c r="J60" s="108"/>
      <c r="K60" s="109">
        <f t="shared" ref="K60" si="33">ROUND(I60+H60+J60,2)</f>
        <v>0</v>
      </c>
      <c r="L60" s="349"/>
      <c r="M60" s="349"/>
      <c r="N60" s="349"/>
      <c r="O60" s="349"/>
      <c r="P60" s="349"/>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c r="IV60" s="80"/>
      <c r="IW60" s="80"/>
      <c r="IX60" s="80"/>
      <c r="IY60" s="80"/>
      <c r="IZ60" s="80"/>
      <c r="JA60" s="80"/>
      <c r="JB60" s="80"/>
      <c r="JC60" s="80"/>
      <c r="JD60" s="80"/>
      <c r="JE60" s="80"/>
      <c r="JF60" s="80"/>
      <c r="JG60" s="80"/>
      <c r="JH60" s="80"/>
      <c r="JI60" s="80"/>
      <c r="JJ60" s="80"/>
      <c r="JK60" s="80"/>
      <c r="JL60" s="80"/>
      <c r="JM60" s="80"/>
      <c r="JN60" s="80"/>
      <c r="JO60" s="80"/>
      <c r="JP60" s="80"/>
      <c r="JQ60" s="80"/>
      <c r="JR60" s="80"/>
      <c r="JS60" s="80"/>
      <c r="JT60" s="80"/>
      <c r="JU60" s="80"/>
      <c r="JV60" s="80"/>
      <c r="JW60" s="80"/>
      <c r="JX60" s="80"/>
      <c r="JY60" s="80"/>
      <c r="JZ60" s="80"/>
      <c r="KA60" s="80"/>
      <c r="KB60" s="80"/>
      <c r="KC60" s="80"/>
      <c r="KD60" s="80"/>
      <c r="KE60" s="80"/>
      <c r="KF60" s="80"/>
      <c r="KG60" s="80"/>
      <c r="KH60" s="80"/>
      <c r="KI60" s="80"/>
      <c r="KJ60" s="80"/>
      <c r="KK60" s="80"/>
      <c r="KL60" s="80"/>
      <c r="KM60" s="80"/>
      <c r="KN60" s="80"/>
      <c r="KO60" s="80"/>
      <c r="KP60" s="80"/>
      <c r="KQ60" s="80"/>
      <c r="KR60" s="80"/>
      <c r="KS60" s="80"/>
      <c r="KT60" s="80"/>
      <c r="KU60" s="80"/>
      <c r="KV60" s="80"/>
      <c r="KW60" s="80"/>
      <c r="KX60" s="80"/>
      <c r="KY60" s="80"/>
      <c r="KZ60" s="80"/>
      <c r="LA60" s="80"/>
      <c r="LB60" s="80"/>
      <c r="LC60" s="80"/>
      <c r="LD60" s="80"/>
      <c r="LE60" s="80"/>
      <c r="LF60" s="80"/>
      <c r="LG60" s="80"/>
      <c r="LH60" s="80"/>
      <c r="LI60" s="80"/>
      <c r="LJ60" s="80"/>
      <c r="LK60" s="80"/>
      <c r="LL60" s="80"/>
      <c r="LM60" s="80"/>
      <c r="LN60" s="80"/>
      <c r="LO60" s="80"/>
      <c r="LP60" s="80"/>
      <c r="LQ60" s="80"/>
      <c r="LR60" s="80"/>
      <c r="LS60" s="80"/>
      <c r="LT60" s="80"/>
      <c r="LU60" s="80"/>
      <c r="LV60" s="80"/>
      <c r="LW60" s="80"/>
      <c r="LX60" s="80"/>
      <c r="LY60" s="80"/>
      <c r="LZ60" s="80"/>
      <c r="MA60" s="80"/>
      <c r="MB60" s="80"/>
      <c r="MC60" s="80"/>
      <c r="MD60" s="80"/>
      <c r="ME60" s="80"/>
      <c r="MF60" s="80"/>
      <c r="MG60" s="80"/>
      <c r="MH60" s="80"/>
      <c r="MI60" s="80"/>
      <c r="MJ60" s="80"/>
      <c r="MK60" s="80"/>
      <c r="ML60" s="80"/>
      <c r="MM60" s="80"/>
      <c r="MN60" s="80"/>
      <c r="MO60" s="80"/>
      <c r="MP60" s="80"/>
      <c r="MQ60" s="80"/>
      <c r="MR60" s="80"/>
      <c r="MS60" s="80"/>
      <c r="MT60" s="80"/>
      <c r="MU60" s="80"/>
      <c r="MV60" s="80"/>
      <c r="MW60" s="80"/>
      <c r="MX60" s="80"/>
      <c r="MY60" s="80"/>
      <c r="MZ60" s="80"/>
      <c r="NA60" s="80"/>
      <c r="NB60" s="80"/>
      <c r="NC60" s="80"/>
      <c r="ND60" s="80"/>
      <c r="NE60" s="80"/>
      <c r="NF60" s="80"/>
      <c r="NG60" s="80"/>
      <c r="NH60" s="80"/>
      <c r="NI60" s="80"/>
      <c r="NJ60" s="80"/>
      <c r="NK60" s="80"/>
      <c r="NL60" s="80"/>
      <c r="NM60" s="80"/>
      <c r="NN60" s="80"/>
      <c r="NO60" s="80"/>
      <c r="NP60" s="80"/>
      <c r="NQ60" s="80"/>
      <c r="NR60" s="80"/>
      <c r="NS60" s="80"/>
      <c r="NT60" s="80"/>
      <c r="NU60" s="80"/>
      <c r="NV60" s="80"/>
      <c r="NW60" s="80"/>
      <c r="NX60" s="80"/>
      <c r="NY60" s="80"/>
      <c r="NZ60" s="80"/>
      <c r="OA60" s="80"/>
      <c r="OB60" s="80"/>
      <c r="OC60" s="80"/>
      <c r="OD60" s="80"/>
      <c r="OE60" s="80"/>
      <c r="OF60" s="80"/>
      <c r="OG60" s="80"/>
      <c r="OH60" s="80"/>
      <c r="OI60" s="80"/>
      <c r="OJ60" s="80"/>
      <c r="OK60" s="80"/>
      <c r="OL60" s="80"/>
      <c r="OM60" s="80"/>
      <c r="ON60" s="80"/>
      <c r="OO60" s="80"/>
      <c r="OP60" s="80"/>
      <c r="OQ60" s="80"/>
      <c r="OR60" s="80"/>
      <c r="OS60" s="80"/>
      <c r="OT60" s="80"/>
      <c r="OU60" s="80"/>
      <c r="OV60" s="80"/>
      <c r="OW60" s="80"/>
      <c r="OX60" s="80"/>
      <c r="OY60" s="80"/>
      <c r="OZ60" s="80"/>
      <c r="PA60" s="80"/>
      <c r="PB60" s="80"/>
      <c r="PC60" s="80"/>
      <c r="PD60" s="80"/>
      <c r="PE60" s="80"/>
      <c r="PF60" s="80"/>
      <c r="PG60" s="80"/>
      <c r="PH60" s="80"/>
      <c r="PI60" s="80"/>
      <c r="PJ60" s="80"/>
      <c r="PK60" s="80"/>
      <c r="PL60" s="80"/>
      <c r="PM60" s="80"/>
      <c r="PN60" s="80"/>
      <c r="PO60" s="80"/>
      <c r="PP60" s="80"/>
      <c r="PQ60" s="80"/>
      <c r="PR60" s="80"/>
      <c r="PS60" s="80"/>
      <c r="PT60" s="80"/>
      <c r="PU60" s="80"/>
      <c r="PV60" s="80"/>
      <c r="PW60" s="80"/>
      <c r="PX60" s="80"/>
      <c r="PY60" s="80"/>
      <c r="PZ60" s="80"/>
      <c r="QA60" s="80"/>
      <c r="QB60" s="80"/>
      <c r="QC60" s="80"/>
      <c r="QD60" s="80"/>
      <c r="QE60" s="80"/>
      <c r="QF60" s="80"/>
      <c r="QG60" s="80"/>
      <c r="QH60" s="80"/>
      <c r="QI60" s="80"/>
      <c r="QJ60" s="80"/>
      <c r="QK60" s="80"/>
      <c r="QL60" s="80"/>
      <c r="QM60" s="80"/>
      <c r="QN60" s="80"/>
      <c r="QO60" s="80"/>
      <c r="QP60" s="80"/>
      <c r="QQ60" s="80"/>
      <c r="QR60" s="80"/>
      <c r="QS60" s="80"/>
      <c r="QT60" s="80"/>
      <c r="QU60" s="80"/>
      <c r="QV60" s="80"/>
      <c r="QW60" s="80"/>
      <c r="QX60" s="80"/>
      <c r="QY60" s="80"/>
      <c r="QZ60" s="80"/>
      <c r="RA60" s="80"/>
      <c r="RB60" s="80"/>
      <c r="RC60" s="80"/>
      <c r="RD60" s="80"/>
      <c r="RE60" s="80"/>
      <c r="RF60" s="80"/>
      <c r="RG60" s="80"/>
      <c r="RH60" s="80"/>
      <c r="RI60" s="80"/>
      <c r="RJ60" s="80"/>
      <c r="RK60" s="80"/>
      <c r="RL60" s="80"/>
      <c r="RM60" s="80"/>
      <c r="RN60" s="80"/>
      <c r="RO60" s="80"/>
      <c r="RP60" s="80"/>
      <c r="RQ60" s="80"/>
      <c r="RR60" s="80"/>
      <c r="RS60" s="80"/>
      <c r="RT60" s="80"/>
      <c r="RU60" s="80"/>
      <c r="RV60" s="80"/>
      <c r="RW60" s="80"/>
      <c r="RX60" s="80"/>
      <c r="RY60" s="80"/>
      <c r="RZ60" s="80"/>
      <c r="SA60" s="80"/>
      <c r="SB60" s="80"/>
      <c r="SC60" s="80"/>
      <c r="SD60" s="80"/>
      <c r="SE60" s="80"/>
      <c r="SF60" s="80"/>
      <c r="SG60" s="80"/>
      <c r="SH60" s="80"/>
      <c r="SI60" s="80"/>
      <c r="SJ60" s="80"/>
      <c r="SK60" s="80"/>
      <c r="SL60" s="80"/>
      <c r="SM60" s="80"/>
      <c r="SN60" s="80"/>
      <c r="SO60" s="80"/>
      <c r="SP60" s="80"/>
      <c r="SQ60" s="80"/>
      <c r="SR60" s="80"/>
      <c r="SS60" s="80"/>
      <c r="ST60" s="80"/>
      <c r="SU60" s="80"/>
      <c r="SV60" s="80"/>
      <c r="SW60" s="80"/>
      <c r="SX60" s="80"/>
      <c r="SY60" s="80"/>
      <c r="SZ60" s="80"/>
      <c r="TA60" s="80"/>
      <c r="TB60" s="80"/>
      <c r="TC60" s="80"/>
      <c r="TD60" s="80"/>
      <c r="TE60" s="80"/>
      <c r="TF60" s="80"/>
      <c r="TG60" s="80"/>
      <c r="TH60" s="80"/>
      <c r="TI60" s="80"/>
      <c r="TJ60" s="80"/>
      <c r="TK60" s="80"/>
      <c r="TL60" s="80"/>
      <c r="TM60" s="80"/>
      <c r="TN60" s="80"/>
      <c r="TO60" s="80"/>
      <c r="TP60" s="80"/>
      <c r="TQ60" s="80"/>
      <c r="TR60" s="80"/>
      <c r="TS60" s="80"/>
      <c r="TT60" s="80"/>
      <c r="TU60" s="80"/>
      <c r="TV60" s="80"/>
      <c r="TW60" s="80"/>
      <c r="TX60" s="80"/>
      <c r="TY60" s="80"/>
      <c r="TZ60" s="80"/>
      <c r="UA60" s="80"/>
      <c r="UB60" s="80"/>
      <c r="UC60" s="80"/>
      <c r="UD60" s="80"/>
      <c r="UE60" s="80"/>
      <c r="UF60" s="80"/>
      <c r="UG60" s="80"/>
      <c r="UH60" s="80"/>
      <c r="UI60" s="80"/>
      <c r="UJ60" s="80"/>
      <c r="UK60" s="80"/>
      <c r="UL60" s="80"/>
      <c r="UM60" s="80"/>
      <c r="UN60" s="80"/>
      <c r="UO60" s="80"/>
      <c r="UP60" s="80"/>
      <c r="UQ60" s="80"/>
      <c r="UR60" s="80"/>
      <c r="US60" s="80"/>
      <c r="UT60" s="80"/>
      <c r="UU60" s="80"/>
      <c r="UV60" s="80"/>
      <c r="UW60" s="80"/>
      <c r="UX60" s="80"/>
      <c r="UY60" s="80"/>
      <c r="UZ60" s="80"/>
      <c r="VA60" s="80"/>
      <c r="VB60" s="80"/>
      <c r="VC60" s="80"/>
      <c r="VD60" s="80"/>
      <c r="VE60" s="80"/>
      <c r="VF60" s="80"/>
      <c r="VG60" s="80"/>
      <c r="VH60" s="80"/>
      <c r="VI60" s="80"/>
      <c r="VJ60" s="80"/>
      <c r="VK60" s="80"/>
      <c r="VL60" s="80"/>
      <c r="VM60" s="80"/>
      <c r="VN60" s="80"/>
      <c r="VO60" s="80"/>
      <c r="VP60" s="80"/>
      <c r="VQ60" s="80"/>
      <c r="VR60" s="80"/>
      <c r="VS60" s="80"/>
      <c r="VT60" s="80"/>
      <c r="VU60" s="80"/>
      <c r="VV60" s="80"/>
      <c r="VW60" s="80"/>
      <c r="VX60" s="80"/>
      <c r="VY60" s="80"/>
      <c r="VZ60" s="80"/>
      <c r="WA60" s="80"/>
      <c r="WB60" s="80"/>
      <c r="WC60" s="80"/>
      <c r="WD60" s="80"/>
      <c r="WE60" s="80"/>
      <c r="WF60" s="80"/>
      <c r="WG60" s="80"/>
      <c r="WH60" s="80"/>
      <c r="WI60" s="80"/>
      <c r="WJ60" s="80"/>
      <c r="WK60" s="80"/>
      <c r="WL60" s="80"/>
      <c r="WM60" s="80"/>
      <c r="WN60" s="80"/>
      <c r="WO60" s="80"/>
      <c r="WP60" s="80"/>
      <c r="WQ60" s="80"/>
      <c r="WR60" s="80"/>
      <c r="WS60" s="80"/>
      <c r="WT60" s="80"/>
      <c r="WU60" s="80"/>
      <c r="WV60" s="80"/>
      <c r="WW60" s="80"/>
      <c r="WX60" s="80"/>
      <c r="WY60" s="80"/>
      <c r="WZ60" s="80"/>
      <c r="XA60" s="80"/>
      <c r="XB60" s="80"/>
      <c r="XC60" s="80"/>
      <c r="XD60" s="80"/>
      <c r="XE60" s="80"/>
      <c r="XF60" s="80"/>
      <c r="XG60" s="80"/>
      <c r="XH60" s="80"/>
      <c r="XI60" s="80"/>
      <c r="XJ60" s="80"/>
      <c r="XK60" s="80"/>
      <c r="XL60" s="80"/>
      <c r="XM60" s="80"/>
      <c r="XN60" s="80"/>
      <c r="XO60" s="80"/>
      <c r="XP60" s="80"/>
      <c r="XQ60" s="80"/>
      <c r="XR60" s="80"/>
      <c r="XS60" s="80"/>
      <c r="XT60" s="80"/>
      <c r="XU60" s="80"/>
      <c r="XV60" s="80"/>
      <c r="XW60" s="80"/>
      <c r="XX60" s="80"/>
      <c r="XY60" s="80"/>
      <c r="XZ60" s="80"/>
      <c r="YA60" s="80"/>
      <c r="YB60" s="80"/>
      <c r="YC60" s="80"/>
      <c r="YD60" s="80"/>
      <c r="YE60" s="80"/>
      <c r="YF60" s="80"/>
      <c r="YG60" s="80"/>
      <c r="YH60" s="80"/>
      <c r="YI60" s="80"/>
      <c r="YJ60" s="80"/>
      <c r="YK60" s="80"/>
      <c r="YL60" s="80"/>
      <c r="YM60" s="80"/>
      <c r="YN60" s="80"/>
      <c r="YO60" s="80"/>
      <c r="YP60" s="80"/>
      <c r="YQ60" s="80"/>
      <c r="YR60" s="80"/>
      <c r="YS60" s="80"/>
      <c r="YT60" s="80"/>
      <c r="YU60" s="80"/>
      <c r="YV60" s="80"/>
      <c r="YW60" s="80"/>
      <c r="YX60" s="80"/>
      <c r="YY60" s="80"/>
      <c r="YZ60" s="80"/>
      <c r="ZA60" s="80"/>
      <c r="ZB60" s="80"/>
      <c r="ZC60" s="80"/>
      <c r="ZD60" s="80"/>
      <c r="ZE60" s="80"/>
      <c r="ZF60" s="80"/>
      <c r="ZG60" s="80"/>
      <c r="ZH60" s="80"/>
      <c r="ZI60" s="80"/>
      <c r="ZJ60" s="80"/>
      <c r="ZK60" s="80"/>
      <c r="ZL60" s="80"/>
      <c r="ZM60" s="80"/>
      <c r="ZN60" s="80"/>
      <c r="ZO60" s="80"/>
      <c r="ZP60" s="80"/>
      <c r="ZQ60" s="80"/>
      <c r="ZR60" s="80"/>
      <c r="ZS60" s="80"/>
      <c r="ZT60" s="80"/>
      <c r="ZU60" s="80"/>
      <c r="ZV60" s="80"/>
      <c r="ZW60" s="80"/>
      <c r="ZX60" s="80"/>
      <c r="ZY60" s="80"/>
      <c r="ZZ60" s="80"/>
      <c r="AAA60" s="80"/>
      <c r="AAB60" s="80"/>
      <c r="AAC60" s="80"/>
      <c r="AAD60" s="80"/>
      <c r="AAE60" s="80"/>
      <c r="AAF60" s="80"/>
      <c r="AAG60" s="80"/>
      <c r="AAH60" s="80"/>
      <c r="AAI60" s="80"/>
      <c r="AAJ60" s="80"/>
      <c r="AAK60" s="80"/>
      <c r="AAL60" s="80"/>
      <c r="AAM60" s="80"/>
      <c r="AAN60" s="80"/>
      <c r="AAO60" s="80"/>
      <c r="AAP60" s="80"/>
      <c r="AAQ60" s="80"/>
      <c r="AAR60" s="80"/>
      <c r="AAS60" s="80"/>
      <c r="AAT60" s="80"/>
      <c r="AAU60" s="80"/>
      <c r="AAV60" s="80"/>
      <c r="AAW60" s="80"/>
      <c r="AAX60" s="80"/>
      <c r="AAY60" s="80"/>
      <c r="AAZ60" s="80"/>
      <c r="ABA60" s="80"/>
      <c r="ABB60" s="80"/>
      <c r="ABC60" s="80"/>
      <c r="ABD60" s="80"/>
      <c r="ABE60" s="80"/>
      <c r="ABF60" s="80"/>
      <c r="ABG60" s="80"/>
      <c r="ABH60" s="80"/>
      <c r="ABI60" s="80"/>
      <c r="ABJ60" s="80"/>
      <c r="ABK60" s="80"/>
      <c r="ABL60" s="80"/>
      <c r="ABM60" s="80"/>
      <c r="ABN60" s="80"/>
      <c r="ABO60" s="80"/>
      <c r="ABP60" s="80"/>
      <c r="ABQ60" s="80"/>
      <c r="ABR60" s="80"/>
      <c r="ABS60" s="80"/>
      <c r="ABT60" s="80"/>
      <c r="ABU60" s="80"/>
      <c r="ABV60" s="80"/>
      <c r="ABW60" s="80"/>
      <c r="ABX60" s="80"/>
      <c r="ABY60" s="80"/>
      <c r="ABZ60" s="80"/>
      <c r="ACA60" s="80"/>
      <c r="ACB60" s="80"/>
      <c r="ACC60" s="80"/>
      <c r="ACD60" s="80"/>
      <c r="ACE60" s="80"/>
      <c r="ACF60" s="80"/>
      <c r="ACG60" s="80"/>
      <c r="ACH60" s="80"/>
      <c r="ACI60" s="80"/>
      <c r="ACJ60" s="80"/>
      <c r="ACK60" s="80"/>
      <c r="ACL60" s="80"/>
      <c r="ACM60" s="80"/>
      <c r="ACN60" s="80"/>
      <c r="ACO60" s="80"/>
      <c r="ACP60" s="80"/>
      <c r="ACQ60" s="80"/>
      <c r="ACR60" s="80"/>
      <c r="ACS60" s="80"/>
      <c r="ACT60" s="80"/>
      <c r="ACU60" s="80"/>
      <c r="ACV60" s="80"/>
      <c r="ACW60" s="80"/>
      <c r="ACX60" s="80"/>
      <c r="ACY60" s="80"/>
      <c r="ACZ60" s="80"/>
      <c r="ADA60" s="80"/>
      <c r="ADB60" s="80"/>
      <c r="ADC60" s="80"/>
      <c r="ADD60" s="80"/>
      <c r="ADE60" s="80"/>
      <c r="ADF60" s="80"/>
      <c r="ADG60" s="80"/>
      <c r="ADH60" s="80"/>
      <c r="ADI60" s="80"/>
      <c r="ADJ60" s="80"/>
      <c r="ADK60" s="80"/>
      <c r="ADL60" s="80"/>
      <c r="ADM60" s="80"/>
      <c r="ADN60" s="80"/>
      <c r="ADO60" s="80"/>
      <c r="ADP60" s="80"/>
      <c r="ADQ60" s="80"/>
      <c r="ADR60" s="80"/>
      <c r="ADS60" s="80"/>
      <c r="ADT60" s="80"/>
      <c r="ADU60" s="80"/>
      <c r="ADV60" s="80"/>
      <c r="ADW60" s="80"/>
      <c r="ADX60" s="80"/>
      <c r="ADY60" s="80"/>
      <c r="ADZ60" s="80"/>
      <c r="AEA60" s="80"/>
      <c r="AEB60" s="80"/>
      <c r="AEC60" s="80"/>
      <c r="AED60" s="80"/>
      <c r="AEE60" s="80"/>
      <c r="AEF60" s="80"/>
      <c r="AEG60" s="80"/>
      <c r="AEH60" s="80"/>
      <c r="AEI60" s="80"/>
      <c r="AEJ60" s="80"/>
      <c r="AEK60" s="80"/>
      <c r="AEL60" s="80"/>
      <c r="AEM60" s="80"/>
      <c r="AEN60" s="80"/>
      <c r="AEO60" s="80"/>
      <c r="AEP60" s="80"/>
      <c r="AEQ60" s="80"/>
      <c r="AER60" s="80"/>
      <c r="AES60" s="80"/>
      <c r="AET60" s="80"/>
      <c r="AEU60" s="80"/>
      <c r="AEV60" s="80"/>
      <c r="AEW60" s="80"/>
      <c r="AEX60" s="80"/>
      <c r="AEY60" s="80"/>
      <c r="AEZ60" s="80"/>
      <c r="AFA60" s="80"/>
      <c r="AFB60" s="80"/>
      <c r="AFC60" s="80"/>
      <c r="AFD60" s="80"/>
      <c r="AFE60" s="80"/>
      <c r="AFF60" s="80"/>
      <c r="AFG60" s="80"/>
      <c r="AFH60" s="80"/>
      <c r="AFI60" s="80"/>
      <c r="AFJ60" s="80"/>
      <c r="AFK60" s="80"/>
      <c r="AFL60" s="80"/>
      <c r="AFM60" s="80"/>
      <c r="AFN60" s="80"/>
      <c r="AFO60" s="80"/>
      <c r="AFP60" s="80"/>
      <c r="AFQ60" s="80"/>
      <c r="AFR60" s="80"/>
      <c r="AFS60" s="80"/>
      <c r="AFT60" s="80"/>
      <c r="AFU60" s="80"/>
      <c r="AFV60" s="80"/>
      <c r="AFW60" s="80"/>
      <c r="AFX60" s="80"/>
      <c r="AFY60" s="80"/>
      <c r="AFZ60" s="80"/>
      <c r="AGA60" s="80"/>
      <c r="AGB60" s="80"/>
      <c r="AGC60" s="80"/>
      <c r="AGD60" s="80"/>
      <c r="AGE60" s="80"/>
      <c r="AGF60" s="80"/>
      <c r="AGG60" s="80"/>
      <c r="AGH60" s="80"/>
      <c r="AGI60" s="80"/>
      <c r="AGJ60" s="80"/>
      <c r="AGK60" s="80"/>
      <c r="AGL60" s="80"/>
      <c r="AGM60" s="80"/>
      <c r="AGN60" s="80"/>
      <c r="AGO60" s="80"/>
      <c r="AGP60" s="80"/>
      <c r="AGQ60" s="80"/>
      <c r="AGR60" s="80"/>
      <c r="AGS60" s="80"/>
      <c r="AGT60" s="80"/>
      <c r="AGU60" s="80"/>
      <c r="AGV60" s="80"/>
      <c r="AGW60" s="80"/>
      <c r="AGX60" s="80"/>
      <c r="AGY60" s="80"/>
      <c r="AGZ60" s="80"/>
      <c r="AHA60" s="80"/>
      <c r="AHB60" s="80"/>
      <c r="AHC60" s="80"/>
      <c r="AHD60" s="80"/>
      <c r="AHE60" s="80"/>
      <c r="AHF60" s="80"/>
      <c r="AHG60" s="80"/>
      <c r="AHH60" s="80"/>
      <c r="AHI60" s="80"/>
      <c r="AHJ60" s="80"/>
      <c r="AHK60" s="80"/>
      <c r="AHL60" s="80"/>
      <c r="AHM60" s="80"/>
      <c r="AHN60" s="80"/>
      <c r="AHO60" s="80"/>
      <c r="AHP60" s="80"/>
      <c r="AHQ60" s="80"/>
      <c r="AHR60" s="80"/>
      <c r="AHS60" s="80"/>
      <c r="AHT60" s="80"/>
      <c r="AHU60" s="80"/>
      <c r="AHV60" s="80"/>
      <c r="AHW60" s="80"/>
      <c r="AHX60" s="80"/>
      <c r="AHY60" s="80"/>
      <c r="AHZ60" s="80"/>
      <c r="AIA60" s="80"/>
      <c r="AIB60" s="80"/>
      <c r="AIC60" s="80"/>
      <c r="AID60" s="80"/>
      <c r="AIE60" s="80"/>
      <c r="AIF60" s="80"/>
      <c r="AIG60" s="80"/>
      <c r="AIH60" s="80"/>
      <c r="AII60" s="80"/>
      <c r="AIJ60" s="80"/>
      <c r="AIK60" s="80"/>
      <c r="AIL60" s="80"/>
      <c r="AIM60" s="80"/>
      <c r="AIN60" s="80"/>
      <c r="AIO60" s="80"/>
      <c r="AIP60" s="80"/>
      <c r="AIQ60" s="80"/>
      <c r="AIR60" s="80"/>
      <c r="AIS60" s="80"/>
      <c r="AIT60" s="80"/>
      <c r="AIU60" s="80"/>
      <c r="AIV60" s="80"/>
      <c r="AIW60" s="80"/>
      <c r="AIX60" s="80"/>
      <c r="AIY60" s="80"/>
      <c r="AIZ60" s="80"/>
      <c r="AJA60" s="80"/>
      <c r="AJB60" s="80"/>
      <c r="AJC60" s="80"/>
      <c r="AJD60" s="80"/>
      <c r="AJE60" s="80"/>
      <c r="AJF60" s="80"/>
      <c r="AJG60" s="80"/>
      <c r="AJH60" s="80"/>
      <c r="AJI60" s="80"/>
      <c r="AJJ60" s="80"/>
      <c r="AJK60" s="80"/>
      <c r="AJL60" s="80"/>
      <c r="AJM60" s="80"/>
      <c r="AJN60" s="80"/>
      <c r="AJO60" s="80"/>
      <c r="AJP60" s="80"/>
      <c r="AJQ60" s="80"/>
      <c r="AJR60" s="80"/>
      <c r="AJS60" s="80"/>
      <c r="AJT60" s="80"/>
      <c r="AJU60" s="80"/>
      <c r="AJV60" s="80"/>
      <c r="AJW60" s="80"/>
      <c r="AJX60" s="80"/>
      <c r="AJY60" s="80"/>
      <c r="AJZ60" s="80"/>
      <c r="AKA60" s="80"/>
      <c r="AKB60" s="80"/>
      <c r="AKC60" s="80"/>
      <c r="AKD60" s="80"/>
      <c r="AKE60" s="80"/>
      <c r="AKF60" s="80"/>
      <c r="AKG60" s="80"/>
      <c r="AKH60" s="80"/>
      <c r="AKI60" s="80"/>
      <c r="AKJ60" s="80"/>
      <c r="AKK60" s="80"/>
      <c r="AKL60" s="80"/>
      <c r="AKM60" s="80"/>
      <c r="AKN60" s="80"/>
      <c r="AKO60" s="80"/>
      <c r="AKP60" s="80"/>
      <c r="AKQ60" s="80"/>
      <c r="AKR60" s="80"/>
      <c r="AKS60" s="80"/>
      <c r="AKT60" s="80"/>
      <c r="AKU60" s="80"/>
      <c r="AKV60" s="80"/>
      <c r="AKW60" s="80"/>
      <c r="AKX60" s="80"/>
      <c r="AKY60" s="80"/>
      <c r="AKZ60" s="80"/>
      <c r="ALA60" s="80"/>
      <c r="ALB60" s="80"/>
      <c r="ALC60" s="80"/>
      <c r="ALD60" s="80"/>
      <c r="ALE60" s="80"/>
      <c r="ALF60" s="80"/>
      <c r="ALG60" s="80"/>
      <c r="ALH60" s="80"/>
      <c r="ALI60" s="80"/>
      <c r="ALJ60" s="80"/>
      <c r="ALK60" s="80"/>
      <c r="ALL60" s="80"/>
      <c r="ALM60" s="80"/>
      <c r="ALN60" s="80"/>
      <c r="ALO60" s="80"/>
      <c r="ALP60" s="80"/>
    </row>
    <row r="61" spans="1:1004" s="207" customFormat="1" ht="15" x14ac:dyDescent="0.25">
      <c r="A61" s="407" t="str">
        <f>IF(COUNTBLANK(B61)=1," ",COUNTA($B$13:B61))</f>
        <v xml:space="preserve"> </v>
      </c>
      <c r="B61" s="430"/>
      <c r="C61" s="421" t="s">
        <v>209</v>
      </c>
      <c r="D61" s="430" t="s">
        <v>56</v>
      </c>
      <c r="E61" s="47">
        <f>ROUNDUP(E59*1.05,0)</f>
        <v>123</v>
      </c>
      <c r="F61" s="346"/>
      <c r="G61" s="347"/>
      <c r="H61" s="107"/>
      <c r="I61" s="348"/>
      <c r="J61" s="348"/>
      <c r="K61" s="349"/>
      <c r="L61" s="349"/>
      <c r="M61" s="349"/>
      <c r="N61" s="349"/>
      <c r="O61" s="349"/>
      <c r="P61" s="349"/>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c r="IW61" s="80"/>
      <c r="IX61" s="80"/>
      <c r="IY61" s="80"/>
      <c r="IZ61" s="80"/>
      <c r="JA61" s="80"/>
      <c r="JB61" s="80"/>
      <c r="JC61" s="80"/>
      <c r="JD61" s="80"/>
      <c r="JE61" s="80"/>
      <c r="JF61" s="80"/>
      <c r="JG61" s="80"/>
      <c r="JH61" s="80"/>
      <c r="JI61" s="80"/>
      <c r="JJ61" s="80"/>
      <c r="JK61" s="80"/>
      <c r="JL61" s="80"/>
      <c r="JM61" s="80"/>
      <c r="JN61" s="80"/>
      <c r="JO61" s="80"/>
      <c r="JP61" s="80"/>
      <c r="JQ61" s="80"/>
      <c r="JR61" s="80"/>
      <c r="JS61" s="80"/>
      <c r="JT61" s="80"/>
      <c r="JU61" s="80"/>
      <c r="JV61" s="80"/>
      <c r="JW61" s="80"/>
      <c r="JX61" s="80"/>
      <c r="JY61" s="80"/>
      <c r="JZ61" s="80"/>
      <c r="KA61" s="80"/>
      <c r="KB61" s="80"/>
      <c r="KC61" s="80"/>
      <c r="KD61" s="80"/>
      <c r="KE61" s="80"/>
      <c r="KF61" s="80"/>
      <c r="KG61" s="80"/>
      <c r="KH61" s="80"/>
      <c r="KI61" s="80"/>
      <c r="KJ61" s="80"/>
      <c r="KK61" s="80"/>
      <c r="KL61" s="80"/>
      <c r="KM61" s="80"/>
      <c r="KN61" s="80"/>
      <c r="KO61" s="80"/>
      <c r="KP61" s="80"/>
      <c r="KQ61" s="80"/>
      <c r="KR61" s="80"/>
      <c r="KS61" s="80"/>
      <c r="KT61" s="80"/>
      <c r="KU61" s="80"/>
      <c r="KV61" s="80"/>
      <c r="KW61" s="80"/>
      <c r="KX61" s="80"/>
      <c r="KY61" s="80"/>
      <c r="KZ61" s="80"/>
      <c r="LA61" s="80"/>
      <c r="LB61" s="80"/>
      <c r="LC61" s="80"/>
      <c r="LD61" s="80"/>
      <c r="LE61" s="80"/>
      <c r="LF61" s="80"/>
      <c r="LG61" s="80"/>
      <c r="LH61" s="80"/>
      <c r="LI61" s="80"/>
      <c r="LJ61" s="80"/>
      <c r="LK61" s="80"/>
      <c r="LL61" s="80"/>
      <c r="LM61" s="80"/>
      <c r="LN61" s="80"/>
      <c r="LO61" s="80"/>
      <c r="LP61" s="80"/>
      <c r="LQ61" s="80"/>
      <c r="LR61" s="80"/>
      <c r="LS61" s="80"/>
      <c r="LT61" s="80"/>
      <c r="LU61" s="80"/>
      <c r="LV61" s="80"/>
      <c r="LW61" s="80"/>
      <c r="LX61" s="80"/>
      <c r="LY61" s="80"/>
      <c r="LZ61" s="80"/>
      <c r="MA61" s="80"/>
      <c r="MB61" s="80"/>
      <c r="MC61" s="80"/>
      <c r="MD61" s="80"/>
      <c r="ME61" s="80"/>
      <c r="MF61" s="80"/>
      <c r="MG61" s="80"/>
      <c r="MH61" s="80"/>
      <c r="MI61" s="80"/>
      <c r="MJ61" s="80"/>
      <c r="MK61" s="80"/>
      <c r="ML61" s="80"/>
      <c r="MM61" s="80"/>
      <c r="MN61" s="80"/>
      <c r="MO61" s="80"/>
      <c r="MP61" s="80"/>
      <c r="MQ61" s="80"/>
      <c r="MR61" s="80"/>
      <c r="MS61" s="80"/>
      <c r="MT61" s="80"/>
      <c r="MU61" s="80"/>
      <c r="MV61" s="80"/>
      <c r="MW61" s="80"/>
      <c r="MX61" s="80"/>
      <c r="MY61" s="80"/>
      <c r="MZ61" s="80"/>
      <c r="NA61" s="80"/>
      <c r="NB61" s="80"/>
      <c r="NC61" s="80"/>
      <c r="ND61" s="80"/>
      <c r="NE61" s="80"/>
      <c r="NF61" s="80"/>
      <c r="NG61" s="80"/>
      <c r="NH61" s="80"/>
      <c r="NI61" s="80"/>
      <c r="NJ61" s="80"/>
      <c r="NK61" s="80"/>
      <c r="NL61" s="80"/>
      <c r="NM61" s="80"/>
      <c r="NN61" s="80"/>
      <c r="NO61" s="80"/>
      <c r="NP61" s="80"/>
      <c r="NQ61" s="80"/>
      <c r="NR61" s="80"/>
      <c r="NS61" s="80"/>
      <c r="NT61" s="80"/>
      <c r="NU61" s="80"/>
      <c r="NV61" s="80"/>
      <c r="NW61" s="80"/>
      <c r="NX61" s="80"/>
      <c r="NY61" s="80"/>
      <c r="NZ61" s="80"/>
      <c r="OA61" s="80"/>
      <c r="OB61" s="80"/>
      <c r="OC61" s="80"/>
      <c r="OD61" s="80"/>
      <c r="OE61" s="80"/>
      <c r="OF61" s="80"/>
      <c r="OG61" s="80"/>
      <c r="OH61" s="80"/>
      <c r="OI61" s="80"/>
      <c r="OJ61" s="80"/>
      <c r="OK61" s="80"/>
      <c r="OL61" s="80"/>
      <c r="OM61" s="80"/>
      <c r="ON61" s="80"/>
      <c r="OO61" s="80"/>
      <c r="OP61" s="80"/>
      <c r="OQ61" s="80"/>
      <c r="OR61" s="80"/>
      <c r="OS61" s="80"/>
      <c r="OT61" s="80"/>
      <c r="OU61" s="80"/>
      <c r="OV61" s="80"/>
      <c r="OW61" s="80"/>
      <c r="OX61" s="80"/>
      <c r="OY61" s="80"/>
      <c r="OZ61" s="80"/>
      <c r="PA61" s="80"/>
      <c r="PB61" s="80"/>
      <c r="PC61" s="80"/>
      <c r="PD61" s="80"/>
      <c r="PE61" s="80"/>
      <c r="PF61" s="80"/>
      <c r="PG61" s="80"/>
      <c r="PH61" s="80"/>
      <c r="PI61" s="80"/>
      <c r="PJ61" s="80"/>
      <c r="PK61" s="80"/>
      <c r="PL61" s="80"/>
      <c r="PM61" s="80"/>
      <c r="PN61" s="80"/>
      <c r="PO61" s="80"/>
      <c r="PP61" s="80"/>
      <c r="PQ61" s="80"/>
      <c r="PR61" s="80"/>
      <c r="PS61" s="80"/>
      <c r="PT61" s="80"/>
      <c r="PU61" s="80"/>
      <c r="PV61" s="80"/>
      <c r="PW61" s="80"/>
      <c r="PX61" s="80"/>
      <c r="PY61" s="80"/>
      <c r="PZ61" s="80"/>
      <c r="QA61" s="80"/>
      <c r="QB61" s="80"/>
      <c r="QC61" s="80"/>
      <c r="QD61" s="80"/>
      <c r="QE61" s="80"/>
      <c r="QF61" s="80"/>
      <c r="QG61" s="80"/>
      <c r="QH61" s="80"/>
      <c r="QI61" s="80"/>
      <c r="QJ61" s="80"/>
      <c r="QK61" s="80"/>
      <c r="QL61" s="80"/>
      <c r="QM61" s="80"/>
      <c r="QN61" s="80"/>
      <c r="QO61" s="80"/>
      <c r="QP61" s="80"/>
      <c r="QQ61" s="80"/>
      <c r="QR61" s="80"/>
      <c r="QS61" s="80"/>
      <c r="QT61" s="80"/>
      <c r="QU61" s="80"/>
      <c r="QV61" s="80"/>
      <c r="QW61" s="80"/>
      <c r="QX61" s="80"/>
      <c r="QY61" s="80"/>
      <c r="QZ61" s="80"/>
      <c r="RA61" s="80"/>
      <c r="RB61" s="80"/>
      <c r="RC61" s="80"/>
      <c r="RD61" s="80"/>
      <c r="RE61" s="80"/>
      <c r="RF61" s="80"/>
      <c r="RG61" s="80"/>
      <c r="RH61" s="80"/>
      <c r="RI61" s="80"/>
      <c r="RJ61" s="80"/>
      <c r="RK61" s="80"/>
      <c r="RL61" s="80"/>
      <c r="RM61" s="80"/>
      <c r="RN61" s="80"/>
      <c r="RO61" s="80"/>
      <c r="RP61" s="80"/>
      <c r="RQ61" s="80"/>
      <c r="RR61" s="80"/>
      <c r="RS61" s="80"/>
      <c r="RT61" s="80"/>
      <c r="RU61" s="80"/>
      <c r="RV61" s="80"/>
      <c r="RW61" s="80"/>
      <c r="RX61" s="80"/>
      <c r="RY61" s="80"/>
      <c r="RZ61" s="80"/>
      <c r="SA61" s="80"/>
      <c r="SB61" s="80"/>
      <c r="SC61" s="80"/>
      <c r="SD61" s="80"/>
      <c r="SE61" s="80"/>
      <c r="SF61" s="80"/>
      <c r="SG61" s="80"/>
      <c r="SH61" s="80"/>
      <c r="SI61" s="80"/>
      <c r="SJ61" s="80"/>
      <c r="SK61" s="80"/>
      <c r="SL61" s="80"/>
      <c r="SM61" s="80"/>
      <c r="SN61" s="80"/>
      <c r="SO61" s="80"/>
      <c r="SP61" s="80"/>
      <c r="SQ61" s="80"/>
      <c r="SR61" s="80"/>
      <c r="SS61" s="80"/>
      <c r="ST61" s="80"/>
      <c r="SU61" s="80"/>
      <c r="SV61" s="80"/>
      <c r="SW61" s="80"/>
      <c r="SX61" s="80"/>
      <c r="SY61" s="80"/>
      <c r="SZ61" s="80"/>
      <c r="TA61" s="80"/>
      <c r="TB61" s="80"/>
      <c r="TC61" s="80"/>
      <c r="TD61" s="80"/>
      <c r="TE61" s="80"/>
      <c r="TF61" s="80"/>
      <c r="TG61" s="80"/>
      <c r="TH61" s="80"/>
      <c r="TI61" s="80"/>
      <c r="TJ61" s="80"/>
      <c r="TK61" s="80"/>
      <c r="TL61" s="80"/>
      <c r="TM61" s="80"/>
      <c r="TN61" s="80"/>
      <c r="TO61" s="80"/>
      <c r="TP61" s="80"/>
      <c r="TQ61" s="80"/>
      <c r="TR61" s="80"/>
      <c r="TS61" s="80"/>
      <c r="TT61" s="80"/>
      <c r="TU61" s="80"/>
      <c r="TV61" s="80"/>
      <c r="TW61" s="80"/>
      <c r="TX61" s="80"/>
      <c r="TY61" s="80"/>
      <c r="TZ61" s="80"/>
      <c r="UA61" s="80"/>
      <c r="UB61" s="80"/>
      <c r="UC61" s="80"/>
      <c r="UD61" s="80"/>
      <c r="UE61" s="80"/>
      <c r="UF61" s="80"/>
      <c r="UG61" s="80"/>
      <c r="UH61" s="80"/>
      <c r="UI61" s="80"/>
      <c r="UJ61" s="80"/>
      <c r="UK61" s="80"/>
      <c r="UL61" s="80"/>
      <c r="UM61" s="80"/>
      <c r="UN61" s="80"/>
      <c r="UO61" s="80"/>
      <c r="UP61" s="80"/>
      <c r="UQ61" s="80"/>
      <c r="UR61" s="80"/>
      <c r="US61" s="80"/>
      <c r="UT61" s="80"/>
      <c r="UU61" s="80"/>
      <c r="UV61" s="80"/>
      <c r="UW61" s="80"/>
      <c r="UX61" s="80"/>
      <c r="UY61" s="80"/>
      <c r="UZ61" s="80"/>
      <c r="VA61" s="80"/>
      <c r="VB61" s="80"/>
      <c r="VC61" s="80"/>
      <c r="VD61" s="80"/>
      <c r="VE61" s="80"/>
      <c r="VF61" s="80"/>
      <c r="VG61" s="80"/>
      <c r="VH61" s="80"/>
      <c r="VI61" s="80"/>
      <c r="VJ61" s="80"/>
      <c r="VK61" s="80"/>
      <c r="VL61" s="80"/>
      <c r="VM61" s="80"/>
      <c r="VN61" s="80"/>
      <c r="VO61" s="80"/>
      <c r="VP61" s="80"/>
      <c r="VQ61" s="80"/>
      <c r="VR61" s="80"/>
      <c r="VS61" s="80"/>
      <c r="VT61" s="80"/>
      <c r="VU61" s="80"/>
      <c r="VV61" s="80"/>
      <c r="VW61" s="80"/>
      <c r="VX61" s="80"/>
      <c r="VY61" s="80"/>
      <c r="VZ61" s="80"/>
      <c r="WA61" s="80"/>
      <c r="WB61" s="80"/>
      <c r="WC61" s="80"/>
      <c r="WD61" s="80"/>
      <c r="WE61" s="80"/>
      <c r="WF61" s="80"/>
      <c r="WG61" s="80"/>
      <c r="WH61" s="80"/>
      <c r="WI61" s="80"/>
      <c r="WJ61" s="80"/>
      <c r="WK61" s="80"/>
      <c r="WL61" s="80"/>
      <c r="WM61" s="80"/>
      <c r="WN61" s="80"/>
      <c r="WO61" s="80"/>
      <c r="WP61" s="80"/>
      <c r="WQ61" s="80"/>
      <c r="WR61" s="80"/>
      <c r="WS61" s="80"/>
      <c r="WT61" s="80"/>
      <c r="WU61" s="80"/>
      <c r="WV61" s="80"/>
      <c r="WW61" s="80"/>
      <c r="WX61" s="80"/>
      <c r="WY61" s="80"/>
      <c r="WZ61" s="80"/>
      <c r="XA61" s="80"/>
      <c r="XB61" s="80"/>
      <c r="XC61" s="80"/>
      <c r="XD61" s="80"/>
      <c r="XE61" s="80"/>
      <c r="XF61" s="80"/>
      <c r="XG61" s="80"/>
      <c r="XH61" s="80"/>
      <c r="XI61" s="80"/>
      <c r="XJ61" s="80"/>
      <c r="XK61" s="80"/>
      <c r="XL61" s="80"/>
      <c r="XM61" s="80"/>
      <c r="XN61" s="80"/>
      <c r="XO61" s="80"/>
      <c r="XP61" s="80"/>
      <c r="XQ61" s="80"/>
      <c r="XR61" s="80"/>
      <c r="XS61" s="80"/>
      <c r="XT61" s="80"/>
      <c r="XU61" s="80"/>
      <c r="XV61" s="80"/>
      <c r="XW61" s="80"/>
      <c r="XX61" s="80"/>
      <c r="XY61" s="80"/>
      <c r="XZ61" s="80"/>
      <c r="YA61" s="80"/>
      <c r="YB61" s="80"/>
      <c r="YC61" s="80"/>
      <c r="YD61" s="80"/>
      <c r="YE61" s="80"/>
      <c r="YF61" s="80"/>
      <c r="YG61" s="80"/>
      <c r="YH61" s="80"/>
      <c r="YI61" s="80"/>
      <c r="YJ61" s="80"/>
      <c r="YK61" s="80"/>
      <c r="YL61" s="80"/>
      <c r="YM61" s="80"/>
      <c r="YN61" s="80"/>
      <c r="YO61" s="80"/>
      <c r="YP61" s="80"/>
      <c r="YQ61" s="80"/>
      <c r="YR61" s="80"/>
      <c r="YS61" s="80"/>
      <c r="YT61" s="80"/>
      <c r="YU61" s="80"/>
      <c r="YV61" s="80"/>
      <c r="YW61" s="80"/>
      <c r="YX61" s="80"/>
      <c r="YY61" s="80"/>
      <c r="YZ61" s="80"/>
      <c r="ZA61" s="80"/>
      <c r="ZB61" s="80"/>
      <c r="ZC61" s="80"/>
      <c r="ZD61" s="80"/>
      <c r="ZE61" s="80"/>
      <c r="ZF61" s="80"/>
      <c r="ZG61" s="80"/>
      <c r="ZH61" s="80"/>
      <c r="ZI61" s="80"/>
      <c r="ZJ61" s="80"/>
      <c r="ZK61" s="80"/>
      <c r="ZL61" s="80"/>
      <c r="ZM61" s="80"/>
      <c r="ZN61" s="80"/>
      <c r="ZO61" s="80"/>
      <c r="ZP61" s="80"/>
      <c r="ZQ61" s="80"/>
      <c r="ZR61" s="80"/>
      <c r="ZS61" s="80"/>
      <c r="ZT61" s="80"/>
      <c r="ZU61" s="80"/>
      <c r="ZV61" s="80"/>
      <c r="ZW61" s="80"/>
      <c r="ZX61" s="80"/>
      <c r="ZY61" s="80"/>
      <c r="ZZ61" s="80"/>
      <c r="AAA61" s="80"/>
      <c r="AAB61" s="80"/>
      <c r="AAC61" s="80"/>
      <c r="AAD61" s="80"/>
      <c r="AAE61" s="80"/>
      <c r="AAF61" s="80"/>
      <c r="AAG61" s="80"/>
      <c r="AAH61" s="80"/>
      <c r="AAI61" s="80"/>
      <c r="AAJ61" s="80"/>
      <c r="AAK61" s="80"/>
      <c r="AAL61" s="80"/>
      <c r="AAM61" s="80"/>
      <c r="AAN61" s="80"/>
      <c r="AAO61" s="80"/>
      <c r="AAP61" s="80"/>
      <c r="AAQ61" s="80"/>
      <c r="AAR61" s="80"/>
      <c r="AAS61" s="80"/>
      <c r="AAT61" s="80"/>
      <c r="AAU61" s="80"/>
      <c r="AAV61" s="80"/>
      <c r="AAW61" s="80"/>
      <c r="AAX61" s="80"/>
      <c r="AAY61" s="80"/>
      <c r="AAZ61" s="80"/>
      <c r="ABA61" s="80"/>
      <c r="ABB61" s="80"/>
      <c r="ABC61" s="80"/>
      <c r="ABD61" s="80"/>
      <c r="ABE61" s="80"/>
      <c r="ABF61" s="80"/>
      <c r="ABG61" s="80"/>
      <c r="ABH61" s="80"/>
      <c r="ABI61" s="80"/>
      <c r="ABJ61" s="80"/>
      <c r="ABK61" s="80"/>
      <c r="ABL61" s="80"/>
      <c r="ABM61" s="80"/>
      <c r="ABN61" s="80"/>
      <c r="ABO61" s="80"/>
      <c r="ABP61" s="80"/>
      <c r="ABQ61" s="80"/>
      <c r="ABR61" s="80"/>
      <c r="ABS61" s="80"/>
      <c r="ABT61" s="80"/>
      <c r="ABU61" s="80"/>
      <c r="ABV61" s="80"/>
      <c r="ABW61" s="80"/>
      <c r="ABX61" s="80"/>
      <c r="ABY61" s="80"/>
      <c r="ABZ61" s="80"/>
      <c r="ACA61" s="80"/>
      <c r="ACB61" s="80"/>
      <c r="ACC61" s="80"/>
      <c r="ACD61" s="80"/>
      <c r="ACE61" s="80"/>
      <c r="ACF61" s="80"/>
      <c r="ACG61" s="80"/>
      <c r="ACH61" s="80"/>
      <c r="ACI61" s="80"/>
      <c r="ACJ61" s="80"/>
      <c r="ACK61" s="80"/>
      <c r="ACL61" s="80"/>
      <c r="ACM61" s="80"/>
      <c r="ACN61" s="80"/>
      <c r="ACO61" s="80"/>
      <c r="ACP61" s="80"/>
      <c r="ACQ61" s="80"/>
      <c r="ACR61" s="80"/>
      <c r="ACS61" s="80"/>
      <c r="ACT61" s="80"/>
      <c r="ACU61" s="80"/>
      <c r="ACV61" s="80"/>
      <c r="ACW61" s="80"/>
      <c r="ACX61" s="80"/>
      <c r="ACY61" s="80"/>
      <c r="ACZ61" s="80"/>
      <c r="ADA61" s="80"/>
      <c r="ADB61" s="80"/>
      <c r="ADC61" s="80"/>
      <c r="ADD61" s="80"/>
      <c r="ADE61" s="80"/>
      <c r="ADF61" s="80"/>
      <c r="ADG61" s="80"/>
      <c r="ADH61" s="80"/>
      <c r="ADI61" s="80"/>
      <c r="ADJ61" s="80"/>
      <c r="ADK61" s="80"/>
      <c r="ADL61" s="80"/>
      <c r="ADM61" s="80"/>
      <c r="ADN61" s="80"/>
      <c r="ADO61" s="80"/>
      <c r="ADP61" s="80"/>
      <c r="ADQ61" s="80"/>
      <c r="ADR61" s="80"/>
      <c r="ADS61" s="80"/>
      <c r="ADT61" s="80"/>
      <c r="ADU61" s="80"/>
      <c r="ADV61" s="80"/>
      <c r="ADW61" s="80"/>
      <c r="ADX61" s="80"/>
      <c r="ADY61" s="80"/>
      <c r="ADZ61" s="80"/>
      <c r="AEA61" s="80"/>
      <c r="AEB61" s="80"/>
      <c r="AEC61" s="80"/>
      <c r="AED61" s="80"/>
      <c r="AEE61" s="80"/>
      <c r="AEF61" s="80"/>
      <c r="AEG61" s="80"/>
      <c r="AEH61" s="80"/>
      <c r="AEI61" s="80"/>
      <c r="AEJ61" s="80"/>
      <c r="AEK61" s="80"/>
      <c r="AEL61" s="80"/>
      <c r="AEM61" s="80"/>
      <c r="AEN61" s="80"/>
      <c r="AEO61" s="80"/>
      <c r="AEP61" s="80"/>
      <c r="AEQ61" s="80"/>
      <c r="AER61" s="80"/>
      <c r="AES61" s="80"/>
      <c r="AET61" s="80"/>
      <c r="AEU61" s="80"/>
      <c r="AEV61" s="80"/>
      <c r="AEW61" s="80"/>
      <c r="AEX61" s="80"/>
      <c r="AEY61" s="80"/>
      <c r="AEZ61" s="80"/>
      <c r="AFA61" s="80"/>
      <c r="AFB61" s="80"/>
      <c r="AFC61" s="80"/>
      <c r="AFD61" s="80"/>
      <c r="AFE61" s="80"/>
      <c r="AFF61" s="80"/>
      <c r="AFG61" s="80"/>
      <c r="AFH61" s="80"/>
      <c r="AFI61" s="80"/>
      <c r="AFJ61" s="80"/>
      <c r="AFK61" s="80"/>
      <c r="AFL61" s="80"/>
      <c r="AFM61" s="80"/>
      <c r="AFN61" s="80"/>
      <c r="AFO61" s="80"/>
      <c r="AFP61" s="80"/>
      <c r="AFQ61" s="80"/>
      <c r="AFR61" s="80"/>
      <c r="AFS61" s="80"/>
      <c r="AFT61" s="80"/>
      <c r="AFU61" s="80"/>
      <c r="AFV61" s="80"/>
      <c r="AFW61" s="80"/>
      <c r="AFX61" s="80"/>
      <c r="AFY61" s="80"/>
      <c r="AFZ61" s="80"/>
      <c r="AGA61" s="80"/>
      <c r="AGB61" s="80"/>
      <c r="AGC61" s="80"/>
      <c r="AGD61" s="80"/>
      <c r="AGE61" s="80"/>
      <c r="AGF61" s="80"/>
      <c r="AGG61" s="80"/>
      <c r="AGH61" s="80"/>
      <c r="AGI61" s="80"/>
      <c r="AGJ61" s="80"/>
      <c r="AGK61" s="80"/>
      <c r="AGL61" s="80"/>
      <c r="AGM61" s="80"/>
      <c r="AGN61" s="80"/>
      <c r="AGO61" s="80"/>
      <c r="AGP61" s="80"/>
      <c r="AGQ61" s="80"/>
      <c r="AGR61" s="80"/>
      <c r="AGS61" s="80"/>
      <c r="AGT61" s="80"/>
      <c r="AGU61" s="80"/>
      <c r="AGV61" s="80"/>
      <c r="AGW61" s="80"/>
      <c r="AGX61" s="80"/>
      <c r="AGY61" s="80"/>
      <c r="AGZ61" s="80"/>
      <c r="AHA61" s="80"/>
      <c r="AHB61" s="80"/>
      <c r="AHC61" s="80"/>
      <c r="AHD61" s="80"/>
      <c r="AHE61" s="80"/>
      <c r="AHF61" s="80"/>
      <c r="AHG61" s="80"/>
      <c r="AHH61" s="80"/>
      <c r="AHI61" s="80"/>
      <c r="AHJ61" s="80"/>
      <c r="AHK61" s="80"/>
      <c r="AHL61" s="80"/>
      <c r="AHM61" s="80"/>
      <c r="AHN61" s="80"/>
      <c r="AHO61" s="80"/>
      <c r="AHP61" s="80"/>
      <c r="AHQ61" s="80"/>
      <c r="AHR61" s="80"/>
      <c r="AHS61" s="80"/>
      <c r="AHT61" s="80"/>
      <c r="AHU61" s="80"/>
      <c r="AHV61" s="80"/>
      <c r="AHW61" s="80"/>
      <c r="AHX61" s="80"/>
      <c r="AHY61" s="80"/>
      <c r="AHZ61" s="80"/>
      <c r="AIA61" s="80"/>
      <c r="AIB61" s="80"/>
      <c r="AIC61" s="80"/>
      <c r="AID61" s="80"/>
      <c r="AIE61" s="80"/>
      <c r="AIF61" s="80"/>
      <c r="AIG61" s="80"/>
      <c r="AIH61" s="80"/>
      <c r="AII61" s="80"/>
      <c r="AIJ61" s="80"/>
      <c r="AIK61" s="80"/>
      <c r="AIL61" s="80"/>
      <c r="AIM61" s="80"/>
      <c r="AIN61" s="80"/>
      <c r="AIO61" s="80"/>
      <c r="AIP61" s="80"/>
      <c r="AIQ61" s="80"/>
      <c r="AIR61" s="80"/>
      <c r="AIS61" s="80"/>
      <c r="AIT61" s="80"/>
      <c r="AIU61" s="80"/>
      <c r="AIV61" s="80"/>
      <c r="AIW61" s="80"/>
      <c r="AIX61" s="80"/>
      <c r="AIY61" s="80"/>
      <c r="AIZ61" s="80"/>
      <c r="AJA61" s="80"/>
      <c r="AJB61" s="80"/>
      <c r="AJC61" s="80"/>
      <c r="AJD61" s="80"/>
      <c r="AJE61" s="80"/>
      <c r="AJF61" s="80"/>
      <c r="AJG61" s="80"/>
      <c r="AJH61" s="80"/>
      <c r="AJI61" s="80"/>
      <c r="AJJ61" s="80"/>
      <c r="AJK61" s="80"/>
      <c r="AJL61" s="80"/>
      <c r="AJM61" s="80"/>
      <c r="AJN61" s="80"/>
      <c r="AJO61" s="80"/>
      <c r="AJP61" s="80"/>
      <c r="AJQ61" s="80"/>
      <c r="AJR61" s="80"/>
      <c r="AJS61" s="80"/>
      <c r="AJT61" s="80"/>
      <c r="AJU61" s="80"/>
      <c r="AJV61" s="80"/>
      <c r="AJW61" s="80"/>
      <c r="AJX61" s="80"/>
      <c r="AJY61" s="80"/>
      <c r="AJZ61" s="80"/>
      <c r="AKA61" s="80"/>
      <c r="AKB61" s="80"/>
      <c r="AKC61" s="80"/>
      <c r="AKD61" s="80"/>
      <c r="AKE61" s="80"/>
      <c r="AKF61" s="80"/>
      <c r="AKG61" s="80"/>
      <c r="AKH61" s="80"/>
      <c r="AKI61" s="80"/>
      <c r="AKJ61" s="80"/>
      <c r="AKK61" s="80"/>
      <c r="AKL61" s="80"/>
      <c r="AKM61" s="80"/>
      <c r="AKN61" s="80"/>
      <c r="AKO61" s="80"/>
      <c r="AKP61" s="80"/>
      <c r="AKQ61" s="80"/>
      <c r="AKR61" s="80"/>
      <c r="AKS61" s="80"/>
      <c r="AKT61" s="80"/>
      <c r="AKU61" s="80"/>
      <c r="AKV61" s="80"/>
      <c r="AKW61" s="80"/>
      <c r="AKX61" s="80"/>
      <c r="AKY61" s="80"/>
      <c r="AKZ61" s="80"/>
      <c r="ALA61" s="80"/>
      <c r="ALB61" s="80"/>
      <c r="ALC61" s="80"/>
      <c r="ALD61" s="80"/>
      <c r="ALE61" s="80"/>
      <c r="ALF61" s="80"/>
      <c r="ALG61" s="80"/>
      <c r="ALH61" s="80"/>
      <c r="ALI61" s="80"/>
      <c r="ALJ61" s="80"/>
      <c r="ALK61" s="80"/>
      <c r="ALL61" s="80"/>
      <c r="ALM61" s="80"/>
      <c r="ALN61" s="80"/>
      <c r="ALO61" s="80"/>
      <c r="ALP61" s="80"/>
    </row>
    <row r="62" spans="1:1004" s="207" customFormat="1" ht="15" x14ac:dyDescent="0.25">
      <c r="A62" s="407">
        <f>IF(COUNTBLANK(B62)=1," ",COUNTA($B$13:B62))</f>
        <v>21</v>
      </c>
      <c r="B62" s="412" t="s">
        <v>79</v>
      </c>
      <c r="C62" s="413" t="s">
        <v>219</v>
      </c>
      <c r="D62" s="407" t="s">
        <v>80</v>
      </c>
      <c r="E62" s="45">
        <f>apjomi!L40</f>
        <v>2431.3180000000002</v>
      </c>
      <c r="F62" s="105"/>
      <c r="G62" s="106"/>
      <c r="H62" s="107">
        <f t="shared" si="7"/>
        <v>0</v>
      </c>
      <c r="I62" s="108"/>
      <c r="J62" s="108"/>
      <c r="K62" s="109">
        <f t="shared" si="8"/>
        <v>0</v>
      </c>
      <c r="L62" s="109">
        <f t="shared" si="9"/>
        <v>0</v>
      </c>
      <c r="M62" s="109">
        <f t="shared" si="10"/>
        <v>0</v>
      </c>
      <c r="N62" s="109">
        <f t="shared" si="11"/>
        <v>0</v>
      </c>
      <c r="O62" s="109">
        <f t="shared" si="12"/>
        <v>0</v>
      </c>
      <c r="P62" s="109">
        <f t="shared" si="13"/>
        <v>0</v>
      </c>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c r="IW62" s="80"/>
      <c r="IX62" s="80"/>
      <c r="IY62" s="80"/>
      <c r="IZ62" s="80"/>
      <c r="JA62" s="80"/>
      <c r="JB62" s="80"/>
      <c r="JC62" s="80"/>
      <c r="JD62" s="80"/>
      <c r="JE62" s="80"/>
      <c r="JF62" s="80"/>
      <c r="JG62" s="80"/>
      <c r="JH62" s="80"/>
      <c r="JI62" s="80"/>
      <c r="JJ62" s="80"/>
      <c r="JK62" s="80"/>
      <c r="JL62" s="80"/>
      <c r="JM62" s="80"/>
      <c r="JN62" s="80"/>
      <c r="JO62" s="80"/>
      <c r="JP62" s="80"/>
      <c r="JQ62" s="80"/>
      <c r="JR62" s="80"/>
      <c r="JS62" s="80"/>
      <c r="JT62" s="80"/>
      <c r="JU62" s="80"/>
      <c r="JV62" s="80"/>
      <c r="JW62" s="80"/>
      <c r="JX62" s="80"/>
      <c r="JY62" s="80"/>
      <c r="JZ62" s="80"/>
      <c r="KA62" s="80"/>
      <c r="KB62" s="80"/>
      <c r="KC62" s="80"/>
      <c r="KD62" s="80"/>
      <c r="KE62" s="80"/>
      <c r="KF62" s="80"/>
      <c r="KG62" s="80"/>
      <c r="KH62" s="80"/>
      <c r="KI62" s="80"/>
      <c r="KJ62" s="80"/>
      <c r="KK62" s="80"/>
      <c r="KL62" s="80"/>
      <c r="KM62" s="80"/>
      <c r="KN62" s="80"/>
      <c r="KO62" s="80"/>
      <c r="KP62" s="80"/>
      <c r="KQ62" s="80"/>
      <c r="KR62" s="80"/>
      <c r="KS62" s="80"/>
      <c r="KT62" s="80"/>
      <c r="KU62" s="80"/>
      <c r="KV62" s="80"/>
      <c r="KW62" s="80"/>
      <c r="KX62" s="80"/>
      <c r="KY62" s="80"/>
      <c r="KZ62" s="80"/>
      <c r="LA62" s="80"/>
      <c r="LB62" s="80"/>
      <c r="LC62" s="80"/>
      <c r="LD62" s="80"/>
      <c r="LE62" s="80"/>
      <c r="LF62" s="80"/>
      <c r="LG62" s="80"/>
      <c r="LH62" s="80"/>
      <c r="LI62" s="80"/>
      <c r="LJ62" s="80"/>
      <c r="LK62" s="80"/>
      <c r="LL62" s="80"/>
      <c r="LM62" s="80"/>
      <c r="LN62" s="80"/>
      <c r="LO62" s="80"/>
      <c r="LP62" s="80"/>
      <c r="LQ62" s="80"/>
      <c r="LR62" s="80"/>
      <c r="LS62" s="80"/>
      <c r="LT62" s="80"/>
      <c r="LU62" s="80"/>
      <c r="LV62" s="80"/>
      <c r="LW62" s="80"/>
      <c r="LX62" s="80"/>
      <c r="LY62" s="80"/>
      <c r="LZ62" s="80"/>
      <c r="MA62" s="80"/>
      <c r="MB62" s="80"/>
      <c r="MC62" s="80"/>
      <c r="MD62" s="80"/>
      <c r="ME62" s="80"/>
      <c r="MF62" s="80"/>
      <c r="MG62" s="80"/>
      <c r="MH62" s="80"/>
      <c r="MI62" s="80"/>
      <c r="MJ62" s="80"/>
      <c r="MK62" s="80"/>
      <c r="ML62" s="80"/>
      <c r="MM62" s="80"/>
      <c r="MN62" s="80"/>
      <c r="MO62" s="80"/>
      <c r="MP62" s="80"/>
      <c r="MQ62" s="80"/>
      <c r="MR62" s="80"/>
      <c r="MS62" s="80"/>
      <c r="MT62" s="80"/>
      <c r="MU62" s="80"/>
      <c r="MV62" s="80"/>
      <c r="MW62" s="80"/>
      <c r="MX62" s="80"/>
      <c r="MY62" s="80"/>
      <c r="MZ62" s="80"/>
      <c r="NA62" s="80"/>
      <c r="NB62" s="80"/>
      <c r="NC62" s="80"/>
      <c r="ND62" s="80"/>
      <c r="NE62" s="80"/>
      <c r="NF62" s="80"/>
      <c r="NG62" s="80"/>
      <c r="NH62" s="80"/>
      <c r="NI62" s="80"/>
      <c r="NJ62" s="80"/>
      <c r="NK62" s="80"/>
      <c r="NL62" s="80"/>
      <c r="NM62" s="80"/>
      <c r="NN62" s="80"/>
      <c r="NO62" s="80"/>
      <c r="NP62" s="80"/>
      <c r="NQ62" s="80"/>
      <c r="NR62" s="80"/>
      <c r="NS62" s="80"/>
      <c r="NT62" s="80"/>
      <c r="NU62" s="80"/>
      <c r="NV62" s="80"/>
      <c r="NW62" s="80"/>
      <c r="NX62" s="80"/>
      <c r="NY62" s="80"/>
      <c r="NZ62" s="80"/>
      <c r="OA62" s="80"/>
      <c r="OB62" s="80"/>
      <c r="OC62" s="80"/>
      <c r="OD62" s="80"/>
      <c r="OE62" s="80"/>
      <c r="OF62" s="80"/>
      <c r="OG62" s="80"/>
      <c r="OH62" s="80"/>
      <c r="OI62" s="80"/>
      <c r="OJ62" s="80"/>
      <c r="OK62" s="80"/>
      <c r="OL62" s="80"/>
      <c r="OM62" s="80"/>
      <c r="ON62" s="80"/>
      <c r="OO62" s="80"/>
      <c r="OP62" s="80"/>
      <c r="OQ62" s="80"/>
      <c r="OR62" s="80"/>
      <c r="OS62" s="80"/>
      <c r="OT62" s="80"/>
      <c r="OU62" s="80"/>
      <c r="OV62" s="80"/>
      <c r="OW62" s="80"/>
      <c r="OX62" s="80"/>
      <c r="OY62" s="80"/>
      <c r="OZ62" s="80"/>
      <c r="PA62" s="80"/>
      <c r="PB62" s="80"/>
      <c r="PC62" s="80"/>
      <c r="PD62" s="80"/>
      <c r="PE62" s="80"/>
      <c r="PF62" s="80"/>
      <c r="PG62" s="80"/>
      <c r="PH62" s="80"/>
      <c r="PI62" s="80"/>
      <c r="PJ62" s="80"/>
      <c r="PK62" s="80"/>
      <c r="PL62" s="80"/>
      <c r="PM62" s="80"/>
      <c r="PN62" s="80"/>
      <c r="PO62" s="80"/>
      <c r="PP62" s="80"/>
      <c r="PQ62" s="80"/>
      <c r="PR62" s="80"/>
      <c r="PS62" s="80"/>
      <c r="PT62" s="80"/>
      <c r="PU62" s="80"/>
      <c r="PV62" s="80"/>
      <c r="PW62" s="80"/>
      <c r="PX62" s="80"/>
      <c r="PY62" s="80"/>
      <c r="PZ62" s="80"/>
      <c r="QA62" s="80"/>
      <c r="QB62" s="80"/>
      <c r="QC62" s="80"/>
      <c r="QD62" s="80"/>
      <c r="QE62" s="80"/>
      <c r="QF62" s="80"/>
      <c r="QG62" s="80"/>
      <c r="QH62" s="80"/>
      <c r="QI62" s="80"/>
      <c r="QJ62" s="80"/>
      <c r="QK62" s="80"/>
      <c r="QL62" s="80"/>
      <c r="QM62" s="80"/>
      <c r="QN62" s="80"/>
      <c r="QO62" s="80"/>
      <c r="QP62" s="80"/>
      <c r="QQ62" s="80"/>
      <c r="QR62" s="80"/>
      <c r="QS62" s="80"/>
      <c r="QT62" s="80"/>
      <c r="QU62" s="80"/>
      <c r="QV62" s="80"/>
      <c r="QW62" s="80"/>
      <c r="QX62" s="80"/>
      <c r="QY62" s="80"/>
      <c r="QZ62" s="80"/>
      <c r="RA62" s="80"/>
      <c r="RB62" s="80"/>
      <c r="RC62" s="80"/>
      <c r="RD62" s="80"/>
      <c r="RE62" s="80"/>
      <c r="RF62" s="80"/>
      <c r="RG62" s="80"/>
      <c r="RH62" s="80"/>
      <c r="RI62" s="80"/>
      <c r="RJ62" s="80"/>
      <c r="RK62" s="80"/>
      <c r="RL62" s="80"/>
      <c r="RM62" s="80"/>
      <c r="RN62" s="80"/>
      <c r="RO62" s="80"/>
      <c r="RP62" s="80"/>
      <c r="RQ62" s="80"/>
      <c r="RR62" s="80"/>
      <c r="RS62" s="80"/>
      <c r="RT62" s="80"/>
      <c r="RU62" s="80"/>
      <c r="RV62" s="80"/>
      <c r="RW62" s="80"/>
      <c r="RX62" s="80"/>
      <c r="RY62" s="80"/>
      <c r="RZ62" s="80"/>
      <c r="SA62" s="80"/>
      <c r="SB62" s="80"/>
      <c r="SC62" s="80"/>
      <c r="SD62" s="80"/>
      <c r="SE62" s="80"/>
      <c r="SF62" s="80"/>
      <c r="SG62" s="80"/>
      <c r="SH62" s="80"/>
      <c r="SI62" s="80"/>
      <c r="SJ62" s="80"/>
      <c r="SK62" s="80"/>
      <c r="SL62" s="80"/>
      <c r="SM62" s="80"/>
      <c r="SN62" s="80"/>
      <c r="SO62" s="80"/>
      <c r="SP62" s="80"/>
      <c r="SQ62" s="80"/>
      <c r="SR62" s="80"/>
      <c r="SS62" s="80"/>
      <c r="ST62" s="80"/>
      <c r="SU62" s="80"/>
      <c r="SV62" s="80"/>
      <c r="SW62" s="80"/>
      <c r="SX62" s="80"/>
      <c r="SY62" s="80"/>
      <c r="SZ62" s="80"/>
      <c r="TA62" s="80"/>
      <c r="TB62" s="80"/>
      <c r="TC62" s="80"/>
      <c r="TD62" s="80"/>
      <c r="TE62" s="80"/>
      <c r="TF62" s="80"/>
      <c r="TG62" s="80"/>
      <c r="TH62" s="80"/>
      <c r="TI62" s="80"/>
      <c r="TJ62" s="80"/>
      <c r="TK62" s="80"/>
      <c r="TL62" s="80"/>
      <c r="TM62" s="80"/>
      <c r="TN62" s="80"/>
      <c r="TO62" s="80"/>
      <c r="TP62" s="80"/>
      <c r="TQ62" s="80"/>
      <c r="TR62" s="80"/>
      <c r="TS62" s="80"/>
      <c r="TT62" s="80"/>
      <c r="TU62" s="80"/>
      <c r="TV62" s="80"/>
      <c r="TW62" s="80"/>
      <c r="TX62" s="80"/>
      <c r="TY62" s="80"/>
      <c r="TZ62" s="80"/>
      <c r="UA62" s="80"/>
      <c r="UB62" s="80"/>
      <c r="UC62" s="80"/>
      <c r="UD62" s="80"/>
      <c r="UE62" s="80"/>
      <c r="UF62" s="80"/>
      <c r="UG62" s="80"/>
      <c r="UH62" s="80"/>
      <c r="UI62" s="80"/>
      <c r="UJ62" s="80"/>
      <c r="UK62" s="80"/>
      <c r="UL62" s="80"/>
      <c r="UM62" s="80"/>
      <c r="UN62" s="80"/>
      <c r="UO62" s="80"/>
      <c r="UP62" s="80"/>
      <c r="UQ62" s="80"/>
      <c r="UR62" s="80"/>
      <c r="US62" s="80"/>
      <c r="UT62" s="80"/>
      <c r="UU62" s="80"/>
      <c r="UV62" s="80"/>
      <c r="UW62" s="80"/>
      <c r="UX62" s="80"/>
      <c r="UY62" s="80"/>
      <c r="UZ62" s="80"/>
      <c r="VA62" s="80"/>
      <c r="VB62" s="80"/>
      <c r="VC62" s="80"/>
      <c r="VD62" s="80"/>
      <c r="VE62" s="80"/>
      <c r="VF62" s="80"/>
      <c r="VG62" s="80"/>
      <c r="VH62" s="80"/>
      <c r="VI62" s="80"/>
      <c r="VJ62" s="80"/>
      <c r="VK62" s="80"/>
      <c r="VL62" s="80"/>
      <c r="VM62" s="80"/>
      <c r="VN62" s="80"/>
      <c r="VO62" s="80"/>
      <c r="VP62" s="80"/>
      <c r="VQ62" s="80"/>
      <c r="VR62" s="80"/>
      <c r="VS62" s="80"/>
      <c r="VT62" s="80"/>
      <c r="VU62" s="80"/>
      <c r="VV62" s="80"/>
      <c r="VW62" s="80"/>
      <c r="VX62" s="80"/>
      <c r="VY62" s="80"/>
      <c r="VZ62" s="80"/>
      <c r="WA62" s="80"/>
      <c r="WB62" s="80"/>
      <c r="WC62" s="80"/>
      <c r="WD62" s="80"/>
      <c r="WE62" s="80"/>
      <c r="WF62" s="80"/>
      <c r="WG62" s="80"/>
      <c r="WH62" s="80"/>
      <c r="WI62" s="80"/>
      <c r="WJ62" s="80"/>
      <c r="WK62" s="80"/>
      <c r="WL62" s="80"/>
      <c r="WM62" s="80"/>
      <c r="WN62" s="80"/>
      <c r="WO62" s="80"/>
      <c r="WP62" s="80"/>
      <c r="WQ62" s="80"/>
      <c r="WR62" s="80"/>
      <c r="WS62" s="80"/>
      <c r="WT62" s="80"/>
      <c r="WU62" s="80"/>
      <c r="WV62" s="80"/>
      <c r="WW62" s="80"/>
      <c r="WX62" s="80"/>
      <c r="WY62" s="80"/>
      <c r="WZ62" s="80"/>
      <c r="XA62" s="80"/>
      <c r="XB62" s="80"/>
      <c r="XC62" s="80"/>
      <c r="XD62" s="80"/>
      <c r="XE62" s="80"/>
      <c r="XF62" s="80"/>
      <c r="XG62" s="80"/>
      <c r="XH62" s="80"/>
      <c r="XI62" s="80"/>
      <c r="XJ62" s="80"/>
      <c r="XK62" s="80"/>
      <c r="XL62" s="80"/>
      <c r="XM62" s="80"/>
      <c r="XN62" s="80"/>
      <c r="XO62" s="80"/>
      <c r="XP62" s="80"/>
      <c r="XQ62" s="80"/>
      <c r="XR62" s="80"/>
      <c r="XS62" s="80"/>
      <c r="XT62" s="80"/>
      <c r="XU62" s="80"/>
      <c r="XV62" s="80"/>
      <c r="XW62" s="80"/>
      <c r="XX62" s="80"/>
      <c r="XY62" s="80"/>
      <c r="XZ62" s="80"/>
      <c r="YA62" s="80"/>
      <c r="YB62" s="80"/>
      <c r="YC62" s="80"/>
      <c r="YD62" s="80"/>
      <c r="YE62" s="80"/>
      <c r="YF62" s="80"/>
      <c r="YG62" s="80"/>
      <c r="YH62" s="80"/>
      <c r="YI62" s="80"/>
      <c r="YJ62" s="80"/>
      <c r="YK62" s="80"/>
      <c r="YL62" s="80"/>
      <c r="YM62" s="80"/>
      <c r="YN62" s="80"/>
      <c r="YO62" s="80"/>
      <c r="YP62" s="80"/>
      <c r="YQ62" s="80"/>
      <c r="YR62" s="80"/>
      <c r="YS62" s="80"/>
      <c r="YT62" s="80"/>
      <c r="YU62" s="80"/>
      <c r="YV62" s="80"/>
      <c r="YW62" s="80"/>
      <c r="YX62" s="80"/>
      <c r="YY62" s="80"/>
      <c r="YZ62" s="80"/>
      <c r="ZA62" s="80"/>
      <c r="ZB62" s="80"/>
      <c r="ZC62" s="80"/>
      <c r="ZD62" s="80"/>
      <c r="ZE62" s="80"/>
      <c r="ZF62" s="80"/>
      <c r="ZG62" s="80"/>
      <c r="ZH62" s="80"/>
      <c r="ZI62" s="80"/>
      <c r="ZJ62" s="80"/>
      <c r="ZK62" s="80"/>
      <c r="ZL62" s="80"/>
      <c r="ZM62" s="80"/>
      <c r="ZN62" s="80"/>
      <c r="ZO62" s="80"/>
      <c r="ZP62" s="80"/>
      <c r="ZQ62" s="80"/>
      <c r="ZR62" s="80"/>
      <c r="ZS62" s="80"/>
      <c r="ZT62" s="80"/>
      <c r="ZU62" s="80"/>
      <c r="ZV62" s="80"/>
      <c r="ZW62" s="80"/>
      <c r="ZX62" s="80"/>
      <c r="ZY62" s="80"/>
      <c r="ZZ62" s="80"/>
      <c r="AAA62" s="80"/>
      <c r="AAB62" s="80"/>
      <c r="AAC62" s="80"/>
      <c r="AAD62" s="80"/>
      <c r="AAE62" s="80"/>
      <c r="AAF62" s="80"/>
      <c r="AAG62" s="80"/>
      <c r="AAH62" s="80"/>
      <c r="AAI62" s="80"/>
      <c r="AAJ62" s="80"/>
      <c r="AAK62" s="80"/>
      <c r="AAL62" s="80"/>
      <c r="AAM62" s="80"/>
      <c r="AAN62" s="80"/>
      <c r="AAO62" s="80"/>
      <c r="AAP62" s="80"/>
      <c r="AAQ62" s="80"/>
      <c r="AAR62" s="80"/>
      <c r="AAS62" s="80"/>
      <c r="AAT62" s="80"/>
      <c r="AAU62" s="80"/>
      <c r="AAV62" s="80"/>
      <c r="AAW62" s="80"/>
      <c r="AAX62" s="80"/>
      <c r="AAY62" s="80"/>
      <c r="AAZ62" s="80"/>
      <c r="ABA62" s="80"/>
      <c r="ABB62" s="80"/>
      <c r="ABC62" s="80"/>
      <c r="ABD62" s="80"/>
      <c r="ABE62" s="80"/>
      <c r="ABF62" s="80"/>
      <c r="ABG62" s="80"/>
      <c r="ABH62" s="80"/>
      <c r="ABI62" s="80"/>
      <c r="ABJ62" s="80"/>
      <c r="ABK62" s="80"/>
      <c r="ABL62" s="80"/>
      <c r="ABM62" s="80"/>
      <c r="ABN62" s="80"/>
      <c r="ABO62" s="80"/>
      <c r="ABP62" s="80"/>
      <c r="ABQ62" s="80"/>
      <c r="ABR62" s="80"/>
      <c r="ABS62" s="80"/>
      <c r="ABT62" s="80"/>
      <c r="ABU62" s="80"/>
      <c r="ABV62" s="80"/>
      <c r="ABW62" s="80"/>
      <c r="ABX62" s="80"/>
      <c r="ABY62" s="80"/>
      <c r="ABZ62" s="80"/>
      <c r="ACA62" s="80"/>
      <c r="ACB62" s="80"/>
      <c r="ACC62" s="80"/>
      <c r="ACD62" s="80"/>
      <c r="ACE62" s="80"/>
      <c r="ACF62" s="80"/>
      <c r="ACG62" s="80"/>
      <c r="ACH62" s="80"/>
      <c r="ACI62" s="80"/>
      <c r="ACJ62" s="80"/>
      <c r="ACK62" s="80"/>
      <c r="ACL62" s="80"/>
      <c r="ACM62" s="80"/>
      <c r="ACN62" s="80"/>
      <c r="ACO62" s="80"/>
      <c r="ACP62" s="80"/>
      <c r="ACQ62" s="80"/>
      <c r="ACR62" s="80"/>
      <c r="ACS62" s="80"/>
      <c r="ACT62" s="80"/>
      <c r="ACU62" s="80"/>
      <c r="ACV62" s="80"/>
      <c r="ACW62" s="80"/>
      <c r="ACX62" s="80"/>
      <c r="ACY62" s="80"/>
      <c r="ACZ62" s="80"/>
      <c r="ADA62" s="80"/>
      <c r="ADB62" s="80"/>
      <c r="ADC62" s="80"/>
      <c r="ADD62" s="80"/>
      <c r="ADE62" s="80"/>
      <c r="ADF62" s="80"/>
      <c r="ADG62" s="80"/>
      <c r="ADH62" s="80"/>
      <c r="ADI62" s="80"/>
      <c r="ADJ62" s="80"/>
      <c r="ADK62" s="80"/>
      <c r="ADL62" s="80"/>
      <c r="ADM62" s="80"/>
      <c r="ADN62" s="80"/>
      <c r="ADO62" s="80"/>
      <c r="ADP62" s="80"/>
      <c r="ADQ62" s="80"/>
      <c r="ADR62" s="80"/>
      <c r="ADS62" s="80"/>
      <c r="ADT62" s="80"/>
      <c r="ADU62" s="80"/>
      <c r="ADV62" s="80"/>
      <c r="ADW62" s="80"/>
      <c r="ADX62" s="80"/>
      <c r="ADY62" s="80"/>
      <c r="ADZ62" s="80"/>
      <c r="AEA62" s="80"/>
      <c r="AEB62" s="80"/>
      <c r="AEC62" s="80"/>
      <c r="AED62" s="80"/>
      <c r="AEE62" s="80"/>
      <c r="AEF62" s="80"/>
      <c r="AEG62" s="80"/>
      <c r="AEH62" s="80"/>
      <c r="AEI62" s="80"/>
      <c r="AEJ62" s="80"/>
      <c r="AEK62" s="80"/>
      <c r="AEL62" s="80"/>
      <c r="AEM62" s="80"/>
      <c r="AEN62" s="80"/>
      <c r="AEO62" s="80"/>
      <c r="AEP62" s="80"/>
      <c r="AEQ62" s="80"/>
      <c r="AER62" s="80"/>
      <c r="AES62" s="80"/>
      <c r="AET62" s="80"/>
      <c r="AEU62" s="80"/>
      <c r="AEV62" s="80"/>
      <c r="AEW62" s="80"/>
      <c r="AEX62" s="80"/>
      <c r="AEY62" s="80"/>
      <c r="AEZ62" s="80"/>
      <c r="AFA62" s="80"/>
      <c r="AFB62" s="80"/>
      <c r="AFC62" s="80"/>
      <c r="AFD62" s="80"/>
      <c r="AFE62" s="80"/>
      <c r="AFF62" s="80"/>
      <c r="AFG62" s="80"/>
      <c r="AFH62" s="80"/>
      <c r="AFI62" s="80"/>
      <c r="AFJ62" s="80"/>
      <c r="AFK62" s="80"/>
      <c r="AFL62" s="80"/>
      <c r="AFM62" s="80"/>
      <c r="AFN62" s="80"/>
      <c r="AFO62" s="80"/>
      <c r="AFP62" s="80"/>
      <c r="AFQ62" s="80"/>
      <c r="AFR62" s="80"/>
      <c r="AFS62" s="80"/>
      <c r="AFT62" s="80"/>
      <c r="AFU62" s="80"/>
      <c r="AFV62" s="80"/>
      <c r="AFW62" s="80"/>
      <c r="AFX62" s="80"/>
      <c r="AFY62" s="80"/>
      <c r="AFZ62" s="80"/>
      <c r="AGA62" s="80"/>
      <c r="AGB62" s="80"/>
      <c r="AGC62" s="80"/>
      <c r="AGD62" s="80"/>
      <c r="AGE62" s="80"/>
      <c r="AGF62" s="80"/>
      <c r="AGG62" s="80"/>
      <c r="AGH62" s="80"/>
      <c r="AGI62" s="80"/>
      <c r="AGJ62" s="80"/>
      <c r="AGK62" s="80"/>
      <c r="AGL62" s="80"/>
      <c r="AGM62" s="80"/>
      <c r="AGN62" s="80"/>
      <c r="AGO62" s="80"/>
      <c r="AGP62" s="80"/>
      <c r="AGQ62" s="80"/>
      <c r="AGR62" s="80"/>
      <c r="AGS62" s="80"/>
      <c r="AGT62" s="80"/>
      <c r="AGU62" s="80"/>
      <c r="AGV62" s="80"/>
      <c r="AGW62" s="80"/>
      <c r="AGX62" s="80"/>
      <c r="AGY62" s="80"/>
      <c r="AGZ62" s="80"/>
      <c r="AHA62" s="80"/>
      <c r="AHB62" s="80"/>
      <c r="AHC62" s="80"/>
      <c r="AHD62" s="80"/>
      <c r="AHE62" s="80"/>
      <c r="AHF62" s="80"/>
      <c r="AHG62" s="80"/>
      <c r="AHH62" s="80"/>
      <c r="AHI62" s="80"/>
      <c r="AHJ62" s="80"/>
      <c r="AHK62" s="80"/>
      <c r="AHL62" s="80"/>
      <c r="AHM62" s="80"/>
      <c r="AHN62" s="80"/>
      <c r="AHO62" s="80"/>
      <c r="AHP62" s="80"/>
      <c r="AHQ62" s="80"/>
      <c r="AHR62" s="80"/>
      <c r="AHS62" s="80"/>
      <c r="AHT62" s="80"/>
      <c r="AHU62" s="80"/>
      <c r="AHV62" s="80"/>
      <c r="AHW62" s="80"/>
      <c r="AHX62" s="80"/>
      <c r="AHY62" s="80"/>
      <c r="AHZ62" s="80"/>
      <c r="AIA62" s="80"/>
      <c r="AIB62" s="80"/>
      <c r="AIC62" s="80"/>
      <c r="AID62" s="80"/>
      <c r="AIE62" s="80"/>
      <c r="AIF62" s="80"/>
      <c r="AIG62" s="80"/>
      <c r="AIH62" s="80"/>
      <c r="AII62" s="80"/>
      <c r="AIJ62" s="80"/>
      <c r="AIK62" s="80"/>
      <c r="AIL62" s="80"/>
      <c r="AIM62" s="80"/>
      <c r="AIN62" s="80"/>
      <c r="AIO62" s="80"/>
      <c r="AIP62" s="80"/>
      <c r="AIQ62" s="80"/>
      <c r="AIR62" s="80"/>
      <c r="AIS62" s="80"/>
      <c r="AIT62" s="80"/>
      <c r="AIU62" s="80"/>
      <c r="AIV62" s="80"/>
      <c r="AIW62" s="80"/>
      <c r="AIX62" s="80"/>
      <c r="AIY62" s="80"/>
      <c r="AIZ62" s="80"/>
      <c r="AJA62" s="80"/>
      <c r="AJB62" s="80"/>
      <c r="AJC62" s="80"/>
      <c r="AJD62" s="80"/>
      <c r="AJE62" s="80"/>
      <c r="AJF62" s="80"/>
      <c r="AJG62" s="80"/>
      <c r="AJH62" s="80"/>
      <c r="AJI62" s="80"/>
      <c r="AJJ62" s="80"/>
      <c r="AJK62" s="80"/>
      <c r="AJL62" s="80"/>
      <c r="AJM62" s="80"/>
      <c r="AJN62" s="80"/>
      <c r="AJO62" s="80"/>
      <c r="AJP62" s="80"/>
      <c r="AJQ62" s="80"/>
      <c r="AJR62" s="80"/>
      <c r="AJS62" s="80"/>
      <c r="AJT62" s="80"/>
      <c r="AJU62" s="80"/>
      <c r="AJV62" s="80"/>
      <c r="AJW62" s="80"/>
      <c r="AJX62" s="80"/>
      <c r="AJY62" s="80"/>
      <c r="AJZ62" s="80"/>
      <c r="AKA62" s="80"/>
      <c r="AKB62" s="80"/>
      <c r="AKC62" s="80"/>
      <c r="AKD62" s="80"/>
      <c r="AKE62" s="80"/>
      <c r="AKF62" s="80"/>
      <c r="AKG62" s="80"/>
      <c r="AKH62" s="80"/>
      <c r="AKI62" s="80"/>
      <c r="AKJ62" s="80"/>
      <c r="AKK62" s="80"/>
      <c r="AKL62" s="80"/>
      <c r="AKM62" s="80"/>
      <c r="AKN62" s="80"/>
      <c r="AKO62" s="80"/>
      <c r="AKP62" s="80"/>
      <c r="AKQ62" s="80"/>
      <c r="AKR62" s="80"/>
      <c r="AKS62" s="80"/>
      <c r="AKT62" s="80"/>
      <c r="AKU62" s="80"/>
      <c r="AKV62" s="80"/>
      <c r="AKW62" s="80"/>
      <c r="AKX62" s="80"/>
      <c r="AKY62" s="80"/>
      <c r="AKZ62" s="80"/>
      <c r="ALA62" s="80"/>
      <c r="ALB62" s="80"/>
      <c r="ALC62" s="80"/>
      <c r="ALD62" s="80"/>
      <c r="ALE62" s="80"/>
      <c r="ALF62" s="80"/>
      <c r="ALG62" s="80"/>
      <c r="ALH62" s="80"/>
      <c r="ALI62" s="80"/>
      <c r="ALJ62" s="80"/>
      <c r="ALK62" s="80"/>
      <c r="ALL62" s="80"/>
      <c r="ALM62" s="80"/>
      <c r="ALN62" s="80"/>
      <c r="ALO62" s="80"/>
      <c r="ALP62" s="80"/>
    </row>
    <row r="63" spans="1:1004" s="207" customFormat="1" ht="15" x14ac:dyDescent="0.25">
      <c r="A63" s="423"/>
      <c r="B63" s="429"/>
      <c r="C63" s="418" t="s">
        <v>292</v>
      </c>
      <c r="D63" s="423"/>
      <c r="E63" s="435"/>
      <c r="F63" s="346"/>
      <c r="G63" s="347"/>
      <c r="H63" s="107"/>
      <c r="I63" s="348"/>
      <c r="J63" s="348"/>
      <c r="K63" s="349"/>
      <c r="L63" s="349"/>
      <c r="M63" s="349"/>
      <c r="N63" s="349"/>
      <c r="O63" s="349"/>
      <c r="P63" s="349"/>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80"/>
      <c r="NF63" s="80"/>
      <c r="NG63" s="80"/>
      <c r="NH63" s="80"/>
      <c r="NI63" s="80"/>
      <c r="NJ63" s="80"/>
      <c r="NK63" s="80"/>
      <c r="NL63" s="80"/>
      <c r="NM63" s="80"/>
      <c r="NN63" s="80"/>
      <c r="NO63" s="80"/>
      <c r="NP63" s="80"/>
      <c r="NQ63" s="80"/>
      <c r="NR63" s="80"/>
      <c r="NS63" s="80"/>
      <c r="NT63" s="80"/>
      <c r="NU63" s="80"/>
      <c r="NV63" s="80"/>
      <c r="NW63" s="80"/>
      <c r="NX63" s="80"/>
      <c r="NY63" s="80"/>
      <c r="NZ63" s="80"/>
      <c r="OA63" s="80"/>
      <c r="OB63" s="80"/>
      <c r="OC63" s="80"/>
      <c r="OD63" s="80"/>
      <c r="OE63" s="80"/>
      <c r="OF63" s="80"/>
      <c r="OG63" s="80"/>
      <c r="OH63" s="80"/>
      <c r="OI63" s="80"/>
      <c r="OJ63" s="80"/>
      <c r="OK63" s="80"/>
      <c r="OL63" s="80"/>
      <c r="OM63" s="80"/>
      <c r="ON63" s="80"/>
      <c r="OO63" s="80"/>
      <c r="OP63" s="80"/>
      <c r="OQ63" s="80"/>
      <c r="OR63" s="80"/>
      <c r="OS63" s="80"/>
      <c r="OT63" s="80"/>
      <c r="OU63" s="80"/>
      <c r="OV63" s="80"/>
      <c r="OW63" s="80"/>
      <c r="OX63" s="80"/>
      <c r="OY63" s="80"/>
      <c r="OZ63" s="80"/>
      <c r="PA63" s="80"/>
      <c r="PB63" s="80"/>
      <c r="PC63" s="80"/>
      <c r="PD63" s="80"/>
      <c r="PE63" s="80"/>
      <c r="PF63" s="80"/>
      <c r="PG63" s="80"/>
      <c r="PH63" s="80"/>
      <c r="PI63" s="80"/>
      <c r="PJ63" s="80"/>
      <c r="PK63" s="80"/>
      <c r="PL63" s="80"/>
      <c r="PM63" s="80"/>
      <c r="PN63" s="80"/>
      <c r="PO63" s="80"/>
      <c r="PP63" s="80"/>
      <c r="PQ63" s="80"/>
      <c r="PR63" s="80"/>
      <c r="PS63" s="80"/>
      <c r="PT63" s="80"/>
      <c r="PU63" s="80"/>
      <c r="PV63" s="80"/>
      <c r="PW63" s="80"/>
      <c r="PX63" s="80"/>
      <c r="PY63" s="80"/>
      <c r="PZ63" s="80"/>
      <c r="QA63" s="80"/>
      <c r="QB63" s="80"/>
      <c r="QC63" s="80"/>
      <c r="QD63" s="80"/>
      <c r="QE63" s="80"/>
      <c r="QF63" s="80"/>
      <c r="QG63" s="80"/>
      <c r="QH63" s="80"/>
      <c r="QI63" s="80"/>
      <c r="QJ63" s="80"/>
      <c r="QK63" s="80"/>
      <c r="QL63" s="80"/>
      <c r="QM63" s="80"/>
      <c r="QN63" s="80"/>
      <c r="QO63" s="80"/>
      <c r="QP63" s="80"/>
      <c r="QQ63" s="80"/>
      <c r="QR63" s="80"/>
      <c r="QS63" s="80"/>
      <c r="QT63" s="80"/>
      <c r="QU63" s="80"/>
      <c r="QV63" s="80"/>
      <c r="QW63" s="80"/>
      <c r="QX63" s="80"/>
      <c r="QY63" s="80"/>
      <c r="QZ63" s="80"/>
      <c r="RA63" s="80"/>
      <c r="RB63" s="80"/>
      <c r="RC63" s="80"/>
      <c r="RD63" s="80"/>
      <c r="RE63" s="80"/>
      <c r="RF63" s="80"/>
      <c r="RG63" s="80"/>
      <c r="RH63" s="80"/>
      <c r="RI63" s="80"/>
      <c r="RJ63" s="80"/>
      <c r="RK63" s="80"/>
      <c r="RL63" s="80"/>
      <c r="RM63" s="80"/>
      <c r="RN63" s="80"/>
      <c r="RO63" s="80"/>
      <c r="RP63" s="80"/>
      <c r="RQ63" s="80"/>
      <c r="RR63" s="80"/>
      <c r="RS63" s="80"/>
      <c r="RT63" s="80"/>
      <c r="RU63" s="80"/>
      <c r="RV63" s="80"/>
      <c r="RW63" s="80"/>
      <c r="RX63" s="80"/>
      <c r="RY63" s="80"/>
      <c r="RZ63" s="80"/>
      <c r="SA63" s="80"/>
      <c r="SB63" s="80"/>
      <c r="SC63" s="80"/>
      <c r="SD63" s="80"/>
      <c r="SE63" s="80"/>
      <c r="SF63" s="80"/>
      <c r="SG63" s="80"/>
      <c r="SH63" s="80"/>
      <c r="SI63" s="80"/>
      <c r="SJ63" s="80"/>
      <c r="SK63" s="80"/>
      <c r="SL63" s="80"/>
      <c r="SM63" s="80"/>
      <c r="SN63" s="80"/>
      <c r="SO63" s="80"/>
      <c r="SP63" s="80"/>
      <c r="SQ63" s="80"/>
      <c r="SR63" s="80"/>
      <c r="SS63" s="80"/>
      <c r="ST63" s="80"/>
      <c r="SU63" s="80"/>
      <c r="SV63" s="80"/>
      <c r="SW63" s="80"/>
      <c r="SX63" s="80"/>
      <c r="SY63" s="80"/>
      <c r="SZ63" s="80"/>
      <c r="TA63" s="80"/>
      <c r="TB63" s="80"/>
      <c r="TC63" s="80"/>
      <c r="TD63" s="80"/>
      <c r="TE63" s="80"/>
      <c r="TF63" s="80"/>
      <c r="TG63" s="80"/>
      <c r="TH63" s="80"/>
      <c r="TI63" s="80"/>
      <c r="TJ63" s="80"/>
      <c r="TK63" s="80"/>
      <c r="TL63" s="80"/>
      <c r="TM63" s="80"/>
      <c r="TN63" s="80"/>
      <c r="TO63" s="80"/>
      <c r="TP63" s="80"/>
      <c r="TQ63" s="80"/>
      <c r="TR63" s="80"/>
      <c r="TS63" s="80"/>
      <c r="TT63" s="80"/>
      <c r="TU63" s="80"/>
      <c r="TV63" s="80"/>
      <c r="TW63" s="80"/>
      <c r="TX63" s="80"/>
      <c r="TY63" s="80"/>
      <c r="TZ63" s="80"/>
      <c r="UA63" s="80"/>
      <c r="UB63" s="80"/>
      <c r="UC63" s="80"/>
      <c r="UD63" s="80"/>
      <c r="UE63" s="80"/>
      <c r="UF63" s="80"/>
      <c r="UG63" s="80"/>
      <c r="UH63" s="80"/>
      <c r="UI63" s="80"/>
      <c r="UJ63" s="80"/>
      <c r="UK63" s="80"/>
      <c r="UL63" s="80"/>
      <c r="UM63" s="80"/>
      <c r="UN63" s="80"/>
      <c r="UO63" s="80"/>
      <c r="UP63" s="80"/>
      <c r="UQ63" s="80"/>
      <c r="UR63" s="80"/>
      <c r="US63" s="80"/>
      <c r="UT63" s="80"/>
      <c r="UU63" s="80"/>
      <c r="UV63" s="80"/>
      <c r="UW63" s="80"/>
      <c r="UX63" s="80"/>
      <c r="UY63" s="80"/>
      <c r="UZ63" s="80"/>
      <c r="VA63" s="80"/>
      <c r="VB63" s="80"/>
      <c r="VC63" s="80"/>
      <c r="VD63" s="80"/>
      <c r="VE63" s="80"/>
      <c r="VF63" s="80"/>
      <c r="VG63" s="80"/>
      <c r="VH63" s="80"/>
      <c r="VI63" s="80"/>
      <c r="VJ63" s="80"/>
      <c r="VK63" s="80"/>
      <c r="VL63" s="80"/>
      <c r="VM63" s="80"/>
      <c r="VN63" s="80"/>
      <c r="VO63" s="80"/>
      <c r="VP63" s="80"/>
      <c r="VQ63" s="80"/>
      <c r="VR63" s="80"/>
      <c r="VS63" s="80"/>
      <c r="VT63" s="80"/>
      <c r="VU63" s="80"/>
      <c r="VV63" s="80"/>
      <c r="VW63" s="80"/>
      <c r="VX63" s="80"/>
      <c r="VY63" s="80"/>
      <c r="VZ63" s="80"/>
      <c r="WA63" s="80"/>
      <c r="WB63" s="80"/>
      <c r="WC63" s="80"/>
      <c r="WD63" s="80"/>
      <c r="WE63" s="80"/>
      <c r="WF63" s="80"/>
      <c r="WG63" s="80"/>
      <c r="WH63" s="80"/>
      <c r="WI63" s="80"/>
      <c r="WJ63" s="80"/>
      <c r="WK63" s="80"/>
      <c r="WL63" s="80"/>
      <c r="WM63" s="80"/>
      <c r="WN63" s="80"/>
      <c r="WO63" s="80"/>
      <c r="WP63" s="80"/>
      <c r="WQ63" s="80"/>
      <c r="WR63" s="80"/>
      <c r="WS63" s="80"/>
      <c r="WT63" s="80"/>
      <c r="WU63" s="80"/>
      <c r="WV63" s="80"/>
      <c r="WW63" s="80"/>
      <c r="WX63" s="80"/>
      <c r="WY63" s="80"/>
      <c r="WZ63" s="80"/>
      <c r="XA63" s="80"/>
      <c r="XB63" s="80"/>
      <c r="XC63" s="80"/>
      <c r="XD63" s="80"/>
      <c r="XE63" s="80"/>
      <c r="XF63" s="80"/>
      <c r="XG63" s="80"/>
      <c r="XH63" s="80"/>
      <c r="XI63" s="80"/>
      <c r="XJ63" s="80"/>
      <c r="XK63" s="80"/>
      <c r="XL63" s="80"/>
      <c r="XM63" s="80"/>
      <c r="XN63" s="80"/>
      <c r="XO63" s="80"/>
      <c r="XP63" s="80"/>
      <c r="XQ63" s="80"/>
      <c r="XR63" s="80"/>
      <c r="XS63" s="80"/>
      <c r="XT63" s="80"/>
      <c r="XU63" s="80"/>
      <c r="XV63" s="80"/>
      <c r="XW63" s="80"/>
      <c r="XX63" s="80"/>
      <c r="XY63" s="80"/>
      <c r="XZ63" s="80"/>
      <c r="YA63" s="80"/>
      <c r="YB63" s="80"/>
      <c r="YC63" s="80"/>
      <c r="YD63" s="80"/>
      <c r="YE63" s="80"/>
      <c r="YF63" s="80"/>
      <c r="YG63" s="80"/>
      <c r="YH63" s="80"/>
      <c r="YI63" s="80"/>
      <c r="YJ63" s="80"/>
      <c r="YK63" s="80"/>
      <c r="YL63" s="80"/>
      <c r="YM63" s="80"/>
      <c r="YN63" s="80"/>
      <c r="YO63" s="80"/>
      <c r="YP63" s="80"/>
      <c r="YQ63" s="80"/>
      <c r="YR63" s="80"/>
      <c r="YS63" s="80"/>
      <c r="YT63" s="80"/>
      <c r="YU63" s="80"/>
      <c r="YV63" s="80"/>
      <c r="YW63" s="80"/>
      <c r="YX63" s="80"/>
      <c r="YY63" s="80"/>
      <c r="YZ63" s="80"/>
      <c r="ZA63" s="80"/>
      <c r="ZB63" s="80"/>
      <c r="ZC63" s="80"/>
      <c r="ZD63" s="80"/>
      <c r="ZE63" s="80"/>
      <c r="ZF63" s="80"/>
      <c r="ZG63" s="80"/>
      <c r="ZH63" s="80"/>
      <c r="ZI63" s="80"/>
      <c r="ZJ63" s="80"/>
      <c r="ZK63" s="80"/>
      <c r="ZL63" s="80"/>
      <c r="ZM63" s="80"/>
      <c r="ZN63" s="80"/>
      <c r="ZO63" s="80"/>
      <c r="ZP63" s="80"/>
      <c r="ZQ63" s="80"/>
      <c r="ZR63" s="80"/>
      <c r="ZS63" s="80"/>
      <c r="ZT63" s="80"/>
      <c r="ZU63" s="80"/>
      <c r="ZV63" s="80"/>
      <c r="ZW63" s="80"/>
      <c r="ZX63" s="80"/>
      <c r="ZY63" s="80"/>
      <c r="ZZ63" s="80"/>
      <c r="AAA63" s="80"/>
      <c r="AAB63" s="80"/>
      <c r="AAC63" s="80"/>
      <c r="AAD63" s="80"/>
      <c r="AAE63" s="80"/>
      <c r="AAF63" s="80"/>
      <c r="AAG63" s="80"/>
      <c r="AAH63" s="80"/>
      <c r="AAI63" s="80"/>
      <c r="AAJ63" s="80"/>
      <c r="AAK63" s="80"/>
      <c r="AAL63" s="80"/>
      <c r="AAM63" s="80"/>
      <c r="AAN63" s="80"/>
      <c r="AAO63" s="80"/>
      <c r="AAP63" s="80"/>
      <c r="AAQ63" s="80"/>
      <c r="AAR63" s="80"/>
      <c r="AAS63" s="80"/>
      <c r="AAT63" s="80"/>
      <c r="AAU63" s="80"/>
      <c r="AAV63" s="80"/>
      <c r="AAW63" s="80"/>
      <c r="AAX63" s="80"/>
      <c r="AAY63" s="80"/>
      <c r="AAZ63" s="80"/>
      <c r="ABA63" s="80"/>
      <c r="ABB63" s="80"/>
      <c r="ABC63" s="80"/>
      <c r="ABD63" s="80"/>
      <c r="ABE63" s="80"/>
      <c r="ABF63" s="80"/>
      <c r="ABG63" s="80"/>
      <c r="ABH63" s="80"/>
      <c r="ABI63" s="80"/>
      <c r="ABJ63" s="80"/>
      <c r="ABK63" s="80"/>
      <c r="ABL63" s="80"/>
      <c r="ABM63" s="80"/>
      <c r="ABN63" s="80"/>
      <c r="ABO63" s="80"/>
      <c r="ABP63" s="80"/>
      <c r="ABQ63" s="80"/>
      <c r="ABR63" s="80"/>
      <c r="ABS63" s="80"/>
      <c r="ABT63" s="80"/>
      <c r="ABU63" s="80"/>
      <c r="ABV63" s="80"/>
      <c r="ABW63" s="80"/>
      <c r="ABX63" s="80"/>
      <c r="ABY63" s="80"/>
      <c r="ABZ63" s="80"/>
      <c r="ACA63" s="80"/>
      <c r="ACB63" s="80"/>
      <c r="ACC63" s="80"/>
      <c r="ACD63" s="80"/>
      <c r="ACE63" s="80"/>
      <c r="ACF63" s="80"/>
      <c r="ACG63" s="80"/>
      <c r="ACH63" s="80"/>
      <c r="ACI63" s="80"/>
      <c r="ACJ63" s="80"/>
      <c r="ACK63" s="80"/>
      <c r="ACL63" s="80"/>
      <c r="ACM63" s="80"/>
      <c r="ACN63" s="80"/>
      <c r="ACO63" s="80"/>
      <c r="ACP63" s="80"/>
      <c r="ACQ63" s="80"/>
      <c r="ACR63" s="80"/>
      <c r="ACS63" s="80"/>
      <c r="ACT63" s="80"/>
      <c r="ACU63" s="80"/>
      <c r="ACV63" s="80"/>
      <c r="ACW63" s="80"/>
      <c r="ACX63" s="80"/>
      <c r="ACY63" s="80"/>
      <c r="ACZ63" s="80"/>
      <c r="ADA63" s="80"/>
      <c r="ADB63" s="80"/>
      <c r="ADC63" s="80"/>
      <c r="ADD63" s="80"/>
      <c r="ADE63" s="80"/>
      <c r="ADF63" s="80"/>
      <c r="ADG63" s="80"/>
      <c r="ADH63" s="80"/>
      <c r="ADI63" s="80"/>
      <c r="ADJ63" s="80"/>
      <c r="ADK63" s="80"/>
      <c r="ADL63" s="80"/>
      <c r="ADM63" s="80"/>
      <c r="ADN63" s="80"/>
      <c r="ADO63" s="80"/>
      <c r="ADP63" s="80"/>
      <c r="ADQ63" s="80"/>
      <c r="ADR63" s="80"/>
      <c r="ADS63" s="80"/>
      <c r="ADT63" s="80"/>
      <c r="ADU63" s="80"/>
      <c r="ADV63" s="80"/>
      <c r="ADW63" s="80"/>
      <c r="ADX63" s="80"/>
      <c r="ADY63" s="80"/>
      <c r="ADZ63" s="80"/>
      <c r="AEA63" s="80"/>
      <c r="AEB63" s="80"/>
      <c r="AEC63" s="80"/>
      <c r="AED63" s="80"/>
      <c r="AEE63" s="80"/>
      <c r="AEF63" s="80"/>
      <c r="AEG63" s="80"/>
      <c r="AEH63" s="80"/>
      <c r="AEI63" s="80"/>
      <c r="AEJ63" s="80"/>
      <c r="AEK63" s="80"/>
      <c r="AEL63" s="80"/>
      <c r="AEM63" s="80"/>
      <c r="AEN63" s="80"/>
      <c r="AEO63" s="80"/>
      <c r="AEP63" s="80"/>
      <c r="AEQ63" s="80"/>
      <c r="AER63" s="80"/>
      <c r="AES63" s="80"/>
      <c r="AET63" s="80"/>
      <c r="AEU63" s="80"/>
      <c r="AEV63" s="80"/>
      <c r="AEW63" s="80"/>
      <c r="AEX63" s="80"/>
      <c r="AEY63" s="80"/>
      <c r="AEZ63" s="80"/>
      <c r="AFA63" s="80"/>
      <c r="AFB63" s="80"/>
      <c r="AFC63" s="80"/>
      <c r="AFD63" s="80"/>
      <c r="AFE63" s="80"/>
      <c r="AFF63" s="80"/>
      <c r="AFG63" s="80"/>
      <c r="AFH63" s="80"/>
      <c r="AFI63" s="80"/>
      <c r="AFJ63" s="80"/>
      <c r="AFK63" s="80"/>
      <c r="AFL63" s="80"/>
      <c r="AFM63" s="80"/>
      <c r="AFN63" s="80"/>
      <c r="AFO63" s="80"/>
      <c r="AFP63" s="80"/>
      <c r="AFQ63" s="80"/>
      <c r="AFR63" s="80"/>
      <c r="AFS63" s="80"/>
      <c r="AFT63" s="80"/>
      <c r="AFU63" s="80"/>
      <c r="AFV63" s="80"/>
      <c r="AFW63" s="80"/>
      <c r="AFX63" s="80"/>
      <c r="AFY63" s="80"/>
      <c r="AFZ63" s="80"/>
      <c r="AGA63" s="80"/>
      <c r="AGB63" s="80"/>
      <c r="AGC63" s="80"/>
      <c r="AGD63" s="80"/>
      <c r="AGE63" s="80"/>
      <c r="AGF63" s="80"/>
      <c r="AGG63" s="80"/>
      <c r="AGH63" s="80"/>
      <c r="AGI63" s="80"/>
      <c r="AGJ63" s="80"/>
      <c r="AGK63" s="80"/>
      <c r="AGL63" s="80"/>
      <c r="AGM63" s="80"/>
      <c r="AGN63" s="80"/>
      <c r="AGO63" s="80"/>
      <c r="AGP63" s="80"/>
      <c r="AGQ63" s="80"/>
      <c r="AGR63" s="80"/>
      <c r="AGS63" s="80"/>
      <c r="AGT63" s="80"/>
      <c r="AGU63" s="80"/>
      <c r="AGV63" s="80"/>
      <c r="AGW63" s="80"/>
      <c r="AGX63" s="80"/>
      <c r="AGY63" s="80"/>
      <c r="AGZ63" s="80"/>
      <c r="AHA63" s="80"/>
      <c r="AHB63" s="80"/>
      <c r="AHC63" s="80"/>
      <c r="AHD63" s="80"/>
      <c r="AHE63" s="80"/>
      <c r="AHF63" s="80"/>
      <c r="AHG63" s="80"/>
      <c r="AHH63" s="80"/>
      <c r="AHI63" s="80"/>
      <c r="AHJ63" s="80"/>
      <c r="AHK63" s="80"/>
      <c r="AHL63" s="80"/>
      <c r="AHM63" s="80"/>
      <c r="AHN63" s="80"/>
      <c r="AHO63" s="80"/>
      <c r="AHP63" s="80"/>
      <c r="AHQ63" s="80"/>
      <c r="AHR63" s="80"/>
      <c r="AHS63" s="80"/>
      <c r="AHT63" s="80"/>
      <c r="AHU63" s="80"/>
      <c r="AHV63" s="80"/>
      <c r="AHW63" s="80"/>
      <c r="AHX63" s="80"/>
      <c r="AHY63" s="80"/>
      <c r="AHZ63" s="80"/>
      <c r="AIA63" s="80"/>
      <c r="AIB63" s="80"/>
      <c r="AIC63" s="80"/>
      <c r="AID63" s="80"/>
      <c r="AIE63" s="80"/>
      <c r="AIF63" s="80"/>
      <c r="AIG63" s="80"/>
      <c r="AIH63" s="80"/>
      <c r="AII63" s="80"/>
      <c r="AIJ63" s="80"/>
      <c r="AIK63" s="80"/>
      <c r="AIL63" s="80"/>
      <c r="AIM63" s="80"/>
      <c r="AIN63" s="80"/>
      <c r="AIO63" s="80"/>
      <c r="AIP63" s="80"/>
      <c r="AIQ63" s="80"/>
      <c r="AIR63" s="80"/>
      <c r="AIS63" s="80"/>
      <c r="AIT63" s="80"/>
      <c r="AIU63" s="80"/>
      <c r="AIV63" s="80"/>
      <c r="AIW63" s="80"/>
      <c r="AIX63" s="80"/>
      <c r="AIY63" s="80"/>
      <c r="AIZ63" s="80"/>
      <c r="AJA63" s="80"/>
      <c r="AJB63" s="80"/>
      <c r="AJC63" s="80"/>
      <c r="AJD63" s="80"/>
      <c r="AJE63" s="80"/>
      <c r="AJF63" s="80"/>
      <c r="AJG63" s="80"/>
      <c r="AJH63" s="80"/>
      <c r="AJI63" s="80"/>
      <c r="AJJ63" s="80"/>
      <c r="AJK63" s="80"/>
      <c r="AJL63" s="80"/>
      <c r="AJM63" s="80"/>
      <c r="AJN63" s="80"/>
      <c r="AJO63" s="80"/>
      <c r="AJP63" s="80"/>
      <c r="AJQ63" s="80"/>
      <c r="AJR63" s="80"/>
      <c r="AJS63" s="80"/>
      <c r="AJT63" s="80"/>
      <c r="AJU63" s="80"/>
      <c r="AJV63" s="80"/>
      <c r="AJW63" s="80"/>
      <c r="AJX63" s="80"/>
      <c r="AJY63" s="80"/>
      <c r="AJZ63" s="80"/>
      <c r="AKA63" s="80"/>
      <c r="AKB63" s="80"/>
      <c r="AKC63" s="80"/>
      <c r="AKD63" s="80"/>
      <c r="AKE63" s="80"/>
      <c r="AKF63" s="80"/>
      <c r="AKG63" s="80"/>
      <c r="AKH63" s="80"/>
      <c r="AKI63" s="80"/>
      <c r="AKJ63" s="80"/>
      <c r="AKK63" s="80"/>
      <c r="AKL63" s="80"/>
      <c r="AKM63" s="80"/>
      <c r="AKN63" s="80"/>
      <c r="AKO63" s="80"/>
      <c r="AKP63" s="80"/>
      <c r="AKQ63" s="80"/>
      <c r="AKR63" s="80"/>
      <c r="AKS63" s="80"/>
      <c r="AKT63" s="80"/>
      <c r="AKU63" s="80"/>
      <c r="AKV63" s="80"/>
      <c r="AKW63" s="80"/>
      <c r="AKX63" s="80"/>
      <c r="AKY63" s="80"/>
      <c r="AKZ63" s="80"/>
      <c r="ALA63" s="80"/>
      <c r="ALB63" s="80"/>
      <c r="ALC63" s="80"/>
      <c r="ALD63" s="80"/>
      <c r="ALE63" s="80"/>
      <c r="ALF63" s="80"/>
      <c r="ALG63" s="80"/>
      <c r="ALH63" s="80"/>
      <c r="ALI63" s="80"/>
      <c r="ALJ63" s="80"/>
      <c r="ALK63" s="80"/>
      <c r="ALL63" s="80"/>
      <c r="ALM63" s="80"/>
      <c r="ALN63" s="80"/>
      <c r="ALO63" s="80"/>
      <c r="ALP63" s="80"/>
    </row>
    <row r="64" spans="1:1004" s="207" customFormat="1" ht="15" x14ac:dyDescent="0.25">
      <c r="A64" s="407">
        <f>IF(COUNTBLANK(B64)=1," ",COUNTA($B$13:B64))</f>
        <v>22</v>
      </c>
      <c r="B64" s="412" t="s">
        <v>79</v>
      </c>
      <c r="C64" s="413" t="str">
        <f>apjomi!S2</f>
        <v>Stūra profils  EC S vai ekvivalents</v>
      </c>
      <c r="D64" s="407" t="s">
        <v>80</v>
      </c>
      <c r="E64" s="45">
        <v>899.48</v>
      </c>
      <c r="F64" s="105"/>
      <c r="G64" s="106"/>
      <c r="H64" s="107">
        <f t="shared" si="7"/>
        <v>0</v>
      </c>
      <c r="I64" s="108"/>
      <c r="J64" s="108"/>
      <c r="K64" s="109">
        <f t="shared" si="8"/>
        <v>0</v>
      </c>
      <c r="L64" s="109">
        <f t="shared" si="9"/>
        <v>0</v>
      </c>
      <c r="M64" s="109">
        <f t="shared" si="10"/>
        <v>0</v>
      </c>
      <c r="N64" s="109">
        <f t="shared" si="11"/>
        <v>0</v>
      </c>
      <c r="O64" s="109">
        <f t="shared" si="12"/>
        <v>0</v>
      </c>
      <c r="P64" s="109">
        <f t="shared" si="13"/>
        <v>0</v>
      </c>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c r="IW64" s="80"/>
      <c r="IX64" s="80"/>
      <c r="IY64" s="80"/>
      <c r="IZ64" s="80"/>
      <c r="JA64" s="80"/>
      <c r="JB64" s="80"/>
      <c r="JC64" s="80"/>
      <c r="JD64" s="80"/>
      <c r="JE64" s="80"/>
      <c r="JF64" s="80"/>
      <c r="JG64" s="80"/>
      <c r="JH64" s="80"/>
      <c r="JI64" s="80"/>
      <c r="JJ64" s="80"/>
      <c r="JK64" s="80"/>
      <c r="JL64" s="80"/>
      <c r="JM64" s="80"/>
      <c r="JN64" s="80"/>
      <c r="JO64" s="80"/>
      <c r="JP64" s="80"/>
      <c r="JQ64" s="80"/>
      <c r="JR64" s="80"/>
      <c r="JS64" s="80"/>
      <c r="JT64" s="80"/>
      <c r="JU64" s="80"/>
      <c r="JV64" s="80"/>
      <c r="JW64" s="80"/>
      <c r="JX64" s="80"/>
      <c r="JY64" s="80"/>
      <c r="JZ64" s="80"/>
      <c r="KA64" s="80"/>
      <c r="KB64" s="80"/>
      <c r="KC64" s="80"/>
      <c r="KD64" s="80"/>
      <c r="KE64" s="80"/>
      <c r="KF64" s="80"/>
      <c r="KG64" s="80"/>
      <c r="KH64" s="80"/>
      <c r="KI64" s="80"/>
      <c r="KJ64" s="80"/>
      <c r="KK64" s="80"/>
      <c r="KL64" s="80"/>
      <c r="KM64" s="80"/>
      <c r="KN64" s="80"/>
      <c r="KO64" s="80"/>
      <c r="KP64" s="80"/>
      <c r="KQ64" s="80"/>
      <c r="KR64" s="80"/>
      <c r="KS64" s="80"/>
      <c r="KT64" s="80"/>
      <c r="KU64" s="80"/>
      <c r="KV64" s="80"/>
      <c r="KW64" s="80"/>
      <c r="KX64" s="80"/>
      <c r="KY64" s="80"/>
      <c r="KZ64" s="80"/>
      <c r="LA64" s="80"/>
      <c r="LB64" s="80"/>
      <c r="LC64" s="80"/>
      <c r="LD64" s="80"/>
      <c r="LE64" s="80"/>
      <c r="LF64" s="80"/>
      <c r="LG64" s="80"/>
      <c r="LH64" s="80"/>
      <c r="LI64" s="80"/>
      <c r="LJ64" s="80"/>
      <c r="LK64" s="80"/>
      <c r="LL64" s="80"/>
      <c r="LM64" s="80"/>
      <c r="LN64" s="80"/>
      <c r="LO64" s="80"/>
      <c r="LP64" s="80"/>
      <c r="LQ64" s="80"/>
      <c r="LR64" s="80"/>
      <c r="LS64" s="80"/>
      <c r="LT64" s="80"/>
      <c r="LU64" s="80"/>
      <c r="LV64" s="80"/>
      <c r="LW64" s="80"/>
      <c r="LX64" s="80"/>
      <c r="LY64" s="80"/>
      <c r="LZ64" s="80"/>
      <c r="MA64" s="80"/>
      <c r="MB64" s="80"/>
      <c r="MC64" s="80"/>
      <c r="MD64" s="80"/>
      <c r="ME64" s="80"/>
      <c r="MF64" s="80"/>
      <c r="MG64" s="80"/>
      <c r="MH64" s="80"/>
      <c r="MI64" s="80"/>
      <c r="MJ64" s="80"/>
      <c r="MK64" s="80"/>
      <c r="ML64" s="80"/>
      <c r="MM64" s="80"/>
      <c r="MN64" s="80"/>
      <c r="MO64" s="80"/>
      <c r="MP64" s="80"/>
      <c r="MQ64" s="80"/>
      <c r="MR64" s="80"/>
      <c r="MS64" s="80"/>
      <c r="MT64" s="80"/>
      <c r="MU64" s="80"/>
      <c r="MV64" s="80"/>
      <c r="MW64" s="80"/>
      <c r="MX64" s="80"/>
      <c r="MY64" s="80"/>
      <c r="MZ64" s="80"/>
      <c r="NA64" s="80"/>
      <c r="NB64" s="80"/>
      <c r="NC64" s="80"/>
      <c r="ND64" s="80"/>
      <c r="NE64" s="80"/>
      <c r="NF64" s="80"/>
      <c r="NG64" s="80"/>
      <c r="NH64" s="80"/>
      <c r="NI64" s="80"/>
      <c r="NJ64" s="80"/>
      <c r="NK64" s="80"/>
      <c r="NL64" s="80"/>
      <c r="NM64" s="80"/>
      <c r="NN64" s="80"/>
      <c r="NO64" s="80"/>
      <c r="NP64" s="80"/>
      <c r="NQ64" s="80"/>
      <c r="NR64" s="80"/>
      <c r="NS64" s="80"/>
      <c r="NT64" s="80"/>
      <c r="NU64" s="80"/>
      <c r="NV64" s="80"/>
      <c r="NW64" s="80"/>
      <c r="NX64" s="80"/>
      <c r="NY64" s="80"/>
      <c r="NZ64" s="80"/>
      <c r="OA64" s="80"/>
      <c r="OB64" s="80"/>
      <c r="OC64" s="80"/>
      <c r="OD64" s="80"/>
      <c r="OE64" s="80"/>
      <c r="OF64" s="80"/>
      <c r="OG64" s="80"/>
      <c r="OH64" s="80"/>
      <c r="OI64" s="80"/>
      <c r="OJ64" s="80"/>
      <c r="OK64" s="80"/>
      <c r="OL64" s="80"/>
      <c r="OM64" s="80"/>
      <c r="ON64" s="80"/>
      <c r="OO64" s="80"/>
      <c r="OP64" s="80"/>
      <c r="OQ64" s="80"/>
      <c r="OR64" s="80"/>
      <c r="OS64" s="80"/>
      <c r="OT64" s="80"/>
      <c r="OU64" s="80"/>
      <c r="OV64" s="80"/>
      <c r="OW64" s="80"/>
      <c r="OX64" s="80"/>
      <c r="OY64" s="80"/>
      <c r="OZ64" s="80"/>
      <c r="PA64" s="80"/>
      <c r="PB64" s="80"/>
      <c r="PC64" s="80"/>
      <c r="PD64" s="80"/>
      <c r="PE64" s="80"/>
      <c r="PF64" s="80"/>
      <c r="PG64" s="80"/>
      <c r="PH64" s="80"/>
      <c r="PI64" s="80"/>
      <c r="PJ64" s="80"/>
      <c r="PK64" s="80"/>
      <c r="PL64" s="80"/>
      <c r="PM64" s="80"/>
      <c r="PN64" s="80"/>
      <c r="PO64" s="80"/>
      <c r="PP64" s="80"/>
      <c r="PQ64" s="80"/>
      <c r="PR64" s="80"/>
      <c r="PS64" s="80"/>
      <c r="PT64" s="80"/>
      <c r="PU64" s="80"/>
      <c r="PV64" s="80"/>
      <c r="PW64" s="80"/>
      <c r="PX64" s="80"/>
      <c r="PY64" s="80"/>
      <c r="PZ64" s="80"/>
      <c r="QA64" s="80"/>
      <c r="QB64" s="80"/>
      <c r="QC64" s="80"/>
      <c r="QD64" s="80"/>
      <c r="QE64" s="80"/>
      <c r="QF64" s="80"/>
      <c r="QG64" s="80"/>
      <c r="QH64" s="80"/>
      <c r="QI64" s="80"/>
      <c r="QJ64" s="80"/>
      <c r="QK64" s="80"/>
      <c r="QL64" s="80"/>
      <c r="QM64" s="80"/>
      <c r="QN64" s="80"/>
      <c r="QO64" s="80"/>
      <c r="QP64" s="80"/>
      <c r="QQ64" s="80"/>
      <c r="QR64" s="80"/>
      <c r="QS64" s="80"/>
      <c r="QT64" s="80"/>
      <c r="QU64" s="80"/>
      <c r="QV64" s="80"/>
      <c r="QW64" s="80"/>
      <c r="QX64" s="80"/>
      <c r="QY64" s="80"/>
      <c r="QZ64" s="80"/>
      <c r="RA64" s="80"/>
      <c r="RB64" s="80"/>
      <c r="RC64" s="80"/>
      <c r="RD64" s="80"/>
      <c r="RE64" s="80"/>
      <c r="RF64" s="80"/>
      <c r="RG64" s="80"/>
      <c r="RH64" s="80"/>
      <c r="RI64" s="80"/>
      <c r="RJ64" s="80"/>
      <c r="RK64" s="80"/>
      <c r="RL64" s="80"/>
      <c r="RM64" s="80"/>
      <c r="RN64" s="80"/>
      <c r="RO64" s="80"/>
      <c r="RP64" s="80"/>
      <c r="RQ64" s="80"/>
      <c r="RR64" s="80"/>
      <c r="RS64" s="80"/>
      <c r="RT64" s="80"/>
      <c r="RU64" s="80"/>
      <c r="RV64" s="80"/>
      <c r="RW64" s="80"/>
      <c r="RX64" s="80"/>
      <c r="RY64" s="80"/>
      <c r="RZ64" s="80"/>
      <c r="SA64" s="80"/>
      <c r="SB64" s="80"/>
      <c r="SC64" s="80"/>
      <c r="SD64" s="80"/>
      <c r="SE64" s="80"/>
      <c r="SF64" s="80"/>
      <c r="SG64" s="80"/>
      <c r="SH64" s="80"/>
      <c r="SI64" s="80"/>
      <c r="SJ64" s="80"/>
      <c r="SK64" s="80"/>
      <c r="SL64" s="80"/>
      <c r="SM64" s="80"/>
      <c r="SN64" s="80"/>
      <c r="SO64" s="80"/>
      <c r="SP64" s="80"/>
      <c r="SQ64" s="80"/>
      <c r="SR64" s="80"/>
      <c r="SS64" s="80"/>
      <c r="ST64" s="80"/>
      <c r="SU64" s="80"/>
      <c r="SV64" s="80"/>
      <c r="SW64" s="80"/>
      <c r="SX64" s="80"/>
      <c r="SY64" s="80"/>
      <c r="SZ64" s="80"/>
      <c r="TA64" s="80"/>
      <c r="TB64" s="80"/>
      <c r="TC64" s="80"/>
      <c r="TD64" s="80"/>
      <c r="TE64" s="80"/>
      <c r="TF64" s="80"/>
      <c r="TG64" s="80"/>
      <c r="TH64" s="80"/>
      <c r="TI64" s="80"/>
      <c r="TJ64" s="80"/>
      <c r="TK64" s="80"/>
      <c r="TL64" s="80"/>
      <c r="TM64" s="80"/>
      <c r="TN64" s="80"/>
      <c r="TO64" s="80"/>
      <c r="TP64" s="80"/>
      <c r="TQ64" s="80"/>
      <c r="TR64" s="80"/>
      <c r="TS64" s="80"/>
      <c r="TT64" s="80"/>
      <c r="TU64" s="80"/>
      <c r="TV64" s="80"/>
      <c r="TW64" s="80"/>
      <c r="TX64" s="80"/>
      <c r="TY64" s="80"/>
      <c r="TZ64" s="80"/>
      <c r="UA64" s="80"/>
      <c r="UB64" s="80"/>
      <c r="UC64" s="80"/>
      <c r="UD64" s="80"/>
      <c r="UE64" s="80"/>
      <c r="UF64" s="80"/>
      <c r="UG64" s="80"/>
      <c r="UH64" s="80"/>
      <c r="UI64" s="80"/>
      <c r="UJ64" s="80"/>
      <c r="UK64" s="80"/>
      <c r="UL64" s="80"/>
      <c r="UM64" s="80"/>
      <c r="UN64" s="80"/>
      <c r="UO64" s="80"/>
      <c r="UP64" s="80"/>
      <c r="UQ64" s="80"/>
      <c r="UR64" s="80"/>
      <c r="US64" s="80"/>
      <c r="UT64" s="80"/>
      <c r="UU64" s="80"/>
      <c r="UV64" s="80"/>
      <c r="UW64" s="80"/>
      <c r="UX64" s="80"/>
      <c r="UY64" s="80"/>
      <c r="UZ64" s="80"/>
      <c r="VA64" s="80"/>
      <c r="VB64" s="80"/>
      <c r="VC64" s="80"/>
      <c r="VD64" s="80"/>
      <c r="VE64" s="80"/>
      <c r="VF64" s="80"/>
      <c r="VG64" s="80"/>
      <c r="VH64" s="80"/>
      <c r="VI64" s="80"/>
      <c r="VJ64" s="80"/>
      <c r="VK64" s="80"/>
      <c r="VL64" s="80"/>
      <c r="VM64" s="80"/>
      <c r="VN64" s="80"/>
      <c r="VO64" s="80"/>
      <c r="VP64" s="80"/>
      <c r="VQ64" s="80"/>
      <c r="VR64" s="80"/>
      <c r="VS64" s="80"/>
      <c r="VT64" s="80"/>
      <c r="VU64" s="80"/>
      <c r="VV64" s="80"/>
      <c r="VW64" s="80"/>
      <c r="VX64" s="80"/>
      <c r="VY64" s="80"/>
      <c r="VZ64" s="80"/>
      <c r="WA64" s="80"/>
      <c r="WB64" s="80"/>
      <c r="WC64" s="80"/>
      <c r="WD64" s="80"/>
      <c r="WE64" s="80"/>
      <c r="WF64" s="80"/>
      <c r="WG64" s="80"/>
      <c r="WH64" s="80"/>
      <c r="WI64" s="80"/>
      <c r="WJ64" s="80"/>
      <c r="WK64" s="80"/>
      <c r="WL64" s="80"/>
      <c r="WM64" s="80"/>
      <c r="WN64" s="80"/>
      <c r="WO64" s="80"/>
      <c r="WP64" s="80"/>
      <c r="WQ64" s="80"/>
      <c r="WR64" s="80"/>
      <c r="WS64" s="80"/>
      <c r="WT64" s="80"/>
      <c r="WU64" s="80"/>
      <c r="WV64" s="80"/>
      <c r="WW64" s="80"/>
      <c r="WX64" s="80"/>
      <c r="WY64" s="80"/>
      <c r="WZ64" s="80"/>
      <c r="XA64" s="80"/>
      <c r="XB64" s="80"/>
      <c r="XC64" s="80"/>
      <c r="XD64" s="80"/>
      <c r="XE64" s="80"/>
      <c r="XF64" s="80"/>
      <c r="XG64" s="80"/>
      <c r="XH64" s="80"/>
      <c r="XI64" s="80"/>
      <c r="XJ64" s="80"/>
      <c r="XK64" s="80"/>
      <c r="XL64" s="80"/>
      <c r="XM64" s="80"/>
      <c r="XN64" s="80"/>
      <c r="XO64" s="80"/>
      <c r="XP64" s="80"/>
      <c r="XQ64" s="80"/>
      <c r="XR64" s="80"/>
      <c r="XS64" s="80"/>
      <c r="XT64" s="80"/>
      <c r="XU64" s="80"/>
      <c r="XV64" s="80"/>
      <c r="XW64" s="80"/>
      <c r="XX64" s="80"/>
      <c r="XY64" s="80"/>
      <c r="XZ64" s="80"/>
      <c r="YA64" s="80"/>
      <c r="YB64" s="80"/>
      <c r="YC64" s="80"/>
      <c r="YD64" s="80"/>
      <c r="YE64" s="80"/>
      <c r="YF64" s="80"/>
      <c r="YG64" s="80"/>
      <c r="YH64" s="80"/>
      <c r="YI64" s="80"/>
      <c r="YJ64" s="80"/>
      <c r="YK64" s="80"/>
      <c r="YL64" s="80"/>
      <c r="YM64" s="80"/>
      <c r="YN64" s="80"/>
      <c r="YO64" s="80"/>
      <c r="YP64" s="80"/>
      <c r="YQ64" s="80"/>
      <c r="YR64" s="80"/>
      <c r="YS64" s="80"/>
      <c r="YT64" s="80"/>
      <c r="YU64" s="80"/>
      <c r="YV64" s="80"/>
      <c r="YW64" s="80"/>
      <c r="YX64" s="80"/>
      <c r="YY64" s="80"/>
      <c r="YZ64" s="80"/>
      <c r="ZA64" s="80"/>
      <c r="ZB64" s="80"/>
      <c r="ZC64" s="80"/>
      <c r="ZD64" s="80"/>
      <c r="ZE64" s="80"/>
      <c r="ZF64" s="80"/>
      <c r="ZG64" s="80"/>
      <c r="ZH64" s="80"/>
      <c r="ZI64" s="80"/>
      <c r="ZJ64" s="80"/>
      <c r="ZK64" s="80"/>
      <c r="ZL64" s="80"/>
      <c r="ZM64" s="80"/>
      <c r="ZN64" s="80"/>
      <c r="ZO64" s="80"/>
      <c r="ZP64" s="80"/>
      <c r="ZQ64" s="80"/>
      <c r="ZR64" s="80"/>
      <c r="ZS64" s="80"/>
      <c r="ZT64" s="80"/>
      <c r="ZU64" s="80"/>
      <c r="ZV64" s="80"/>
      <c r="ZW64" s="80"/>
      <c r="ZX64" s="80"/>
      <c r="ZY64" s="80"/>
      <c r="ZZ64" s="80"/>
      <c r="AAA64" s="80"/>
      <c r="AAB64" s="80"/>
      <c r="AAC64" s="80"/>
      <c r="AAD64" s="80"/>
      <c r="AAE64" s="80"/>
      <c r="AAF64" s="80"/>
      <c r="AAG64" s="80"/>
      <c r="AAH64" s="80"/>
      <c r="AAI64" s="80"/>
      <c r="AAJ64" s="80"/>
      <c r="AAK64" s="80"/>
      <c r="AAL64" s="80"/>
      <c r="AAM64" s="80"/>
      <c r="AAN64" s="80"/>
      <c r="AAO64" s="80"/>
      <c r="AAP64" s="80"/>
      <c r="AAQ64" s="80"/>
      <c r="AAR64" s="80"/>
      <c r="AAS64" s="80"/>
      <c r="AAT64" s="80"/>
      <c r="AAU64" s="80"/>
      <c r="AAV64" s="80"/>
      <c r="AAW64" s="80"/>
      <c r="AAX64" s="80"/>
      <c r="AAY64" s="80"/>
      <c r="AAZ64" s="80"/>
      <c r="ABA64" s="80"/>
      <c r="ABB64" s="80"/>
      <c r="ABC64" s="80"/>
      <c r="ABD64" s="80"/>
      <c r="ABE64" s="80"/>
      <c r="ABF64" s="80"/>
      <c r="ABG64" s="80"/>
      <c r="ABH64" s="80"/>
      <c r="ABI64" s="80"/>
      <c r="ABJ64" s="80"/>
      <c r="ABK64" s="80"/>
      <c r="ABL64" s="80"/>
      <c r="ABM64" s="80"/>
      <c r="ABN64" s="80"/>
      <c r="ABO64" s="80"/>
      <c r="ABP64" s="80"/>
      <c r="ABQ64" s="80"/>
      <c r="ABR64" s="80"/>
      <c r="ABS64" s="80"/>
      <c r="ABT64" s="80"/>
      <c r="ABU64" s="80"/>
      <c r="ABV64" s="80"/>
      <c r="ABW64" s="80"/>
      <c r="ABX64" s="80"/>
      <c r="ABY64" s="80"/>
      <c r="ABZ64" s="80"/>
      <c r="ACA64" s="80"/>
      <c r="ACB64" s="80"/>
      <c r="ACC64" s="80"/>
      <c r="ACD64" s="80"/>
      <c r="ACE64" s="80"/>
      <c r="ACF64" s="80"/>
      <c r="ACG64" s="80"/>
      <c r="ACH64" s="80"/>
      <c r="ACI64" s="80"/>
      <c r="ACJ64" s="80"/>
      <c r="ACK64" s="80"/>
      <c r="ACL64" s="80"/>
      <c r="ACM64" s="80"/>
      <c r="ACN64" s="80"/>
      <c r="ACO64" s="80"/>
      <c r="ACP64" s="80"/>
      <c r="ACQ64" s="80"/>
      <c r="ACR64" s="80"/>
      <c r="ACS64" s="80"/>
      <c r="ACT64" s="80"/>
      <c r="ACU64" s="80"/>
      <c r="ACV64" s="80"/>
      <c r="ACW64" s="80"/>
      <c r="ACX64" s="80"/>
      <c r="ACY64" s="80"/>
      <c r="ACZ64" s="80"/>
      <c r="ADA64" s="80"/>
      <c r="ADB64" s="80"/>
      <c r="ADC64" s="80"/>
      <c r="ADD64" s="80"/>
      <c r="ADE64" s="80"/>
      <c r="ADF64" s="80"/>
      <c r="ADG64" s="80"/>
      <c r="ADH64" s="80"/>
      <c r="ADI64" s="80"/>
      <c r="ADJ64" s="80"/>
      <c r="ADK64" s="80"/>
      <c r="ADL64" s="80"/>
      <c r="ADM64" s="80"/>
      <c r="ADN64" s="80"/>
      <c r="ADO64" s="80"/>
      <c r="ADP64" s="80"/>
      <c r="ADQ64" s="80"/>
      <c r="ADR64" s="80"/>
      <c r="ADS64" s="80"/>
      <c r="ADT64" s="80"/>
      <c r="ADU64" s="80"/>
      <c r="ADV64" s="80"/>
      <c r="ADW64" s="80"/>
      <c r="ADX64" s="80"/>
      <c r="ADY64" s="80"/>
      <c r="ADZ64" s="80"/>
      <c r="AEA64" s="80"/>
      <c r="AEB64" s="80"/>
      <c r="AEC64" s="80"/>
      <c r="AED64" s="80"/>
      <c r="AEE64" s="80"/>
      <c r="AEF64" s="80"/>
      <c r="AEG64" s="80"/>
      <c r="AEH64" s="80"/>
      <c r="AEI64" s="80"/>
      <c r="AEJ64" s="80"/>
      <c r="AEK64" s="80"/>
      <c r="AEL64" s="80"/>
      <c r="AEM64" s="80"/>
      <c r="AEN64" s="80"/>
      <c r="AEO64" s="80"/>
      <c r="AEP64" s="80"/>
      <c r="AEQ64" s="80"/>
      <c r="AER64" s="80"/>
      <c r="AES64" s="80"/>
      <c r="AET64" s="80"/>
      <c r="AEU64" s="80"/>
      <c r="AEV64" s="80"/>
      <c r="AEW64" s="80"/>
      <c r="AEX64" s="80"/>
      <c r="AEY64" s="80"/>
      <c r="AEZ64" s="80"/>
      <c r="AFA64" s="80"/>
      <c r="AFB64" s="80"/>
      <c r="AFC64" s="80"/>
      <c r="AFD64" s="80"/>
      <c r="AFE64" s="80"/>
      <c r="AFF64" s="80"/>
      <c r="AFG64" s="80"/>
      <c r="AFH64" s="80"/>
      <c r="AFI64" s="80"/>
      <c r="AFJ64" s="80"/>
      <c r="AFK64" s="80"/>
      <c r="AFL64" s="80"/>
      <c r="AFM64" s="80"/>
      <c r="AFN64" s="80"/>
      <c r="AFO64" s="80"/>
      <c r="AFP64" s="80"/>
      <c r="AFQ64" s="80"/>
      <c r="AFR64" s="80"/>
      <c r="AFS64" s="80"/>
      <c r="AFT64" s="80"/>
      <c r="AFU64" s="80"/>
      <c r="AFV64" s="80"/>
      <c r="AFW64" s="80"/>
      <c r="AFX64" s="80"/>
      <c r="AFY64" s="80"/>
      <c r="AFZ64" s="80"/>
      <c r="AGA64" s="80"/>
      <c r="AGB64" s="80"/>
      <c r="AGC64" s="80"/>
      <c r="AGD64" s="80"/>
      <c r="AGE64" s="80"/>
      <c r="AGF64" s="80"/>
      <c r="AGG64" s="80"/>
      <c r="AGH64" s="80"/>
      <c r="AGI64" s="80"/>
      <c r="AGJ64" s="80"/>
      <c r="AGK64" s="80"/>
      <c r="AGL64" s="80"/>
      <c r="AGM64" s="80"/>
      <c r="AGN64" s="80"/>
      <c r="AGO64" s="80"/>
      <c r="AGP64" s="80"/>
      <c r="AGQ64" s="80"/>
      <c r="AGR64" s="80"/>
      <c r="AGS64" s="80"/>
      <c r="AGT64" s="80"/>
      <c r="AGU64" s="80"/>
      <c r="AGV64" s="80"/>
      <c r="AGW64" s="80"/>
      <c r="AGX64" s="80"/>
      <c r="AGY64" s="80"/>
      <c r="AGZ64" s="80"/>
      <c r="AHA64" s="80"/>
      <c r="AHB64" s="80"/>
      <c r="AHC64" s="80"/>
      <c r="AHD64" s="80"/>
      <c r="AHE64" s="80"/>
      <c r="AHF64" s="80"/>
      <c r="AHG64" s="80"/>
      <c r="AHH64" s="80"/>
      <c r="AHI64" s="80"/>
      <c r="AHJ64" s="80"/>
      <c r="AHK64" s="80"/>
      <c r="AHL64" s="80"/>
      <c r="AHM64" s="80"/>
      <c r="AHN64" s="80"/>
      <c r="AHO64" s="80"/>
      <c r="AHP64" s="80"/>
      <c r="AHQ64" s="80"/>
      <c r="AHR64" s="80"/>
      <c r="AHS64" s="80"/>
      <c r="AHT64" s="80"/>
      <c r="AHU64" s="80"/>
      <c r="AHV64" s="80"/>
      <c r="AHW64" s="80"/>
      <c r="AHX64" s="80"/>
      <c r="AHY64" s="80"/>
      <c r="AHZ64" s="80"/>
      <c r="AIA64" s="80"/>
      <c r="AIB64" s="80"/>
      <c r="AIC64" s="80"/>
      <c r="AID64" s="80"/>
      <c r="AIE64" s="80"/>
      <c r="AIF64" s="80"/>
      <c r="AIG64" s="80"/>
      <c r="AIH64" s="80"/>
      <c r="AII64" s="80"/>
      <c r="AIJ64" s="80"/>
      <c r="AIK64" s="80"/>
      <c r="AIL64" s="80"/>
      <c r="AIM64" s="80"/>
      <c r="AIN64" s="80"/>
      <c r="AIO64" s="80"/>
      <c r="AIP64" s="80"/>
      <c r="AIQ64" s="80"/>
      <c r="AIR64" s="80"/>
      <c r="AIS64" s="80"/>
      <c r="AIT64" s="80"/>
      <c r="AIU64" s="80"/>
      <c r="AIV64" s="80"/>
      <c r="AIW64" s="80"/>
      <c r="AIX64" s="80"/>
      <c r="AIY64" s="80"/>
      <c r="AIZ64" s="80"/>
      <c r="AJA64" s="80"/>
      <c r="AJB64" s="80"/>
      <c r="AJC64" s="80"/>
      <c r="AJD64" s="80"/>
      <c r="AJE64" s="80"/>
      <c r="AJF64" s="80"/>
      <c r="AJG64" s="80"/>
      <c r="AJH64" s="80"/>
      <c r="AJI64" s="80"/>
      <c r="AJJ64" s="80"/>
      <c r="AJK64" s="80"/>
      <c r="AJL64" s="80"/>
      <c r="AJM64" s="80"/>
      <c r="AJN64" s="80"/>
      <c r="AJO64" s="80"/>
      <c r="AJP64" s="80"/>
      <c r="AJQ64" s="80"/>
      <c r="AJR64" s="80"/>
      <c r="AJS64" s="80"/>
      <c r="AJT64" s="80"/>
      <c r="AJU64" s="80"/>
      <c r="AJV64" s="80"/>
      <c r="AJW64" s="80"/>
      <c r="AJX64" s="80"/>
      <c r="AJY64" s="80"/>
      <c r="AJZ64" s="80"/>
      <c r="AKA64" s="80"/>
      <c r="AKB64" s="80"/>
      <c r="AKC64" s="80"/>
      <c r="AKD64" s="80"/>
      <c r="AKE64" s="80"/>
      <c r="AKF64" s="80"/>
      <c r="AKG64" s="80"/>
      <c r="AKH64" s="80"/>
      <c r="AKI64" s="80"/>
      <c r="AKJ64" s="80"/>
      <c r="AKK64" s="80"/>
      <c r="AKL64" s="80"/>
      <c r="AKM64" s="80"/>
      <c r="AKN64" s="80"/>
      <c r="AKO64" s="80"/>
      <c r="AKP64" s="80"/>
      <c r="AKQ64" s="80"/>
      <c r="AKR64" s="80"/>
      <c r="AKS64" s="80"/>
      <c r="AKT64" s="80"/>
      <c r="AKU64" s="80"/>
      <c r="AKV64" s="80"/>
      <c r="AKW64" s="80"/>
      <c r="AKX64" s="80"/>
      <c r="AKY64" s="80"/>
      <c r="AKZ64" s="80"/>
      <c r="ALA64" s="80"/>
      <c r="ALB64" s="80"/>
      <c r="ALC64" s="80"/>
      <c r="ALD64" s="80"/>
      <c r="ALE64" s="80"/>
      <c r="ALF64" s="80"/>
      <c r="ALG64" s="80"/>
      <c r="ALH64" s="80"/>
      <c r="ALI64" s="80"/>
      <c r="ALJ64" s="80"/>
      <c r="ALK64" s="80"/>
      <c r="ALL64" s="80"/>
      <c r="ALM64" s="80"/>
      <c r="ALN64" s="80"/>
      <c r="ALO64" s="80"/>
      <c r="ALP64" s="80"/>
    </row>
    <row r="65" spans="1:1004" s="207" customFormat="1" ht="15" x14ac:dyDescent="0.25">
      <c r="A65" s="407">
        <f>IF(COUNTBLANK(B65)=1," ",COUNTA($B$13:B65))</f>
        <v>23</v>
      </c>
      <c r="B65" s="412" t="s">
        <v>79</v>
      </c>
      <c r="C65" s="413" t="str">
        <f>apjomi!T2</f>
        <v>Loga pielaiduma profils EW vai ekvivalents</v>
      </c>
      <c r="D65" s="407" t="s">
        <v>80</v>
      </c>
      <c r="E65" s="417">
        <v>899.48</v>
      </c>
      <c r="F65" s="105"/>
      <c r="G65" s="106"/>
      <c r="H65" s="107">
        <f t="shared" si="7"/>
        <v>0</v>
      </c>
      <c r="I65" s="108"/>
      <c r="J65" s="108"/>
      <c r="K65" s="109">
        <f t="shared" si="8"/>
        <v>0</v>
      </c>
      <c r="L65" s="109">
        <f t="shared" si="9"/>
        <v>0</v>
      </c>
      <c r="M65" s="109">
        <f t="shared" si="10"/>
        <v>0</v>
      </c>
      <c r="N65" s="109">
        <f t="shared" si="11"/>
        <v>0</v>
      </c>
      <c r="O65" s="109">
        <f t="shared" si="12"/>
        <v>0</v>
      </c>
      <c r="P65" s="109">
        <f t="shared" si="13"/>
        <v>0</v>
      </c>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c r="IG65" s="80"/>
      <c r="IH65" s="80"/>
      <c r="II65" s="80"/>
      <c r="IJ65" s="80"/>
      <c r="IK65" s="80"/>
      <c r="IL65" s="80"/>
      <c r="IM65" s="80"/>
      <c r="IN65" s="80"/>
      <c r="IO65" s="80"/>
      <c r="IP65" s="80"/>
      <c r="IQ65" s="80"/>
      <c r="IR65" s="80"/>
      <c r="IS65" s="80"/>
      <c r="IT65" s="80"/>
      <c r="IU65" s="80"/>
      <c r="IV65" s="80"/>
      <c r="IW65" s="80"/>
      <c r="IX65" s="80"/>
      <c r="IY65" s="80"/>
      <c r="IZ65" s="80"/>
      <c r="JA65" s="80"/>
      <c r="JB65" s="80"/>
      <c r="JC65" s="80"/>
      <c r="JD65" s="80"/>
      <c r="JE65" s="80"/>
      <c r="JF65" s="80"/>
      <c r="JG65" s="80"/>
      <c r="JH65" s="80"/>
      <c r="JI65" s="80"/>
      <c r="JJ65" s="80"/>
      <c r="JK65" s="80"/>
      <c r="JL65" s="80"/>
      <c r="JM65" s="80"/>
      <c r="JN65" s="80"/>
      <c r="JO65" s="80"/>
      <c r="JP65" s="80"/>
      <c r="JQ65" s="80"/>
      <c r="JR65" s="80"/>
      <c r="JS65" s="80"/>
      <c r="JT65" s="80"/>
      <c r="JU65" s="80"/>
      <c r="JV65" s="80"/>
      <c r="JW65" s="80"/>
      <c r="JX65" s="80"/>
      <c r="JY65" s="80"/>
      <c r="JZ65" s="80"/>
      <c r="KA65" s="80"/>
      <c r="KB65" s="80"/>
      <c r="KC65" s="80"/>
      <c r="KD65" s="80"/>
      <c r="KE65" s="80"/>
      <c r="KF65" s="80"/>
      <c r="KG65" s="80"/>
      <c r="KH65" s="80"/>
      <c r="KI65" s="80"/>
      <c r="KJ65" s="80"/>
      <c r="KK65" s="80"/>
      <c r="KL65" s="80"/>
      <c r="KM65" s="80"/>
      <c r="KN65" s="80"/>
      <c r="KO65" s="80"/>
      <c r="KP65" s="80"/>
      <c r="KQ65" s="80"/>
      <c r="KR65" s="80"/>
      <c r="KS65" s="80"/>
      <c r="KT65" s="80"/>
      <c r="KU65" s="80"/>
      <c r="KV65" s="80"/>
      <c r="KW65" s="80"/>
      <c r="KX65" s="80"/>
      <c r="KY65" s="80"/>
      <c r="KZ65" s="80"/>
      <c r="LA65" s="80"/>
      <c r="LB65" s="80"/>
      <c r="LC65" s="80"/>
      <c r="LD65" s="80"/>
      <c r="LE65" s="80"/>
      <c r="LF65" s="80"/>
      <c r="LG65" s="80"/>
      <c r="LH65" s="80"/>
      <c r="LI65" s="80"/>
      <c r="LJ65" s="80"/>
      <c r="LK65" s="80"/>
      <c r="LL65" s="80"/>
      <c r="LM65" s="80"/>
      <c r="LN65" s="80"/>
      <c r="LO65" s="80"/>
      <c r="LP65" s="80"/>
      <c r="LQ65" s="80"/>
      <c r="LR65" s="80"/>
      <c r="LS65" s="80"/>
      <c r="LT65" s="80"/>
      <c r="LU65" s="80"/>
      <c r="LV65" s="80"/>
      <c r="LW65" s="80"/>
      <c r="LX65" s="80"/>
      <c r="LY65" s="80"/>
      <c r="LZ65" s="80"/>
      <c r="MA65" s="80"/>
      <c r="MB65" s="80"/>
      <c r="MC65" s="80"/>
      <c r="MD65" s="80"/>
      <c r="ME65" s="80"/>
      <c r="MF65" s="80"/>
      <c r="MG65" s="80"/>
      <c r="MH65" s="80"/>
      <c r="MI65" s="80"/>
      <c r="MJ65" s="80"/>
      <c r="MK65" s="80"/>
      <c r="ML65" s="80"/>
      <c r="MM65" s="80"/>
      <c r="MN65" s="80"/>
      <c r="MO65" s="80"/>
      <c r="MP65" s="80"/>
      <c r="MQ65" s="80"/>
      <c r="MR65" s="80"/>
      <c r="MS65" s="80"/>
      <c r="MT65" s="80"/>
      <c r="MU65" s="80"/>
      <c r="MV65" s="80"/>
      <c r="MW65" s="80"/>
      <c r="MX65" s="80"/>
      <c r="MY65" s="80"/>
      <c r="MZ65" s="80"/>
      <c r="NA65" s="80"/>
      <c r="NB65" s="80"/>
      <c r="NC65" s="80"/>
      <c r="ND65" s="80"/>
      <c r="NE65" s="80"/>
      <c r="NF65" s="80"/>
      <c r="NG65" s="80"/>
      <c r="NH65" s="80"/>
      <c r="NI65" s="80"/>
      <c r="NJ65" s="80"/>
      <c r="NK65" s="80"/>
      <c r="NL65" s="80"/>
      <c r="NM65" s="80"/>
      <c r="NN65" s="80"/>
      <c r="NO65" s="80"/>
      <c r="NP65" s="80"/>
      <c r="NQ65" s="80"/>
      <c r="NR65" s="80"/>
      <c r="NS65" s="80"/>
      <c r="NT65" s="80"/>
      <c r="NU65" s="80"/>
      <c r="NV65" s="80"/>
      <c r="NW65" s="80"/>
      <c r="NX65" s="80"/>
      <c r="NY65" s="80"/>
      <c r="NZ65" s="80"/>
      <c r="OA65" s="80"/>
      <c r="OB65" s="80"/>
      <c r="OC65" s="80"/>
      <c r="OD65" s="80"/>
      <c r="OE65" s="80"/>
      <c r="OF65" s="80"/>
      <c r="OG65" s="80"/>
      <c r="OH65" s="80"/>
      <c r="OI65" s="80"/>
      <c r="OJ65" s="80"/>
      <c r="OK65" s="80"/>
      <c r="OL65" s="80"/>
      <c r="OM65" s="80"/>
      <c r="ON65" s="80"/>
      <c r="OO65" s="80"/>
      <c r="OP65" s="80"/>
      <c r="OQ65" s="80"/>
      <c r="OR65" s="80"/>
      <c r="OS65" s="80"/>
      <c r="OT65" s="80"/>
      <c r="OU65" s="80"/>
      <c r="OV65" s="80"/>
      <c r="OW65" s="80"/>
      <c r="OX65" s="80"/>
      <c r="OY65" s="80"/>
      <c r="OZ65" s="80"/>
      <c r="PA65" s="80"/>
      <c r="PB65" s="80"/>
      <c r="PC65" s="80"/>
      <c r="PD65" s="80"/>
      <c r="PE65" s="80"/>
      <c r="PF65" s="80"/>
      <c r="PG65" s="80"/>
      <c r="PH65" s="80"/>
      <c r="PI65" s="80"/>
      <c r="PJ65" s="80"/>
      <c r="PK65" s="80"/>
      <c r="PL65" s="80"/>
      <c r="PM65" s="80"/>
      <c r="PN65" s="80"/>
      <c r="PO65" s="80"/>
      <c r="PP65" s="80"/>
      <c r="PQ65" s="80"/>
      <c r="PR65" s="80"/>
      <c r="PS65" s="80"/>
      <c r="PT65" s="80"/>
      <c r="PU65" s="80"/>
      <c r="PV65" s="80"/>
      <c r="PW65" s="80"/>
      <c r="PX65" s="80"/>
      <c r="PY65" s="80"/>
      <c r="PZ65" s="80"/>
      <c r="QA65" s="80"/>
      <c r="QB65" s="80"/>
      <c r="QC65" s="80"/>
      <c r="QD65" s="80"/>
      <c r="QE65" s="80"/>
      <c r="QF65" s="80"/>
      <c r="QG65" s="80"/>
      <c r="QH65" s="80"/>
      <c r="QI65" s="80"/>
      <c r="QJ65" s="80"/>
      <c r="QK65" s="80"/>
      <c r="QL65" s="80"/>
      <c r="QM65" s="80"/>
      <c r="QN65" s="80"/>
      <c r="QO65" s="80"/>
      <c r="QP65" s="80"/>
      <c r="QQ65" s="80"/>
      <c r="QR65" s="80"/>
      <c r="QS65" s="80"/>
      <c r="QT65" s="80"/>
      <c r="QU65" s="80"/>
      <c r="QV65" s="80"/>
      <c r="QW65" s="80"/>
      <c r="QX65" s="80"/>
      <c r="QY65" s="80"/>
      <c r="QZ65" s="80"/>
      <c r="RA65" s="80"/>
      <c r="RB65" s="80"/>
      <c r="RC65" s="80"/>
      <c r="RD65" s="80"/>
      <c r="RE65" s="80"/>
      <c r="RF65" s="80"/>
      <c r="RG65" s="80"/>
      <c r="RH65" s="80"/>
      <c r="RI65" s="80"/>
      <c r="RJ65" s="80"/>
      <c r="RK65" s="80"/>
      <c r="RL65" s="80"/>
      <c r="RM65" s="80"/>
      <c r="RN65" s="80"/>
      <c r="RO65" s="80"/>
      <c r="RP65" s="80"/>
      <c r="RQ65" s="80"/>
      <c r="RR65" s="80"/>
      <c r="RS65" s="80"/>
      <c r="RT65" s="80"/>
      <c r="RU65" s="80"/>
      <c r="RV65" s="80"/>
      <c r="RW65" s="80"/>
      <c r="RX65" s="80"/>
      <c r="RY65" s="80"/>
      <c r="RZ65" s="80"/>
      <c r="SA65" s="80"/>
      <c r="SB65" s="80"/>
      <c r="SC65" s="80"/>
      <c r="SD65" s="80"/>
      <c r="SE65" s="80"/>
      <c r="SF65" s="80"/>
      <c r="SG65" s="80"/>
      <c r="SH65" s="80"/>
      <c r="SI65" s="80"/>
      <c r="SJ65" s="80"/>
      <c r="SK65" s="80"/>
      <c r="SL65" s="80"/>
      <c r="SM65" s="80"/>
      <c r="SN65" s="80"/>
      <c r="SO65" s="80"/>
      <c r="SP65" s="80"/>
      <c r="SQ65" s="80"/>
      <c r="SR65" s="80"/>
      <c r="SS65" s="80"/>
      <c r="ST65" s="80"/>
      <c r="SU65" s="80"/>
      <c r="SV65" s="80"/>
      <c r="SW65" s="80"/>
      <c r="SX65" s="80"/>
      <c r="SY65" s="80"/>
      <c r="SZ65" s="80"/>
      <c r="TA65" s="80"/>
      <c r="TB65" s="80"/>
      <c r="TC65" s="80"/>
      <c r="TD65" s="80"/>
      <c r="TE65" s="80"/>
      <c r="TF65" s="80"/>
      <c r="TG65" s="80"/>
      <c r="TH65" s="80"/>
      <c r="TI65" s="80"/>
      <c r="TJ65" s="80"/>
      <c r="TK65" s="80"/>
      <c r="TL65" s="80"/>
      <c r="TM65" s="80"/>
      <c r="TN65" s="80"/>
      <c r="TO65" s="80"/>
      <c r="TP65" s="80"/>
      <c r="TQ65" s="80"/>
      <c r="TR65" s="80"/>
      <c r="TS65" s="80"/>
      <c r="TT65" s="80"/>
      <c r="TU65" s="80"/>
      <c r="TV65" s="80"/>
      <c r="TW65" s="80"/>
      <c r="TX65" s="80"/>
      <c r="TY65" s="80"/>
      <c r="TZ65" s="80"/>
      <c r="UA65" s="80"/>
      <c r="UB65" s="80"/>
      <c r="UC65" s="80"/>
      <c r="UD65" s="80"/>
      <c r="UE65" s="80"/>
      <c r="UF65" s="80"/>
      <c r="UG65" s="80"/>
      <c r="UH65" s="80"/>
      <c r="UI65" s="80"/>
      <c r="UJ65" s="80"/>
      <c r="UK65" s="80"/>
      <c r="UL65" s="80"/>
      <c r="UM65" s="80"/>
      <c r="UN65" s="80"/>
      <c r="UO65" s="80"/>
      <c r="UP65" s="80"/>
      <c r="UQ65" s="80"/>
      <c r="UR65" s="80"/>
      <c r="US65" s="80"/>
      <c r="UT65" s="80"/>
      <c r="UU65" s="80"/>
      <c r="UV65" s="80"/>
      <c r="UW65" s="80"/>
      <c r="UX65" s="80"/>
      <c r="UY65" s="80"/>
      <c r="UZ65" s="80"/>
      <c r="VA65" s="80"/>
      <c r="VB65" s="80"/>
      <c r="VC65" s="80"/>
      <c r="VD65" s="80"/>
      <c r="VE65" s="80"/>
      <c r="VF65" s="80"/>
      <c r="VG65" s="80"/>
      <c r="VH65" s="80"/>
      <c r="VI65" s="80"/>
      <c r="VJ65" s="80"/>
      <c r="VK65" s="80"/>
      <c r="VL65" s="80"/>
      <c r="VM65" s="80"/>
      <c r="VN65" s="80"/>
      <c r="VO65" s="80"/>
      <c r="VP65" s="80"/>
      <c r="VQ65" s="80"/>
      <c r="VR65" s="80"/>
      <c r="VS65" s="80"/>
      <c r="VT65" s="80"/>
      <c r="VU65" s="80"/>
      <c r="VV65" s="80"/>
      <c r="VW65" s="80"/>
      <c r="VX65" s="80"/>
      <c r="VY65" s="80"/>
      <c r="VZ65" s="80"/>
      <c r="WA65" s="80"/>
      <c r="WB65" s="80"/>
      <c r="WC65" s="80"/>
      <c r="WD65" s="80"/>
      <c r="WE65" s="80"/>
      <c r="WF65" s="80"/>
      <c r="WG65" s="80"/>
      <c r="WH65" s="80"/>
      <c r="WI65" s="80"/>
      <c r="WJ65" s="80"/>
      <c r="WK65" s="80"/>
      <c r="WL65" s="80"/>
      <c r="WM65" s="80"/>
      <c r="WN65" s="80"/>
      <c r="WO65" s="80"/>
      <c r="WP65" s="80"/>
      <c r="WQ65" s="80"/>
      <c r="WR65" s="80"/>
      <c r="WS65" s="80"/>
      <c r="WT65" s="80"/>
      <c r="WU65" s="80"/>
      <c r="WV65" s="80"/>
      <c r="WW65" s="80"/>
      <c r="WX65" s="80"/>
      <c r="WY65" s="80"/>
      <c r="WZ65" s="80"/>
      <c r="XA65" s="80"/>
      <c r="XB65" s="80"/>
      <c r="XC65" s="80"/>
      <c r="XD65" s="80"/>
      <c r="XE65" s="80"/>
      <c r="XF65" s="80"/>
      <c r="XG65" s="80"/>
      <c r="XH65" s="80"/>
      <c r="XI65" s="80"/>
      <c r="XJ65" s="80"/>
      <c r="XK65" s="80"/>
      <c r="XL65" s="80"/>
      <c r="XM65" s="80"/>
      <c r="XN65" s="80"/>
      <c r="XO65" s="80"/>
      <c r="XP65" s="80"/>
      <c r="XQ65" s="80"/>
      <c r="XR65" s="80"/>
      <c r="XS65" s="80"/>
      <c r="XT65" s="80"/>
      <c r="XU65" s="80"/>
      <c r="XV65" s="80"/>
      <c r="XW65" s="80"/>
      <c r="XX65" s="80"/>
      <c r="XY65" s="80"/>
      <c r="XZ65" s="80"/>
      <c r="YA65" s="80"/>
      <c r="YB65" s="80"/>
      <c r="YC65" s="80"/>
      <c r="YD65" s="80"/>
      <c r="YE65" s="80"/>
      <c r="YF65" s="80"/>
      <c r="YG65" s="80"/>
      <c r="YH65" s="80"/>
      <c r="YI65" s="80"/>
      <c r="YJ65" s="80"/>
      <c r="YK65" s="80"/>
      <c r="YL65" s="80"/>
      <c r="YM65" s="80"/>
      <c r="YN65" s="80"/>
      <c r="YO65" s="80"/>
      <c r="YP65" s="80"/>
      <c r="YQ65" s="80"/>
      <c r="YR65" s="80"/>
      <c r="YS65" s="80"/>
      <c r="YT65" s="80"/>
      <c r="YU65" s="80"/>
      <c r="YV65" s="80"/>
      <c r="YW65" s="80"/>
      <c r="YX65" s="80"/>
      <c r="YY65" s="80"/>
      <c r="YZ65" s="80"/>
      <c r="ZA65" s="80"/>
      <c r="ZB65" s="80"/>
      <c r="ZC65" s="80"/>
      <c r="ZD65" s="80"/>
      <c r="ZE65" s="80"/>
      <c r="ZF65" s="80"/>
      <c r="ZG65" s="80"/>
      <c r="ZH65" s="80"/>
      <c r="ZI65" s="80"/>
      <c r="ZJ65" s="80"/>
      <c r="ZK65" s="80"/>
      <c r="ZL65" s="80"/>
      <c r="ZM65" s="80"/>
      <c r="ZN65" s="80"/>
      <c r="ZO65" s="80"/>
      <c r="ZP65" s="80"/>
      <c r="ZQ65" s="80"/>
      <c r="ZR65" s="80"/>
      <c r="ZS65" s="80"/>
      <c r="ZT65" s="80"/>
      <c r="ZU65" s="80"/>
      <c r="ZV65" s="80"/>
      <c r="ZW65" s="80"/>
      <c r="ZX65" s="80"/>
      <c r="ZY65" s="80"/>
      <c r="ZZ65" s="80"/>
      <c r="AAA65" s="80"/>
      <c r="AAB65" s="80"/>
      <c r="AAC65" s="80"/>
      <c r="AAD65" s="80"/>
      <c r="AAE65" s="80"/>
      <c r="AAF65" s="80"/>
      <c r="AAG65" s="80"/>
      <c r="AAH65" s="80"/>
      <c r="AAI65" s="80"/>
      <c r="AAJ65" s="80"/>
      <c r="AAK65" s="80"/>
      <c r="AAL65" s="80"/>
      <c r="AAM65" s="80"/>
      <c r="AAN65" s="80"/>
      <c r="AAO65" s="80"/>
      <c r="AAP65" s="80"/>
      <c r="AAQ65" s="80"/>
      <c r="AAR65" s="80"/>
      <c r="AAS65" s="80"/>
      <c r="AAT65" s="80"/>
      <c r="AAU65" s="80"/>
      <c r="AAV65" s="80"/>
      <c r="AAW65" s="80"/>
      <c r="AAX65" s="80"/>
      <c r="AAY65" s="80"/>
      <c r="AAZ65" s="80"/>
      <c r="ABA65" s="80"/>
      <c r="ABB65" s="80"/>
      <c r="ABC65" s="80"/>
      <c r="ABD65" s="80"/>
      <c r="ABE65" s="80"/>
      <c r="ABF65" s="80"/>
      <c r="ABG65" s="80"/>
      <c r="ABH65" s="80"/>
      <c r="ABI65" s="80"/>
      <c r="ABJ65" s="80"/>
      <c r="ABK65" s="80"/>
      <c r="ABL65" s="80"/>
      <c r="ABM65" s="80"/>
      <c r="ABN65" s="80"/>
      <c r="ABO65" s="80"/>
      <c r="ABP65" s="80"/>
      <c r="ABQ65" s="80"/>
      <c r="ABR65" s="80"/>
      <c r="ABS65" s="80"/>
      <c r="ABT65" s="80"/>
      <c r="ABU65" s="80"/>
      <c r="ABV65" s="80"/>
      <c r="ABW65" s="80"/>
      <c r="ABX65" s="80"/>
      <c r="ABY65" s="80"/>
      <c r="ABZ65" s="80"/>
      <c r="ACA65" s="80"/>
      <c r="ACB65" s="80"/>
      <c r="ACC65" s="80"/>
      <c r="ACD65" s="80"/>
      <c r="ACE65" s="80"/>
      <c r="ACF65" s="80"/>
      <c r="ACG65" s="80"/>
      <c r="ACH65" s="80"/>
      <c r="ACI65" s="80"/>
      <c r="ACJ65" s="80"/>
      <c r="ACK65" s="80"/>
      <c r="ACL65" s="80"/>
      <c r="ACM65" s="80"/>
      <c r="ACN65" s="80"/>
      <c r="ACO65" s="80"/>
      <c r="ACP65" s="80"/>
      <c r="ACQ65" s="80"/>
      <c r="ACR65" s="80"/>
      <c r="ACS65" s="80"/>
      <c r="ACT65" s="80"/>
      <c r="ACU65" s="80"/>
      <c r="ACV65" s="80"/>
      <c r="ACW65" s="80"/>
      <c r="ACX65" s="80"/>
      <c r="ACY65" s="80"/>
      <c r="ACZ65" s="80"/>
      <c r="ADA65" s="80"/>
      <c r="ADB65" s="80"/>
      <c r="ADC65" s="80"/>
      <c r="ADD65" s="80"/>
      <c r="ADE65" s="80"/>
      <c r="ADF65" s="80"/>
      <c r="ADG65" s="80"/>
      <c r="ADH65" s="80"/>
      <c r="ADI65" s="80"/>
      <c r="ADJ65" s="80"/>
      <c r="ADK65" s="80"/>
      <c r="ADL65" s="80"/>
      <c r="ADM65" s="80"/>
      <c r="ADN65" s="80"/>
      <c r="ADO65" s="80"/>
      <c r="ADP65" s="80"/>
      <c r="ADQ65" s="80"/>
      <c r="ADR65" s="80"/>
      <c r="ADS65" s="80"/>
      <c r="ADT65" s="80"/>
      <c r="ADU65" s="80"/>
      <c r="ADV65" s="80"/>
      <c r="ADW65" s="80"/>
      <c r="ADX65" s="80"/>
      <c r="ADY65" s="80"/>
      <c r="ADZ65" s="80"/>
      <c r="AEA65" s="80"/>
      <c r="AEB65" s="80"/>
      <c r="AEC65" s="80"/>
      <c r="AED65" s="80"/>
      <c r="AEE65" s="80"/>
      <c r="AEF65" s="80"/>
      <c r="AEG65" s="80"/>
      <c r="AEH65" s="80"/>
      <c r="AEI65" s="80"/>
      <c r="AEJ65" s="80"/>
      <c r="AEK65" s="80"/>
      <c r="AEL65" s="80"/>
      <c r="AEM65" s="80"/>
      <c r="AEN65" s="80"/>
      <c r="AEO65" s="80"/>
      <c r="AEP65" s="80"/>
      <c r="AEQ65" s="80"/>
      <c r="AER65" s="80"/>
      <c r="AES65" s="80"/>
      <c r="AET65" s="80"/>
      <c r="AEU65" s="80"/>
      <c r="AEV65" s="80"/>
      <c r="AEW65" s="80"/>
      <c r="AEX65" s="80"/>
      <c r="AEY65" s="80"/>
      <c r="AEZ65" s="80"/>
      <c r="AFA65" s="80"/>
      <c r="AFB65" s="80"/>
      <c r="AFC65" s="80"/>
      <c r="AFD65" s="80"/>
      <c r="AFE65" s="80"/>
      <c r="AFF65" s="80"/>
      <c r="AFG65" s="80"/>
      <c r="AFH65" s="80"/>
      <c r="AFI65" s="80"/>
      <c r="AFJ65" s="80"/>
      <c r="AFK65" s="80"/>
      <c r="AFL65" s="80"/>
      <c r="AFM65" s="80"/>
      <c r="AFN65" s="80"/>
      <c r="AFO65" s="80"/>
      <c r="AFP65" s="80"/>
      <c r="AFQ65" s="80"/>
      <c r="AFR65" s="80"/>
      <c r="AFS65" s="80"/>
      <c r="AFT65" s="80"/>
      <c r="AFU65" s="80"/>
      <c r="AFV65" s="80"/>
      <c r="AFW65" s="80"/>
      <c r="AFX65" s="80"/>
      <c r="AFY65" s="80"/>
      <c r="AFZ65" s="80"/>
      <c r="AGA65" s="80"/>
      <c r="AGB65" s="80"/>
      <c r="AGC65" s="80"/>
      <c r="AGD65" s="80"/>
      <c r="AGE65" s="80"/>
      <c r="AGF65" s="80"/>
      <c r="AGG65" s="80"/>
      <c r="AGH65" s="80"/>
      <c r="AGI65" s="80"/>
      <c r="AGJ65" s="80"/>
      <c r="AGK65" s="80"/>
      <c r="AGL65" s="80"/>
      <c r="AGM65" s="80"/>
      <c r="AGN65" s="80"/>
      <c r="AGO65" s="80"/>
      <c r="AGP65" s="80"/>
      <c r="AGQ65" s="80"/>
      <c r="AGR65" s="80"/>
      <c r="AGS65" s="80"/>
      <c r="AGT65" s="80"/>
      <c r="AGU65" s="80"/>
      <c r="AGV65" s="80"/>
      <c r="AGW65" s="80"/>
      <c r="AGX65" s="80"/>
      <c r="AGY65" s="80"/>
      <c r="AGZ65" s="80"/>
      <c r="AHA65" s="80"/>
      <c r="AHB65" s="80"/>
      <c r="AHC65" s="80"/>
      <c r="AHD65" s="80"/>
      <c r="AHE65" s="80"/>
      <c r="AHF65" s="80"/>
      <c r="AHG65" s="80"/>
      <c r="AHH65" s="80"/>
      <c r="AHI65" s="80"/>
      <c r="AHJ65" s="80"/>
      <c r="AHK65" s="80"/>
      <c r="AHL65" s="80"/>
      <c r="AHM65" s="80"/>
      <c r="AHN65" s="80"/>
      <c r="AHO65" s="80"/>
      <c r="AHP65" s="80"/>
      <c r="AHQ65" s="80"/>
      <c r="AHR65" s="80"/>
      <c r="AHS65" s="80"/>
      <c r="AHT65" s="80"/>
      <c r="AHU65" s="80"/>
      <c r="AHV65" s="80"/>
      <c r="AHW65" s="80"/>
      <c r="AHX65" s="80"/>
      <c r="AHY65" s="80"/>
      <c r="AHZ65" s="80"/>
      <c r="AIA65" s="80"/>
      <c r="AIB65" s="80"/>
      <c r="AIC65" s="80"/>
      <c r="AID65" s="80"/>
      <c r="AIE65" s="80"/>
      <c r="AIF65" s="80"/>
      <c r="AIG65" s="80"/>
      <c r="AIH65" s="80"/>
      <c r="AII65" s="80"/>
      <c r="AIJ65" s="80"/>
      <c r="AIK65" s="80"/>
      <c r="AIL65" s="80"/>
      <c r="AIM65" s="80"/>
      <c r="AIN65" s="80"/>
      <c r="AIO65" s="80"/>
      <c r="AIP65" s="80"/>
      <c r="AIQ65" s="80"/>
      <c r="AIR65" s="80"/>
      <c r="AIS65" s="80"/>
      <c r="AIT65" s="80"/>
      <c r="AIU65" s="80"/>
      <c r="AIV65" s="80"/>
      <c r="AIW65" s="80"/>
      <c r="AIX65" s="80"/>
      <c r="AIY65" s="80"/>
      <c r="AIZ65" s="80"/>
      <c r="AJA65" s="80"/>
      <c r="AJB65" s="80"/>
      <c r="AJC65" s="80"/>
      <c r="AJD65" s="80"/>
      <c r="AJE65" s="80"/>
      <c r="AJF65" s="80"/>
      <c r="AJG65" s="80"/>
      <c r="AJH65" s="80"/>
      <c r="AJI65" s="80"/>
      <c r="AJJ65" s="80"/>
      <c r="AJK65" s="80"/>
      <c r="AJL65" s="80"/>
      <c r="AJM65" s="80"/>
      <c r="AJN65" s="80"/>
      <c r="AJO65" s="80"/>
      <c r="AJP65" s="80"/>
      <c r="AJQ65" s="80"/>
      <c r="AJR65" s="80"/>
      <c r="AJS65" s="80"/>
      <c r="AJT65" s="80"/>
      <c r="AJU65" s="80"/>
      <c r="AJV65" s="80"/>
      <c r="AJW65" s="80"/>
      <c r="AJX65" s="80"/>
      <c r="AJY65" s="80"/>
      <c r="AJZ65" s="80"/>
      <c r="AKA65" s="80"/>
      <c r="AKB65" s="80"/>
      <c r="AKC65" s="80"/>
      <c r="AKD65" s="80"/>
      <c r="AKE65" s="80"/>
      <c r="AKF65" s="80"/>
      <c r="AKG65" s="80"/>
      <c r="AKH65" s="80"/>
      <c r="AKI65" s="80"/>
      <c r="AKJ65" s="80"/>
      <c r="AKK65" s="80"/>
      <c r="AKL65" s="80"/>
      <c r="AKM65" s="80"/>
      <c r="AKN65" s="80"/>
      <c r="AKO65" s="80"/>
      <c r="AKP65" s="80"/>
      <c r="AKQ65" s="80"/>
      <c r="AKR65" s="80"/>
      <c r="AKS65" s="80"/>
      <c r="AKT65" s="80"/>
      <c r="AKU65" s="80"/>
      <c r="AKV65" s="80"/>
      <c r="AKW65" s="80"/>
      <c r="AKX65" s="80"/>
      <c r="AKY65" s="80"/>
      <c r="AKZ65" s="80"/>
      <c r="ALA65" s="80"/>
      <c r="ALB65" s="80"/>
      <c r="ALC65" s="80"/>
      <c r="ALD65" s="80"/>
      <c r="ALE65" s="80"/>
      <c r="ALF65" s="80"/>
      <c r="ALG65" s="80"/>
      <c r="ALH65" s="80"/>
      <c r="ALI65" s="80"/>
      <c r="ALJ65" s="80"/>
      <c r="ALK65" s="80"/>
      <c r="ALL65" s="80"/>
      <c r="ALM65" s="80"/>
      <c r="ALN65" s="80"/>
      <c r="ALO65" s="80"/>
      <c r="ALP65" s="80"/>
    </row>
    <row r="66" spans="1:1004" s="207" customFormat="1" ht="15" x14ac:dyDescent="0.25">
      <c r="A66" s="407">
        <f>IF(COUNTBLANK(B66)=1," ",COUNTA($B$13:B66))</f>
        <v>24</v>
      </c>
      <c r="B66" s="412" t="s">
        <v>79</v>
      </c>
      <c r="C66" s="413" t="str">
        <f>apjomi!U2</f>
        <v>Stūra lāsenis ED CO2 vai ekvivalents</v>
      </c>
      <c r="D66" s="436" t="s">
        <v>80</v>
      </c>
      <c r="E66" s="417">
        <v>316.77999999999997</v>
      </c>
      <c r="F66" s="105"/>
      <c r="G66" s="106"/>
      <c r="H66" s="107">
        <f t="shared" si="7"/>
        <v>0</v>
      </c>
      <c r="I66" s="108"/>
      <c r="J66" s="108"/>
      <c r="K66" s="109">
        <f t="shared" si="8"/>
        <v>0</v>
      </c>
      <c r="L66" s="109">
        <f t="shared" si="9"/>
        <v>0</v>
      </c>
      <c r="M66" s="109">
        <f t="shared" si="10"/>
        <v>0</v>
      </c>
      <c r="N66" s="109">
        <f t="shared" si="11"/>
        <v>0</v>
      </c>
      <c r="O66" s="109">
        <f t="shared" si="12"/>
        <v>0</v>
      </c>
      <c r="P66" s="109">
        <f t="shared" si="13"/>
        <v>0</v>
      </c>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c r="IG66" s="80"/>
      <c r="IH66" s="80"/>
      <c r="II66" s="80"/>
      <c r="IJ66" s="80"/>
      <c r="IK66" s="80"/>
      <c r="IL66" s="80"/>
      <c r="IM66" s="80"/>
      <c r="IN66" s="80"/>
      <c r="IO66" s="80"/>
      <c r="IP66" s="80"/>
      <c r="IQ66" s="80"/>
      <c r="IR66" s="80"/>
      <c r="IS66" s="80"/>
      <c r="IT66" s="80"/>
      <c r="IU66" s="80"/>
      <c r="IV66" s="80"/>
      <c r="IW66" s="80"/>
      <c r="IX66" s="80"/>
      <c r="IY66" s="80"/>
      <c r="IZ66" s="80"/>
      <c r="JA66" s="80"/>
      <c r="JB66" s="80"/>
      <c r="JC66" s="80"/>
      <c r="JD66" s="80"/>
      <c r="JE66" s="80"/>
      <c r="JF66" s="80"/>
      <c r="JG66" s="80"/>
      <c r="JH66" s="80"/>
      <c r="JI66" s="80"/>
      <c r="JJ66" s="80"/>
      <c r="JK66" s="80"/>
      <c r="JL66" s="80"/>
      <c r="JM66" s="80"/>
      <c r="JN66" s="80"/>
      <c r="JO66" s="80"/>
      <c r="JP66" s="80"/>
      <c r="JQ66" s="80"/>
      <c r="JR66" s="80"/>
      <c r="JS66" s="80"/>
      <c r="JT66" s="80"/>
      <c r="JU66" s="80"/>
      <c r="JV66" s="80"/>
      <c r="JW66" s="80"/>
      <c r="JX66" s="80"/>
      <c r="JY66" s="80"/>
      <c r="JZ66" s="80"/>
      <c r="KA66" s="80"/>
      <c r="KB66" s="80"/>
      <c r="KC66" s="80"/>
      <c r="KD66" s="80"/>
      <c r="KE66" s="80"/>
      <c r="KF66" s="80"/>
      <c r="KG66" s="80"/>
      <c r="KH66" s="80"/>
      <c r="KI66" s="80"/>
      <c r="KJ66" s="80"/>
      <c r="KK66" s="80"/>
      <c r="KL66" s="80"/>
      <c r="KM66" s="80"/>
      <c r="KN66" s="80"/>
      <c r="KO66" s="80"/>
      <c r="KP66" s="80"/>
      <c r="KQ66" s="80"/>
      <c r="KR66" s="80"/>
      <c r="KS66" s="80"/>
      <c r="KT66" s="80"/>
      <c r="KU66" s="80"/>
      <c r="KV66" s="80"/>
      <c r="KW66" s="80"/>
      <c r="KX66" s="80"/>
      <c r="KY66" s="80"/>
      <c r="KZ66" s="80"/>
      <c r="LA66" s="80"/>
      <c r="LB66" s="80"/>
      <c r="LC66" s="80"/>
      <c r="LD66" s="80"/>
      <c r="LE66" s="80"/>
      <c r="LF66" s="80"/>
      <c r="LG66" s="80"/>
      <c r="LH66" s="80"/>
      <c r="LI66" s="80"/>
      <c r="LJ66" s="80"/>
      <c r="LK66" s="80"/>
      <c r="LL66" s="80"/>
      <c r="LM66" s="80"/>
      <c r="LN66" s="80"/>
      <c r="LO66" s="80"/>
      <c r="LP66" s="80"/>
      <c r="LQ66" s="80"/>
      <c r="LR66" s="80"/>
      <c r="LS66" s="80"/>
      <c r="LT66" s="80"/>
      <c r="LU66" s="80"/>
      <c r="LV66" s="80"/>
      <c r="LW66" s="80"/>
      <c r="LX66" s="80"/>
      <c r="LY66" s="80"/>
      <c r="LZ66" s="80"/>
      <c r="MA66" s="80"/>
      <c r="MB66" s="80"/>
      <c r="MC66" s="80"/>
      <c r="MD66" s="80"/>
      <c r="ME66" s="80"/>
      <c r="MF66" s="80"/>
      <c r="MG66" s="80"/>
      <c r="MH66" s="80"/>
      <c r="MI66" s="80"/>
      <c r="MJ66" s="80"/>
      <c r="MK66" s="80"/>
      <c r="ML66" s="80"/>
      <c r="MM66" s="80"/>
      <c r="MN66" s="80"/>
      <c r="MO66" s="80"/>
      <c r="MP66" s="80"/>
      <c r="MQ66" s="80"/>
      <c r="MR66" s="80"/>
      <c r="MS66" s="80"/>
      <c r="MT66" s="80"/>
      <c r="MU66" s="80"/>
      <c r="MV66" s="80"/>
      <c r="MW66" s="80"/>
      <c r="MX66" s="80"/>
      <c r="MY66" s="80"/>
      <c r="MZ66" s="80"/>
      <c r="NA66" s="80"/>
      <c r="NB66" s="80"/>
      <c r="NC66" s="80"/>
      <c r="ND66" s="80"/>
      <c r="NE66" s="80"/>
      <c r="NF66" s="80"/>
      <c r="NG66" s="80"/>
      <c r="NH66" s="80"/>
      <c r="NI66" s="80"/>
      <c r="NJ66" s="80"/>
      <c r="NK66" s="80"/>
      <c r="NL66" s="80"/>
      <c r="NM66" s="80"/>
      <c r="NN66" s="80"/>
      <c r="NO66" s="80"/>
      <c r="NP66" s="80"/>
      <c r="NQ66" s="80"/>
      <c r="NR66" s="80"/>
      <c r="NS66" s="80"/>
      <c r="NT66" s="80"/>
      <c r="NU66" s="80"/>
      <c r="NV66" s="80"/>
      <c r="NW66" s="80"/>
      <c r="NX66" s="80"/>
      <c r="NY66" s="80"/>
      <c r="NZ66" s="80"/>
      <c r="OA66" s="80"/>
      <c r="OB66" s="80"/>
      <c r="OC66" s="80"/>
      <c r="OD66" s="80"/>
      <c r="OE66" s="80"/>
      <c r="OF66" s="80"/>
      <c r="OG66" s="80"/>
      <c r="OH66" s="80"/>
      <c r="OI66" s="80"/>
      <c r="OJ66" s="80"/>
      <c r="OK66" s="80"/>
      <c r="OL66" s="80"/>
      <c r="OM66" s="80"/>
      <c r="ON66" s="80"/>
      <c r="OO66" s="80"/>
      <c r="OP66" s="80"/>
      <c r="OQ66" s="80"/>
      <c r="OR66" s="80"/>
      <c r="OS66" s="80"/>
      <c r="OT66" s="80"/>
      <c r="OU66" s="80"/>
      <c r="OV66" s="80"/>
      <c r="OW66" s="80"/>
      <c r="OX66" s="80"/>
      <c r="OY66" s="80"/>
      <c r="OZ66" s="80"/>
      <c r="PA66" s="80"/>
      <c r="PB66" s="80"/>
      <c r="PC66" s="80"/>
      <c r="PD66" s="80"/>
      <c r="PE66" s="80"/>
      <c r="PF66" s="80"/>
      <c r="PG66" s="80"/>
      <c r="PH66" s="80"/>
      <c r="PI66" s="80"/>
      <c r="PJ66" s="80"/>
      <c r="PK66" s="80"/>
      <c r="PL66" s="80"/>
      <c r="PM66" s="80"/>
      <c r="PN66" s="80"/>
      <c r="PO66" s="80"/>
      <c r="PP66" s="80"/>
      <c r="PQ66" s="80"/>
      <c r="PR66" s="80"/>
      <c r="PS66" s="80"/>
      <c r="PT66" s="80"/>
      <c r="PU66" s="80"/>
      <c r="PV66" s="80"/>
      <c r="PW66" s="80"/>
      <c r="PX66" s="80"/>
      <c r="PY66" s="80"/>
      <c r="PZ66" s="80"/>
      <c r="QA66" s="80"/>
      <c r="QB66" s="80"/>
      <c r="QC66" s="80"/>
      <c r="QD66" s="80"/>
      <c r="QE66" s="80"/>
      <c r="QF66" s="80"/>
      <c r="QG66" s="80"/>
      <c r="QH66" s="80"/>
      <c r="QI66" s="80"/>
      <c r="QJ66" s="80"/>
      <c r="QK66" s="80"/>
      <c r="QL66" s="80"/>
      <c r="QM66" s="80"/>
      <c r="QN66" s="80"/>
      <c r="QO66" s="80"/>
      <c r="QP66" s="80"/>
      <c r="QQ66" s="80"/>
      <c r="QR66" s="80"/>
      <c r="QS66" s="80"/>
      <c r="QT66" s="80"/>
      <c r="QU66" s="80"/>
      <c r="QV66" s="80"/>
      <c r="QW66" s="80"/>
      <c r="QX66" s="80"/>
      <c r="QY66" s="80"/>
      <c r="QZ66" s="80"/>
      <c r="RA66" s="80"/>
      <c r="RB66" s="80"/>
      <c r="RC66" s="80"/>
      <c r="RD66" s="80"/>
      <c r="RE66" s="80"/>
      <c r="RF66" s="80"/>
      <c r="RG66" s="80"/>
      <c r="RH66" s="80"/>
      <c r="RI66" s="80"/>
      <c r="RJ66" s="80"/>
      <c r="RK66" s="80"/>
      <c r="RL66" s="80"/>
      <c r="RM66" s="80"/>
      <c r="RN66" s="80"/>
      <c r="RO66" s="80"/>
      <c r="RP66" s="80"/>
      <c r="RQ66" s="80"/>
      <c r="RR66" s="80"/>
      <c r="RS66" s="80"/>
      <c r="RT66" s="80"/>
      <c r="RU66" s="80"/>
      <c r="RV66" s="80"/>
      <c r="RW66" s="80"/>
      <c r="RX66" s="80"/>
      <c r="RY66" s="80"/>
      <c r="RZ66" s="80"/>
      <c r="SA66" s="80"/>
      <c r="SB66" s="80"/>
      <c r="SC66" s="80"/>
      <c r="SD66" s="80"/>
      <c r="SE66" s="80"/>
      <c r="SF66" s="80"/>
      <c r="SG66" s="80"/>
      <c r="SH66" s="80"/>
      <c r="SI66" s="80"/>
      <c r="SJ66" s="80"/>
      <c r="SK66" s="80"/>
      <c r="SL66" s="80"/>
      <c r="SM66" s="80"/>
      <c r="SN66" s="80"/>
      <c r="SO66" s="80"/>
      <c r="SP66" s="80"/>
      <c r="SQ66" s="80"/>
      <c r="SR66" s="80"/>
      <c r="SS66" s="80"/>
      <c r="ST66" s="80"/>
      <c r="SU66" s="80"/>
      <c r="SV66" s="80"/>
      <c r="SW66" s="80"/>
      <c r="SX66" s="80"/>
      <c r="SY66" s="80"/>
      <c r="SZ66" s="80"/>
      <c r="TA66" s="80"/>
      <c r="TB66" s="80"/>
      <c r="TC66" s="80"/>
      <c r="TD66" s="80"/>
      <c r="TE66" s="80"/>
      <c r="TF66" s="80"/>
      <c r="TG66" s="80"/>
      <c r="TH66" s="80"/>
      <c r="TI66" s="80"/>
      <c r="TJ66" s="80"/>
      <c r="TK66" s="80"/>
      <c r="TL66" s="80"/>
      <c r="TM66" s="80"/>
      <c r="TN66" s="80"/>
      <c r="TO66" s="80"/>
      <c r="TP66" s="80"/>
      <c r="TQ66" s="80"/>
      <c r="TR66" s="80"/>
      <c r="TS66" s="80"/>
      <c r="TT66" s="80"/>
      <c r="TU66" s="80"/>
      <c r="TV66" s="80"/>
      <c r="TW66" s="80"/>
      <c r="TX66" s="80"/>
      <c r="TY66" s="80"/>
      <c r="TZ66" s="80"/>
      <c r="UA66" s="80"/>
      <c r="UB66" s="80"/>
      <c r="UC66" s="80"/>
      <c r="UD66" s="80"/>
      <c r="UE66" s="80"/>
      <c r="UF66" s="80"/>
      <c r="UG66" s="80"/>
      <c r="UH66" s="80"/>
      <c r="UI66" s="80"/>
      <c r="UJ66" s="80"/>
      <c r="UK66" s="80"/>
      <c r="UL66" s="80"/>
      <c r="UM66" s="80"/>
      <c r="UN66" s="80"/>
      <c r="UO66" s="80"/>
      <c r="UP66" s="80"/>
      <c r="UQ66" s="80"/>
      <c r="UR66" s="80"/>
      <c r="US66" s="80"/>
      <c r="UT66" s="80"/>
      <c r="UU66" s="80"/>
      <c r="UV66" s="80"/>
      <c r="UW66" s="80"/>
      <c r="UX66" s="80"/>
      <c r="UY66" s="80"/>
      <c r="UZ66" s="80"/>
      <c r="VA66" s="80"/>
      <c r="VB66" s="80"/>
      <c r="VC66" s="80"/>
      <c r="VD66" s="80"/>
      <c r="VE66" s="80"/>
      <c r="VF66" s="80"/>
      <c r="VG66" s="80"/>
      <c r="VH66" s="80"/>
      <c r="VI66" s="80"/>
      <c r="VJ66" s="80"/>
      <c r="VK66" s="80"/>
      <c r="VL66" s="80"/>
      <c r="VM66" s="80"/>
      <c r="VN66" s="80"/>
      <c r="VO66" s="80"/>
      <c r="VP66" s="80"/>
      <c r="VQ66" s="80"/>
      <c r="VR66" s="80"/>
      <c r="VS66" s="80"/>
      <c r="VT66" s="80"/>
      <c r="VU66" s="80"/>
      <c r="VV66" s="80"/>
      <c r="VW66" s="80"/>
      <c r="VX66" s="80"/>
      <c r="VY66" s="80"/>
      <c r="VZ66" s="80"/>
      <c r="WA66" s="80"/>
      <c r="WB66" s="80"/>
      <c r="WC66" s="80"/>
      <c r="WD66" s="80"/>
      <c r="WE66" s="80"/>
      <c r="WF66" s="80"/>
      <c r="WG66" s="80"/>
      <c r="WH66" s="80"/>
      <c r="WI66" s="80"/>
      <c r="WJ66" s="80"/>
      <c r="WK66" s="80"/>
      <c r="WL66" s="80"/>
      <c r="WM66" s="80"/>
      <c r="WN66" s="80"/>
      <c r="WO66" s="80"/>
      <c r="WP66" s="80"/>
      <c r="WQ66" s="80"/>
      <c r="WR66" s="80"/>
      <c r="WS66" s="80"/>
      <c r="WT66" s="80"/>
      <c r="WU66" s="80"/>
      <c r="WV66" s="80"/>
      <c r="WW66" s="80"/>
      <c r="WX66" s="80"/>
      <c r="WY66" s="80"/>
      <c r="WZ66" s="80"/>
      <c r="XA66" s="80"/>
      <c r="XB66" s="80"/>
      <c r="XC66" s="80"/>
      <c r="XD66" s="80"/>
      <c r="XE66" s="80"/>
      <c r="XF66" s="80"/>
      <c r="XG66" s="80"/>
      <c r="XH66" s="80"/>
      <c r="XI66" s="80"/>
      <c r="XJ66" s="80"/>
      <c r="XK66" s="80"/>
      <c r="XL66" s="80"/>
      <c r="XM66" s="80"/>
      <c r="XN66" s="80"/>
      <c r="XO66" s="80"/>
      <c r="XP66" s="80"/>
      <c r="XQ66" s="80"/>
      <c r="XR66" s="80"/>
      <c r="XS66" s="80"/>
      <c r="XT66" s="80"/>
      <c r="XU66" s="80"/>
      <c r="XV66" s="80"/>
      <c r="XW66" s="80"/>
      <c r="XX66" s="80"/>
      <c r="XY66" s="80"/>
      <c r="XZ66" s="80"/>
      <c r="YA66" s="80"/>
      <c r="YB66" s="80"/>
      <c r="YC66" s="80"/>
      <c r="YD66" s="80"/>
      <c r="YE66" s="80"/>
      <c r="YF66" s="80"/>
      <c r="YG66" s="80"/>
      <c r="YH66" s="80"/>
      <c r="YI66" s="80"/>
      <c r="YJ66" s="80"/>
      <c r="YK66" s="80"/>
      <c r="YL66" s="80"/>
      <c r="YM66" s="80"/>
      <c r="YN66" s="80"/>
      <c r="YO66" s="80"/>
      <c r="YP66" s="80"/>
      <c r="YQ66" s="80"/>
      <c r="YR66" s="80"/>
      <c r="YS66" s="80"/>
      <c r="YT66" s="80"/>
      <c r="YU66" s="80"/>
      <c r="YV66" s="80"/>
      <c r="YW66" s="80"/>
      <c r="YX66" s="80"/>
      <c r="YY66" s="80"/>
      <c r="YZ66" s="80"/>
      <c r="ZA66" s="80"/>
      <c r="ZB66" s="80"/>
      <c r="ZC66" s="80"/>
      <c r="ZD66" s="80"/>
      <c r="ZE66" s="80"/>
      <c r="ZF66" s="80"/>
      <c r="ZG66" s="80"/>
      <c r="ZH66" s="80"/>
      <c r="ZI66" s="80"/>
      <c r="ZJ66" s="80"/>
      <c r="ZK66" s="80"/>
      <c r="ZL66" s="80"/>
      <c r="ZM66" s="80"/>
      <c r="ZN66" s="80"/>
      <c r="ZO66" s="80"/>
      <c r="ZP66" s="80"/>
      <c r="ZQ66" s="80"/>
      <c r="ZR66" s="80"/>
      <c r="ZS66" s="80"/>
      <c r="ZT66" s="80"/>
      <c r="ZU66" s="80"/>
      <c r="ZV66" s="80"/>
      <c r="ZW66" s="80"/>
      <c r="ZX66" s="80"/>
      <c r="ZY66" s="80"/>
      <c r="ZZ66" s="80"/>
      <c r="AAA66" s="80"/>
      <c r="AAB66" s="80"/>
      <c r="AAC66" s="80"/>
      <c r="AAD66" s="80"/>
      <c r="AAE66" s="80"/>
      <c r="AAF66" s="80"/>
      <c r="AAG66" s="80"/>
      <c r="AAH66" s="80"/>
      <c r="AAI66" s="80"/>
      <c r="AAJ66" s="80"/>
      <c r="AAK66" s="80"/>
      <c r="AAL66" s="80"/>
      <c r="AAM66" s="80"/>
      <c r="AAN66" s="80"/>
      <c r="AAO66" s="80"/>
      <c r="AAP66" s="80"/>
      <c r="AAQ66" s="80"/>
      <c r="AAR66" s="80"/>
      <c r="AAS66" s="80"/>
      <c r="AAT66" s="80"/>
      <c r="AAU66" s="80"/>
      <c r="AAV66" s="80"/>
      <c r="AAW66" s="80"/>
      <c r="AAX66" s="80"/>
      <c r="AAY66" s="80"/>
      <c r="AAZ66" s="80"/>
      <c r="ABA66" s="80"/>
      <c r="ABB66" s="80"/>
      <c r="ABC66" s="80"/>
      <c r="ABD66" s="80"/>
      <c r="ABE66" s="80"/>
      <c r="ABF66" s="80"/>
      <c r="ABG66" s="80"/>
      <c r="ABH66" s="80"/>
      <c r="ABI66" s="80"/>
      <c r="ABJ66" s="80"/>
      <c r="ABK66" s="80"/>
      <c r="ABL66" s="80"/>
      <c r="ABM66" s="80"/>
      <c r="ABN66" s="80"/>
      <c r="ABO66" s="80"/>
      <c r="ABP66" s="80"/>
      <c r="ABQ66" s="80"/>
      <c r="ABR66" s="80"/>
      <c r="ABS66" s="80"/>
      <c r="ABT66" s="80"/>
      <c r="ABU66" s="80"/>
      <c r="ABV66" s="80"/>
      <c r="ABW66" s="80"/>
      <c r="ABX66" s="80"/>
      <c r="ABY66" s="80"/>
      <c r="ABZ66" s="80"/>
      <c r="ACA66" s="80"/>
      <c r="ACB66" s="80"/>
      <c r="ACC66" s="80"/>
      <c r="ACD66" s="80"/>
      <c r="ACE66" s="80"/>
      <c r="ACF66" s="80"/>
      <c r="ACG66" s="80"/>
      <c r="ACH66" s="80"/>
      <c r="ACI66" s="80"/>
      <c r="ACJ66" s="80"/>
      <c r="ACK66" s="80"/>
      <c r="ACL66" s="80"/>
      <c r="ACM66" s="80"/>
      <c r="ACN66" s="80"/>
      <c r="ACO66" s="80"/>
      <c r="ACP66" s="80"/>
      <c r="ACQ66" s="80"/>
      <c r="ACR66" s="80"/>
      <c r="ACS66" s="80"/>
      <c r="ACT66" s="80"/>
      <c r="ACU66" s="80"/>
      <c r="ACV66" s="80"/>
      <c r="ACW66" s="80"/>
      <c r="ACX66" s="80"/>
      <c r="ACY66" s="80"/>
      <c r="ACZ66" s="80"/>
      <c r="ADA66" s="80"/>
      <c r="ADB66" s="80"/>
      <c r="ADC66" s="80"/>
      <c r="ADD66" s="80"/>
      <c r="ADE66" s="80"/>
      <c r="ADF66" s="80"/>
      <c r="ADG66" s="80"/>
      <c r="ADH66" s="80"/>
      <c r="ADI66" s="80"/>
      <c r="ADJ66" s="80"/>
      <c r="ADK66" s="80"/>
      <c r="ADL66" s="80"/>
      <c r="ADM66" s="80"/>
      <c r="ADN66" s="80"/>
      <c r="ADO66" s="80"/>
      <c r="ADP66" s="80"/>
      <c r="ADQ66" s="80"/>
      <c r="ADR66" s="80"/>
      <c r="ADS66" s="80"/>
      <c r="ADT66" s="80"/>
      <c r="ADU66" s="80"/>
      <c r="ADV66" s="80"/>
      <c r="ADW66" s="80"/>
      <c r="ADX66" s="80"/>
      <c r="ADY66" s="80"/>
      <c r="ADZ66" s="80"/>
      <c r="AEA66" s="80"/>
      <c r="AEB66" s="80"/>
      <c r="AEC66" s="80"/>
      <c r="AED66" s="80"/>
      <c r="AEE66" s="80"/>
      <c r="AEF66" s="80"/>
      <c r="AEG66" s="80"/>
      <c r="AEH66" s="80"/>
      <c r="AEI66" s="80"/>
      <c r="AEJ66" s="80"/>
      <c r="AEK66" s="80"/>
      <c r="AEL66" s="80"/>
      <c r="AEM66" s="80"/>
      <c r="AEN66" s="80"/>
      <c r="AEO66" s="80"/>
      <c r="AEP66" s="80"/>
      <c r="AEQ66" s="80"/>
      <c r="AER66" s="80"/>
      <c r="AES66" s="80"/>
      <c r="AET66" s="80"/>
      <c r="AEU66" s="80"/>
      <c r="AEV66" s="80"/>
      <c r="AEW66" s="80"/>
      <c r="AEX66" s="80"/>
      <c r="AEY66" s="80"/>
      <c r="AEZ66" s="80"/>
      <c r="AFA66" s="80"/>
      <c r="AFB66" s="80"/>
      <c r="AFC66" s="80"/>
      <c r="AFD66" s="80"/>
      <c r="AFE66" s="80"/>
      <c r="AFF66" s="80"/>
      <c r="AFG66" s="80"/>
      <c r="AFH66" s="80"/>
      <c r="AFI66" s="80"/>
      <c r="AFJ66" s="80"/>
      <c r="AFK66" s="80"/>
      <c r="AFL66" s="80"/>
      <c r="AFM66" s="80"/>
      <c r="AFN66" s="80"/>
      <c r="AFO66" s="80"/>
      <c r="AFP66" s="80"/>
      <c r="AFQ66" s="80"/>
      <c r="AFR66" s="80"/>
      <c r="AFS66" s="80"/>
      <c r="AFT66" s="80"/>
      <c r="AFU66" s="80"/>
      <c r="AFV66" s="80"/>
      <c r="AFW66" s="80"/>
      <c r="AFX66" s="80"/>
      <c r="AFY66" s="80"/>
      <c r="AFZ66" s="80"/>
      <c r="AGA66" s="80"/>
      <c r="AGB66" s="80"/>
      <c r="AGC66" s="80"/>
      <c r="AGD66" s="80"/>
      <c r="AGE66" s="80"/>
      <c r="AGF66" s="80"/>
      <c r="AGG66" s="80"/>
      <c r="AGH66" s="80"/>
      <c r="AGI66" s="80"/>
      <c r="AGJ66" s="80"/>
      <c r="AGK66" s="80"/>
      <c r="AGL66" s="80"/>
      <c r="AGM66" s="80"/>
      <c r="AGN66" s="80"/>
      <c r="AGO66" s="80"/>
      <c r="AGP66" s="80"/>
      <c r="AGQ66" s="80"/>
      <c r="AGR66" s="80"/>
      <c r="AGS66" s="80"/>
      <c r="AGT66" s="80"/>
      <c r="AGU66" s="80"/>
      <c r="AGV66" s="80"/>
      <c r="AGW66" s="80"/>
      <c r="AGX66" s="80"/>
      <c r="AGY66" s="80"/>
      <c r="AGZ66" s="80"/>
      <c r="AHA66" s="80"/>
      <c r="AHB66" s="80"/>
      <c r="AHC66" s="80"/>
      <c r="AHD66" s="80"/>
      <c r="AHE66" s="80"/>
      <c r="AHF66" s="80"/>
      <c r="AHG66" s="80"/>
      <c r="AHH66" s="80"/>
      <c r="AHI66" s="80"/>
      <c r="AHJ66" s="80"/>
      <c r="AHK66" s="80"/>
      <c r="AHL66" s="80"/>
      <c r="AHM66" s="80"/>
      <c r="AHN66" s="80"/>
      <c r="AHO66" s="80"/>
      <c r="AHP66" s="80"/>
      <c r="AHQ66" s="80"/>
      <c r="AHR66" s="80"/>
      <c r="AHS66" s="80"/>
      <c r="AHT66" s="80"/>
      <c r="AHU66" s="80"/>
      <c r="AHV66" s="80"/>
      <c r="AHW66" s="80"/>
      <c r="AHX66" s="80"/>
      <c r="AHY66" s="80"/>
      <c r="AHZ66" s="80"/>
      <c r="AIA66" s="80"/>
      <c r="AIB66" s="80"/>
      <c r="AIC66" s="80"/>
      <c r="AID66" s="80"/>
      <c r="AIE66" s="80"/>
      <c r="AIF66" s="80"/>
      <c r="AIG66" s="80"/>
      <c r="AIH66" s="80"/>
      <c r="AII66" s="80"/>
      <c r="AIJ66" s="80"/>
      <c r="AIK66" s="80"/>
      <c r="AIL66" s="80"/>
      <c r="AIM66" s="80"/>
      <c r="AIN66" s="80"/>
      <c r="AIO66" s="80"/>
      <c r="AIP66" s="80"/>
      <c r="AIQ66" s="80"/>
      <c r="AIR66" s="80"/>
      <c r="AIS66" s="80"/>
      <c r="AIT66" s="80"/>
      <c r="AIU66" s="80"/>
      <c r="AIV66" s="80"/>
      <c r="AIW66" s="80"/>
      <c r="AIX66" s="80"/>
      <c r="AIY66" s="80"/>
      <c r="AIZ66" s="80"/>
      <c r="AJA66" s="80"/>
      <c r="AJB66" s="80"/>
      <c r="AJC66" s="80"/>
      <c r="AJD66" s="80"/>
      <c r="AJE66" s="80"/>
      <c r="AJF66" s="80"/>
      <c r="AJG66" s="80"/>
      <c r="AJH66" s="80"/>
      <c r="AJI66" s="80"/>
      <c r="AJJ66" s="80"/>
      <c r="AJK66" s="80"/>
      <c r="AJL66" s="80"/>
      <c r="AJM66" s="80"/>
      <c r="AJN66" s="80"/>
      <c r="AJO66" s="80"/>
      <c r="AJP66" s="80"/>
      <c r="AJQ66" s="80"/>
      <c r="AJR66" s="80"/>
      <c r="AJS66" s="80"/>
      <c r="AJT66" s="80"/>
      <c r="AJU66" s="80"/>
      <c r="AJV66" s="80"/>
      <c r="AJW66" s="80"/>
      <c r="AJX66" s="80"/>
      <c r="AJY66" s="80"/>
      <c r="AJZ66" s="80"/>
      <c r="AKA66" s="80"/>
      <c r="AKB66" s="80"/>
      <c r="AKC66" s="80"/>
      <c r="AKD66" s="80"/>
      <c r="AKE66" s="80"/>
      <c r="AKF66" s="80"/>
      <c r="AKG66" s="80"/>
      <c r="AKH66" s="80"/>
      <c r="AKI66" s="80"/>
      <c r="AKJ66" s="80"/>
      <c r="AKK66" s="80"/>
      <c r="AKL66" s="80"/>
      <c r="AKM66" s="80"/>
      <c r="AKN66" s="80"/>
      <c r="AKO66" s="80"/>
      <c r="AKP66" s="80"/>
      <c r="AKQ66" s="80"/>
      <c r="AKR66" s="80"/>
      <c r="AKS66" s="80"/>
      <c r="AKT66" s="80"/>
      <c r="AKU66" s="80"/>
      <c r="AKV66" s="80"/>
      <c r="AKW66" s="80"/>
      <c r="AKX66" s="80"/>
      <c r="AKY66" s="80"/>
      <c r="AKZ66" s="80"/>
      <c r="ALA66" s="80"/>
      <c r="ALB66" s="80"/>
      <c r="ALC66" s="80"/>
      <c r="ALD66" s="80"/>
      <c r="ALE66" s="80"/>
      <c r="ALF66" s="80"/>
      <c r="ALG66" s="80"/>
      <c r="ALH66" s="80"/>
      <c r="ALI66" s="80"/>
      <c r="ALJ66" s="80"/>
      <c r="ALK66" s="80"/>
      <c r="ALL66" s="80"/>
      <c r="ALM66" s="80"/>
      <c r="ALN66" s="80"/>
      <c r="ALO66" s="80"/>
      <c r="ALP66" s="80"/>
    </row>
    <row r="67" spans="1:1004" s="207" customFormat="1" ht="15" x14ac:dyDescent="0.25">
      <c r="A67" s="407">
        <f>IF(COUNTBLANK(B67)=1," ",COUNTA($B$13:B67))</f>
        <v>25</v>
      </c>
      <c r="B67" s="412" t="s">
        <v>79</v>
      </c>
      <c r="C67" s="413" t="str">
        <f>apjomi!V2</f>
        <v>Palodzes montāžas profils EW US01 vai ekvivalents</v>
      </c>
      <c r="D67" s="436" t="s">
        <v>80</v>
      </c>
      <c r="E67" s="417">
        <v>291.38</v>
      </c>
      <c r="F67" s="105"/>
      <c r="G67" s="106"/>
      <c r="H67" s="107">
        <f t="shared" ref="H67:H74" si="34">F67*G67</f>
        <v>0</v>
      </c>
      <c r="I67" s="108"/>
      <c r="J67" s="108"/>
      <c r="K67" s="109">
        <f t="shared" ref="K67:K74" si="35">ROUND(I67+H67+J67,2)</f>
        <v>0</v>
      </c>
      <c r="L67" s="109">
        <f t="shared" ref="L67:L74" si="36">ROUND(E67*F67,2)</f>
        <v>0</v>
      </c>
      <c r="M67" s="109">
        <f t="shared" ref="M67:M74" si="37">ROUND(E67*H67,2)</f>
        <v>0</v>
      </c>
      <c r="N67" s="109">
        <f t="shared" ref="N67:N74" si="38">ROUND(E67*I67,2)</f>
        <v>0</v>
      </c>
      <c r="O67" s="109">
        <f t="shared" ref="O67:O74" si="39">ROUND(E67*J67,2)</f>
        <v>0</v>
      </c>
      <c r="P67" s="109">
        <f t="shared" ref="P67:P74" si="40">SUM(M67:O67)</f>
        <v>0</v>
      </c>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c r="IG67" s="80"/>
      <c r="IH67" s="80"/>
      <c r="II67" s="80"/>
      <c r="IJ67" s="80"/>
      <c r="IK67" s="80"/>
      <c r="IL67" s="80"/>
      <c r="IM67" s="80"/>
      <c r="IN67" s="80"/>
      <c r="IO67" s="80"/>
      <c r="IP67" s="80"/>
      <c r="IQ67" s="80"/>
      <c r="IR67" s="80"/>
      <c r="IS67" s="80"/>
      <c r="IT67" s="80"/>
      <c r="IU67" s="80"/>
      <c r="IV67" s="80"/>
      <c r="IW67" s="80"/>
      <c r="IX67" s="80"/>
      <c r="IY67" s="80"/>
      <c r="IZ67" s="80"/>
      <c r="JA67" s="80"/>
      <c r="JB67" s="80"/>
      <c r="JC67" s="80"/>
      <c r="JD67" s="80"/>
      <c r="JE67" s="80"/>
      <c r="JF67" s="80"/>
      <c r="JG67" s="80"/>
      <c r="JH67" s="80"/>
      <c r="JI67" s="80"/>
      <c r="JJ67" s="80"/>
      <c r="JK67" s="80"/>
      <c r="JL67" s="80"/>
      <c r="JM67" s="80"/>
      <c r="JN67" s="80"/>
      <c r="JO67" s="80"/>
      <c r="JP67" s="80"/>
      <c r="JQ67" s="80"/>
      <c r="JR67" s="80"/>
      <c r="JS67" s="80"/>
      <c r="JT67" s="80"/>
      <c r="JU67" s="80"/>
      <c r="JV67" s="80"/>
      <c r="JW67" s="80"/>
      <c r="JX67" s="80"/>
      <c r="JY67" s="80"/>
      <c r="JZ67" s="80"/>
      <c r="KA67" s="80"/>
      <c r="KB67" s="80"/>
      <c r="KC67" s="80"/>
      <c r="KD67" s="80"/>
      <c r="KE67" s="80"/>
      <c r="KF67" s="80"/>
      <c r="KG67" s="80"/>
      <c r="KH67" s="80"/>
      <c r="KI67" s="80"/>
      <c r="KJ67" s="80"/>
      <c r="KK67" s="80"/>
      <c r="KL67" s="80"/>
      <c r="KM67" s="80"/>
      <c r="KN67" s="80"/>
      <c r="KO67" s="80"/>
      <c r="KP67" s="80"/>
      <c r="KQ67" s="80"/>
      <c r="KR67" s="80"/>
      <c r="KS67" s="80"/>
      <c r="KT67" s="80"/>
      <c r="KU67" s="80"/>
      <c r="KV67" s="80"/>
      <c r="KW67" s="80"/>
      <c r="KX67" s="80"/>
      <c r="KY67" s="80"/>
      <c r="KZ67" s="80"/>
      <c r="LA67" s="80"/>
      <c r="LB67" s="80"/>
      <c r="LC67" s="80"/>
      <c r="LD67" s="80"/>
      <c r="LE67" s="80"/>
      <c r="LF67" s="80"/>
      <c r="LG67" s="80"/>
      <c r="LH67" s="80"/>
      <c r="LI67" s="80"/>
      <c r="LJ67" s="80"/>
      <c r="LK67" s="80"/>
      <c r="LL67" s="80"/>
      <c r="LM67" s="80"/>
      <c r="LN67" s="80"/>
      <c r="LO67" s="80"/>
      <c r="LP67" s="80"/>
      <c r="LQ67" s="80"/>
      <c r="LR67" s="80"/>
      <c r="LS67" s="80"/>
      <c r="LT67" s="80"/>
      <c r="LU67" s="80"/>
      <c r="LV67" s="80"/>
      <c r="LW67" s="80"/>
      <c r="LX67" s="80"/>
      <c r="LY67" s="80"/>
      <c r="LZ67" s="80"/>
      <c r="MA67" s="80"/>
      <c r="MB67" s="80"/>
      <c r="MC67" s="80"/>
      <c r="MD67" s="80"/>
      <c r="ME67" s="80"/>
      <c r="MF67" s="80"/>
      <c r="MG67" s="80"/>
      <c r="MH67" s="80"/>
      <c r="MI67" s="80"/>
      <c r="MJ67" s="80"/>
      <c r="MK67" s="80"/>
      <c r="ML67" s="80"/>
      <c r="MM67" s="80"/>
      <c r="MN67" s="80"/>
      <c r="MO67" s="80"/>
      <c r="MP67" s="80"/>
      <c r="MQ67" s="80"/>
      <c r="MR67" s="80"/>
      <c r="MS67" s="80"/>
      <c r="MT67" s="80"/>
      <c r="MU67" s="80"/>
      <c r="MV67" s="80"/>
      <c r="MW67" s="80"/>
      <c r="MX67" s="80"/>
      <c r="MY67" s="80"/>
      <c r="MZ67" s="80"/>
      <c r="NA67" s="80"/>
      <c r="NB67" s="80"/>
      <c r="NC67" s="80"/>
      <c r="ND67" s="80"/>
      <c r="NE67" s="80"/>
      <c r="NF67" s="80"/>
      <c r="NG67" s="80"/>
      <c r="NH67" s="80"/>
      <c r="NI67" s="80"/>
      <c r="NJ67" s="80"/>
      <c r="NK67" s="80"/>
      <c r="NL67" s="80"/>
      <c r="NM67" s="80"/>
      <c r="NN67" s="80"/>
      <c r="NO67" s="80"/>
      <c r="NP67" s="80"/>
      <c r="NQ67" s="80"/>
      <c r="NR67" s="80"/>
      <c r="NS67" s="80"/>
      <c r="NT67" s="80"/>
      <c r="NU67" s="80"/>
      <c r="NV67" s="80"/>
      <c r="NW67" s="80"/>
      <c r="NX67" s="80"/>
      <c r="NY67" s="80"/>
      <c r="NZ67" s="80"/>
      <c r="OA67" s="80"/>
      <c r="OB67" s="80"/>
      <c r="OC67" s="80"/>
      <c r="OD67" s="80"/>
      <c r="OE67" s="80"/>
      <c r="OF67" s="80"/>
      <c r="OG67" s="80"/>
      <c r="OH67" s="80"/>
      <c r="OI67" s="80"/>
      <c r="OJ67" s="80"/>
      <c r="OK67" s="80"/>
      <c r="OL67" s="80"/>
      <c r="OM67" s="80"/>
      <c r="ON67" s="80"/>
      <c r="OO67" s="80"/>
      <c r="OP67" s="80"/>
      <c r="OQ67" s="80"/>
      <c r="OR67" s="80"/>
      <c r="OS67" s="80"/>
      <c r="OT67" s="80"/>
      <c r="OU67" s="80"/>
      <c r="OV67" s="80"/>
      <c r="OW67" s="80"/>
      <c r="OX67" s="80"/>
      <c r="OY67" s="80"/>
      <c r="OZ67" s="80"/>
      <c r="PA67" s="80"/>
      <c r="PB67" s="80"/>
      <c r="PC67" s="80"/>
      <c r="PD67" s="80"/>
      <c r="PE67" s="80"/>
      <c r="PF67" s="80"/>
      <c r="PG67" s="80"/>
      <c r="PH67" s="80"/>
      <c r="PI67" s="80"/>
      <c r="PJ67" s="80"/>
      <c r="PK67" s="80"/>
      <c r="PL67" s="80"/>
      <c r="PM67" s="80"/>
      <c r="PN67" s="80"/>
      <c r="PO67" s="80"/>
      <c r="PP67" s="80"/>
      <c r="PQ67" s="80"/>
      <c r="PR67" s="80"/>
      <c r="PS67" s="80"/>
      <c r="PT67" s="80"/>
      <c r="PU67" s="80"/>
      <c r="PV67" s="80"/>
      <c r="PW67" s="80"/>
      <c r="PX67" s="80"/>
      <c r="PY67" s="80"/>
      <c r="PZ67" s="80"/>
      <c r="QA67" s="80"/>
      <c r="QB67" s="80"/>
      <c r="QC67" s="80"/>
      <c r="QD67" s="80"/>
      <c r="QE67" s="80"/>
      <c r="QF67" s="80"/>
      <c r="QG67" s="80"/>
      <c r="QH67" s="80"/>
      <c r="QI67" s="80"/>
      <c r="QJ67" s="80"/>
      <c r="QK67" s="80"/>
      <c r="QL67" s="80"/>
      <c r="QM67" s="80"/>
      <c r="QN67" s="80"/>
      <c r="QO67" s="80"/>
      <c r="QP67" s="80"/>
      <c r="QQ67" s="80"/>
      <c r="QR67" s="80"/>
      <c r="QS67" s="80"/>
      <c r="QT67" s="80"/>
      <c r="QU67" s="80"/>
      <c r="QV67" s="80"/>
      <c r="QW67" s="80"/>
      <c r="QX67" s="80"/>
      <c r="QY67" s="80"/>
      <c r="QZ67" s="80"/>
      <c r="RA67" s="80"/>
      <c r="RB67" s="80"/>
      <c r="RC67" s="80"/>
      <c r="RD67" s="80"/>
      <c r="RE67" s="80"/>
      <c r="RF67" s="80"/>
      <c r="RG67" s="80"/>
      <c r="RH67" s="80"/>
      <c r="RI67" s="80"/>
      <c r="RJ67" s="80"/>
      <c r="RK67" s="80"/>
      <c r="RL67" s="80"/>
      <c r="RM67" s="80"/>
      <c r="RN67" s="80"/>
      <c r="RO67" s="80"/>
      <c r="RP67" s="80"/>
      <c r="RQ67" s="80"/>
      <c r="RR67" s="80"/>
      <c r="RS67" s="80"/>
      <c r="RT67" s="80"/>
      <c r="RU67" s="80"/>
      <c r="RV67" s="80"/>
      <c r="RW67" s="80"/>
      <c r="RX67" s="80"/>
      <c r="RY67" s="80"/>
      <c r="RZ67" s="80"/>
      <c r="SA67" s="80"/>
      <c r="SB67" s="80"/>
      <c r="SC67" s="80"/>
      <c r="SD67" s="80"/>
      <c r="SE67" s="80"/>
      <c r="SF67" s="80"/>
      <c r="SG67" s="80"/>
      <c r="SH67" s="80"/>
      <c r="SI67" s="80"/>
      <c r="SJ67" s="80"/>
      <c r="SK67" s="80"/>
      <c r="SL67" s="80"/>
      <c r="SM67" s="80"/>
      <c r="SN67" s="80"/>
      <c r="SO67" s="80"/>
      <c r="SP67" s="80"/>
      <c r="SQ67" s="80"/>
      <c r="SR67" s="80"/>
      <c r="SS67" s="80"/>
      <c r="ST67" s="80"/>
      <c r="SU67" s="80"/>
      <c r="SV67" s="80"/>
      <c r="SW67" s="80"/>
      <c r="SX67" s="80"/>
      <c r="SY67" s="80"/>
      <c r="SZ67" s="80"/>
      <c r="TA67" s="80"/>
      <c r="TB67" s="80"/>
      <c r="TC67" s="80"/>
      <c r="TD67" s="80"/>
      <c r="TE67" s="80"/>
      <c r="TF67" s="80"/>
      <c r="TG67" s="80"/>
      <c r="TH67" s="80"/>
      <c r="TI67" s="80"/>
      <c r="TJ67" s="80"/>
      <c r="TK67" s="80"/>
      <c r="TL67" s="80"/>
      <c r="TM67" s="80"/>
      <c r="TN67" s="80"/>
      <c r="TO67" s="80"/>
      <c r="TP67" s="80"/>
      <c r="TQ67" s="80"/>
      <c r="TR67" s="80"/>
      <c r="TS67" s="80"/>
      <c r="TT67" s="80"/>
      <c r="TU67" s="80"/>
      <c r="TV67" s="80"/>
      <c r="TW67" s="80"/>
      <c r="TX67" s="80"/>
      <c r="TY67" s="80"/>
      <c r="TZ67" s="80"/>
      <c r="UA67" s="80"/>
      <c r="UB67" s="80"/>
      <c r="UC67" s="80"/>
      <c r="UD67" s="80"/>
      <c r="UE67" s="80"/>
      <c r="UF67" s="80"/>
      <c r="UG67" s="80"/>
      <c r="UH67" s="80"/>
      <c r="UI67" s="80"/>
      <c r="UJ67" s="80"/>
      <c r="UK67" s="80"/>
      <c r="UL67" s="80"/>
      <c r="UM67" s="80"/>
      <c r="UN67" s="80"/>
      <c r="UO67" s="80"/>
      <c r="UP67" s="80"/>
      <c r="UQ67" s="80"/>
      <c r="UR67" s="80"/>
      <c r="US67" s="80"/>
      <c r="UT67" s="80"/>
      <c r="UU67" s="80"/>
      <c r="UV67" s="80"/>
      <c r="UW67" s="80"/>
      <c r="UX67" s="80"/>
      <c r="UY67" s="80"/>
      <c r="UZ67" s="80"/>
      <c r="VA67" s="80"/>
      <c r="VB67" s="80"/>
      <c r="VC67" s="80"/>
      <c r="VD67" s="80"/>
      <c r="VE67" s="80"/>
      <c r="VF67" s="80"/>
      <c r="VG67" s="80"/>
      <c r="VH67" s="80"/>
      <c r="VI67" s="80"/>
      <c r="VJ67" s="80"/>
      <c r="VK67" s="80"/>
      <c r="VL67" s="80"/>
      <c r="VM67" s="80"/>
      <c r="VN67" s="80"/>
      <c r="VO67" s="80"/>
      <c r="VP67" s="80"/>
      <c r="VQ67" s="80"/>
      <c r="VR67" s="80"/>
      <c r="VS67" s="80"/>
      <c r="VT67" s="80"/>
      <c r="VU67" s="80"/>
      <c r="VV67" s="80"/>
      <c r="VW67" s="80"/>
      <c r="VX67" s="80"/>
      <c r="VY67" s="80"/>
      <c r="VZ67" s="80"/>
      <c r="WA67" s="80"/>
      <c r="WB67" s="80"/>
      <c r="WC67" s="80"/>
      <c r="WD67" s="80"/>
      <c r="WE67" s="80"/>
      <c r="WF67" s="80"/>
      <c r="WG67" s="80"/>
      <c r="WH67" s="80"/>
      <c r="WI67" s="80"/>
      <c r="WJ67" s="80"/>
      <c r="WK67" s="80"/>
      <c r="WL67" s="80"/>
      <c r="WM67" s="80"/>
      <c r="WN67" s="80"/>
      <c r="WO67" s="80"/>
      <c r="WP67" s="80"/>
      <c r="WQ67" s="80"/>
      <c r="WR67" s="80"/>
      <c r="WS67" s="80"/>
      <c r="WT67" s="80"/>
      <c r="WU67" s="80"/>
      <c r="WV67" s="80"/>
      <c r="WW67" s="80"/>
      <c r="WX67" s="80"/>
      <c r="WY67" s="80"/>
      <c r="WZ67" s="80"/>
      <c r="XA67" s="80"/>
      <c r="XB67" s="80"/>
      <c r="XC67" s="80"/>
      <c r="XD67" s="80"/>
      <c r="XE67" s="80"/>
      <c r="XF67" s="80"/>
      <c r="XG67" s="80"/>
      <c r="XH67" s="80"/>
      <c r="XI67" s="80"/>
      <c r="XJ67" s="80"/>
      <c r="XK67" s="80"/>
      <c r="XL67" s="80"/>
      <c r="XM67" s="80"/>
      <c r="XN67" s="80"/>
      <c r="XO67" s="80"/>
      <c r="XP67" s="80"/>
      <c r="XQ67" s="80"/>
      <c r="XR67" s="80"/>
      <c r="XS67" s="80"/>
      <c r="XT67" s="80"/>
      <c r="XU67" s="80"/>
      <c r="XV67" s="80"/>
      <c r="XW67" s="80"/>
      <c r="XX67" s="80"/>
      <c r="XY67" s="80"/>
      <c r="XZ67" s="80"/>
      <c r="YA67" s="80"/>
      <c r="YB67" s="80"/>
      <c r="YC67" s="80"/>
      <c r="YD67" s="80"/>
      <c r="YE67" s="80"/>
      <c r="YF67" s="80"/>
      <c r="YG67" s="80"/>
      <c r="YH67" s="80"/>
      <c r="YI67" s="80"/>
      <c r="YJ67" s="80"/>
      <c r="YK67" s="80"/>
      <c r="YL67" s="80"/>
      <c r="YM67" s="80"/>
      <c r="YN67" s="80"/>
      <c r="YO67" s="80"/>
      <c r="YP67" s="80"/>
      <c r="YQ67" s="80"/>
      <c r="YR67" s="80"/>
      <c r="YS67" s="80"/>
      <c r="YT67" s="80"/>
      <c r="YU67" s="80"/>
      <c r="YV67" s="80"/>
      <c r="YW67" s="80"/>
      <c r="YX67" s="80"/>
      <c r="YY67" s="80"/>
      <c r="YZ67" s="80"/>
      <c r="ZA67" s="80"/>
      <c r="ZB67" s="80"/>
      <c r="ZC67" s="80"/>
      <c r="ZD67" s="80"/>
      <c r="ZE67" s="80"/>
      <c r="ZF67" s="80"/>
      <c r="ZG67" s="80"/>
      <c r="ZH67" s="80"/>
      <c r="ZI67" s="80"/>
      <c r="ZJ67" s="80"/>
      <c r="ZK67" s="80"/>
      <c r="ZL67" s="80"/>
      <c r="ZM67" s="80"/>
      <c r="ZN67" s="80"/>
      <c r="ZO67" s="80"/>
      <c r="ZP67" s="80"/>
      <c r="ZQ67" s="80"/>
      <c r="ZR67" s="80"/>
      <c r="ZS67" s="80"/>
      <c r="ZT67" s="80"/>
      <c r="ZU67" s="80"/>
      <c r="ZV67" s="80"/>
      <c r="ZW67" s="80"/>
      <c r="ZX67" s="80"/>
      <c r="ZY67" s="80"/>
      <c r="ZZ67" s="80"/>
      <c r="AAA67" s="80"/>
      <c r="AAB67" s="80"/>
      <c r="AAC67" s="80"/>
      <c r="AAD67" s="80"/>
      <c r="AAE67" s="80"/>
      <c r="AAF67" s="80"/>
      <c r="AAG67" s="80"/>
      <c r="AAH67" s="80"/>
      <c r="AAI67" s="80"/>
      <c r="AAJ67" s="80"/>
      <c r="AAK67" s="80"/>
      <c r="AAL67" s="80"/>
      <c r="AAM67" s="80"/>
      <c r="AAN67" s="80"/>
      <c r="AAO67" s="80"/>
      <c r="AAP67" s="80"/>
      <c r="AAQ67" s="80"/>
      <c r="AAR67" s="80"/>
      <c r="AAS67" s="80"/>
      <c r="AAT67" s="80"/>
      <c r="AAU67" s="80"/>
      <c r="AAV67" s="80"/>
      <c r="AAW67" s="80"/>
      <c r="AAX67" s="80"/>
      <c r="AAY67" s="80"/>
      <c r="AAZ67" s="80"/>
      <c r="ABA67" s="80"/>
      <c r="ABB67" s="80"/>
      <c r="ABC67" s="80"/>
      <c r="ABD67" s="80"/>
      <c r="ABE67" s="80"/>
      <c r="ABF67" s="80"/>
      <c r="ABG67" s="80"/>
      <c r="ABH67" s="80"/>
      <c r="ABI67" s="80"/>
      <c r="ABJ67" s="80"/>
      <c r="ABK67" s="80"/>
      <c r="ABL67" s="80"/>
      <c r="ABM67" s="80"/>
      <c r="ABN67" s="80"/>
      <c r="ABO67" s="80"/>
      <c r="ABP67" s="80"/>
      <c r="ABQ67" s="80"/>
      <c r="ABR67" s="80"/>
      <c r="ABS67" s="80"/>
      <c r="ABT67" s="80"/>
      <c r="ABU67" s="80"/>
      <c r="ABV67" s="80"/>
      <c r="ABW67" s="80"/>
      <c r="ABX67" s="80"/>
      <c r="ABY67" s="80"/>
      <c r="ABZ67" s="80"/>
      <c r="ACA67" s="80"/>
      <c r="ACB67" s="80"/>
      <c r="ACC67" s="80"/>
      <c r="ACD67" s="80"/>
      <c r="ACE67" s="80"/>
      <c r="ACF67" s="80"/>
      <c r="ACG67" s="80"/>
      <c r="ACH67" s="80"/>
      <c r="ACI67" s="80"/>
      <c r="ACJ67" s="80"/>
      <c r="ACK67" s="80"/>
      <c r="ACL67" s="80"/>
      <c r="ACM67" s="80"/>
      <c r="ACN67" s="80"/>
      <c r="ACO67" s="80"/>
      <c r="ACP67" s="80"/>
      <c r="ACQ67" s="80"/>
      <c r="ACR67" s="80"/>
      <c r="ACS67" s="80"/>
      <c r="ACT67" s="80"/>
      <c r="ACU67" s="80"/>
      <c r="ACV67" s="80"/>
      <c r="ACW67" s="80"/>
      <c r="ACX67" s="80"/>
      <c r="ACY67" s="80"/>
      <c r="ACZ67" s="80"/>
      <c r="ADA67" s="80"/>
      <c r="ADB67" s="80"/>
      <c r="ADC67" s="80"/>
      <c r="ADD67" s="80"/>
      <c r="ADE67" s="80"/>
      <c r="ADF67" s="80"/>
      <c r="ADG67" s="80"/>
      <c r="ADH67" s="80"/>
      <c r="ADI67" s="80"/>
      <c r="ADJ67" s="80"/>
      <c r="ADK67" s="80"/>
      <c r="ADL67" s="80"/>
      <c r="ADM67" s="80"/>
      <c r="ADN67" s="80"/>
      <c r="ADO67" s="80"/>
      <c r="ADP67" s="80"/>
      <c r="ADQ67" s="80"/>
      <c r="ADR67" s="80"/>
      <c r="ADS67" s="80"/>
      <c r="ADT67" s="80"/>
      <c r="ADU67" s="80"/>
      <c r="ADV67" s="80"/>
      <c r="ADW67" s="80"/>
      <c r="ADX67" s="80"/>
      <c r="ADY67" s="80"/>
      <c r="ADZ67" s="80"/>
      <c r="AEA67" s="80"/>
      <c r="AEB67" s="80"/>
      <c r="AEC67" s="80"/>
      <c r="AED67" s="80"/>
      <c r="AEE67" s="80"/>
      <c r="AEF67" s="80"/>
      <c r="AEG67" s="80"/>
      <c r="AEH67" s="80"/>
      <c r="AEI67" s="80"/>
      <c r="AEJ67" s="80"/>
      <c r="AEK67" s="80"/>
      <c r="AEL67" s="80"/>
      <c r="AEM67" s="80"/>
      <c r="AEN67" s="80"/>
      <c r="AEO67" s="80"/>
      <c r="AEP67" s="80"/>
      <c r="AEQ67" s="80"/>
      <c r="AER67" s="80"/>
      <c r="AES67" s="80"/>
      <c r="AET67" s="80"/>
      <c r="AEU67" s="80"/>
      <c r="AEV67" s="80"/>
      <c r="AEW67" s="80"/>
      <c r="AEX67" s="80"/>
      <c r="AEY67" s="80"/>
      <c r="AEZ67" s="80"/>
      <c r="AFA67" s="80"/>
      <c r="AFB67" s="80"/>
      <c r="AFC67" s="80"/>
      <c r="AFD67" s="80"/>
      <c r="AFE67" s="80"/>
      <c r="AFF67" s="80"/>
      <c r="AFG67" s="80"/>
      <c r="AFH67" s="80"/>
      <c r="AFI67" s="80"/>
      <c r="AFJ67" s="80"/>
      <c r="AFK67" s="80"/>
      <c r="AFL67" s="80"/>
      <c r="AFM67" s="80"/>
      <c r="AFN67" s="80"/>
      <c r="AFO67" s="80"/>
      <c r="AFP67" s="80"/>
      <c r="AFQ67" s="80"/>
      <c r="AFR67" s="80"/>
      <c r="AFS67" s="80"/>
      <c r="AFT67" s="80"/>
      <c r="AFU67" s="80"/>
      <c r="AFV67" s="80"/>
      <c r="AFW67" s="80"/>
      <c r="AFX67" s="80"/>
      <c r="AFY67" s="80"/>
      <c r="AFZ67" s="80"/>
      <c r="AGA67" s="80"/>
      <c r="AGB67" s="80"/>
      <c r="AGC67" s="80"/>
      <c r="AGD67" s="80"/>
      <c r="AGE67" s="80"/>
      <c r="AGF67" s="80"/>
      <c r="AGG67" s="80"/>
      <c r="AGH67" s="80"/>
      <c r="AGI67" s="80"/>
      <c r="AGJ67" s="80"/>
      <c r="AGK67" s="80"/>
      <c r="AGL67" s="80"/>
      <c r="AGM67" s="80"/>
      <c r="AGN67" s="80"/>
      <c r="AGO67" s="80"/>
      <c r="AGP67" s="80"/>
      <c r="AGQ67" s="80"/>
      <c r="AGR67" s="80"/>
      <c r="AGS67" s="80"/>
      <c r="AGT67" s="80"/>
      <c r="AGU67" s="80"/>
      <c r="AGV67" s="80"/>
      <c r="AGW67" s="80"/>
      <c r="AGX67" s="80"/>
      <c r="AGY67" s="80"/>
      <c r="AGZ67" s="80"/>
      <c r="AHA67" s="80"/>
      <c r="AHB67" s="80"/>
      <c r="AHC67" s="80"/>
      <c r="AHD67" s="80"/>
      <c r="AHE67" s="80"/>
      <c r="AHF67" s="80"/>
      <c r="AHG67" s="80"/>
      <c r="AHH67" s="80"/>
      <c r="AHI67" s="80"/>
      <c r="AHJ67" s="80"/>
      <c r="AHK67" s="80"/>
      <c r="AHL67" s="80"/>
      <c r="AHM67" s="80"/>
      <c r="AHN67" s="80"/>
      <c r="AHO67" s="80"/>
      <c r="AHP67" s="80"/>
      <c r="AHQ67" s="80"/>
      <c r="AHR67" s="80"/>
      <c r="AHS67" s="80"/>
      <c r="AHT67" s="80"/>
      <c r="AHU67" s="80"/>
      <c r="AHV67" s="80"/>
      <c r="AHW67" s="80"/>
      <c r="AHX67" s="80"/>
      <c r="AHY67" s="80"/>
      <c r="AHZ67" s="80"/>
      <c r="AIA67" s="80"/>
      <c r="AIB67" s="80"/>
      <c r="AIC67" s="80"/>
      <c r="AID67" s="80"/>
      <c r="AIE67" s="80"/>
      <c r="AIF67" s="80"/>
      <c r="AIG67" s="80"/>
      <c r="AIH67" s="80"/>
      <c r="AII67" s="80"/>
      <c r="AIJ67" s="80"/>
      <c r="AIK67" s="80"/>
      <c r="AIL67" s="80"/>
      <c r="AIM67" s="80"/>
      <c r="AIN67" s="80"/>
      <c r="AIO67" s="80"/>
      <c r="AIP67" s="80"/>
      <c r="AIQ67" s="80"/>
      <c r="AIR67" s="80"/>
      <c r="AIS67" s="80"/>
      <c r="AIT67" s="80"/>
      <c r="AIU67" s="80"/>
      <c r="AIV67" s="80"/>
      <c r="AIW67" s="80"/>
      <c r="AIX67" s="80"/>
      <c r="AIY67" s="80"/>
      <c r="AIZ67" s="80"/>
      <c r="AJA67" s="80"/>
      <c r="AJB67" s="80"/>
      <c r="AJC67" s="80"/>
      <c r="AJD67" s="80"/>
      <c r="AJE67" s="80"/>
      <c r="AJF67" s="80"/>
      <c r="AJG67" s="80"/>
      <c r="AJH67" s="80"/>
      <c r="AJI67" s="80"/>
      <c r="AJJ67" s="80"/>
      <c r="AJK67" s="80"/>
      <c r="AJL67" s="80"/>
      <c r="AJM67" s="80"/>
      <c r="AJN67" s="80"/>
      <c r="AJO67" s="80"/>
      <c r="AJP67" s="80"/>
      <c r="AJQ67" s="80"/>
      <c r="AJR67" s="80"/>
      <c r="AJS67" s="80"/>
      <c r="AJT67" s="80"/>
      <c r="AJU67" s="80"/>
      <c r="AJV67" s="80"/>
      <c r="AJW67" s="80"/>
      <c r="AJX67" s="80"/>
      <c r="AJY67" s="80"/>
      <c r="AJZ67" s="80"/>
      <c r="AKA67" s="80"/>
      <c r="AKB67" s="80"/>
      <c r="AKC67" s="80"/>
      <c r="AKD67" s="80"/>
      <c r="AKE67" s="80"/>
      <c r="AKF67" s="80"/>
      <c r="AKG67" s="80"/>
      <c r="AKH67" s="80"/>
      <c r="AKI67" s="80"/>
      <c r="AKJ67" s="80"/>
      <c r="AKK67" s="80"/>
      <c r="AKL67" s="80"/>
      <c r="AKM67" s="80"/>
      <c r="AKN67" s="80"/>
      <c r="AKO67" s="80"/>
      <c r="AKP67" s="80"/>
      <c r="AKQ67" s="80"/>
      <c r="AKR67" s="80"/>
      <c r="AKS67" s="80"/>
      <c r="AKT67" s="80"/>
      <c r="AKU67" s="80"/>
      <c r="AKV67" s="80"/>
      <c r="AKW67" s="80"/>
      <c r="AKX67" s="80"/>
      <c r="AKY67" s="80"/>
      <c r="AKZ67" s="80"/>
      <c r="ALA67" s="80"/>
      <c r="ALB67" s="80"/>
      <c r="ALC67" s="80"/>
      <c r="ALD67" s="80"/>
      <c r="ALE67" s="80"/>
      <c r="ALF67" s="80"/>
      <c r="ALG67" s="80"/>
      <c r="ALH67" s="80"/>
      <c r="ALI67" s="80"/>
      <c r="ALJ67" s="80"/>
      <c r="ALK67" s="80"/>
      <c r="ALL67" s="80"/>
      <c r="ALM67" s="80"/>
      <c r="ALN67" s="80"/>
      <c r="ALO67" s="80"/>
      <c r="ALP67" s="80"/>
    </row>
    <row r="68" spans="1:1004" s="207" customFormat="1" ht="15" x14ac:dyDescent="0.25">
      <c r="A68" s="407">
        <f>IF(COUNTBLANK(B68)=1," ",COUNTA($B$13:B68))</f>
        <v>26</v>
      </c>
      <c r="B68" s="412" t="s">
        <v>79</v>
      </c>
      <c r="C68" s="480" t="str">
        <f>apjomi!W2</f>
        <v>Cokola profils EB PVC VARIO 220 vai ekvivalents</v>
      </c>
      <c r="D68" s="407" t="s">
        <v>80</v>
      </c>
      <c r="E68" s="47">
        <v>157.6</v>
      </c>
      <c r="F68" s="105"/>
      <c r="G68" s="106"/>
      <c r="H68" s="107">
        <f t="shared" si="34"/>
        <v>0</v>
      </c>
      <c r="I68" s="108"/>
      <c r="J68" s="108"/>
      <c r="K68" s="109">
        <f t="shared" si="35"/>
        <v>0</v>
      </c>
      <c r="L68" s="109">
        <f t="shared" si="36"/>
        <v>0</v>
      </c>
      <c r="M68" s="109">
        <f t="shared" si="37"/>
        <v>0</v>
      </c>
      <c r="N68" s="109">
        <f t="shared" si="38"/>
        <v>0</v>
      </c>
      <c r="O68" s="109">
        <f t="shared" si="39"/>
        <v>0</v>
      </c>
      <c r="P68" s="109">
        <f t="shared" si="40"/>
        <v>0</v>
      </c>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c r="IW68" s="80"/>
      <c r="IX68" s="80"/>
      <c r="IY68" s="80"/>
      <c r="IZ68" s="80"/>
      <c r="JA68" s="80"/>
      <c r="JB68" s="80"/>
      <c r="JC68" s="80"/>
      <c r="JD68" s="80"/>
      <c r="JE68" s="80"/>
      <c r="JF68" s="80"/>
      <c r="JG68" s="80"/>
      <c r="JH68" s="80"/>
      <c r="JI68" s="80"/>
      <c r="JJ68" s="80"/>
      <c r="JK68" s="80"/>
      <c r="JL68" s="80"/>
      <c r="JM68" s="80"/>
      <c r="JN68" s="80"/>
      <c r="JO68" s="80"/>
      <c r="JP68" s="80"/>
      <c r="JQ68" s="80"/>
      <c r="JR68" s="80"/>
      <c r="JS68" s="80"/>
      <c r="JT68" s="80"/>
      <c r="JU68" s="80"/>
      <c r="JV68" s="80"/>
      <c r="JW68" s="80"/>
      <c r="JX68" s="80"/>
      <c r="JY68" s="80"/>
      <c r="JZ68" s="80"/>
      <c r="KA68" s="80"/>
      <c r="KB68" s="80"/>
      <c r="KC68" s="80"/>
      <c r="KD68" s="80"/>
      <c r="KE68" s="80"/>
      <c r="KF68" s="80"/>
      <c r="KG68" s="80"/>
      <c r="KH68" s="80"/>
      <c r="KI68" s="80"/>
      <c r="KJ68" s="80"/>
      <c r="KK68" s="80"/>
      <c r="KL68" s="80"/>
      <c r="KM68" s="80"/>
      <c r="KN68" s="80"/>
      <c r="KO68" s="80"/>
      <c r="KP68" s="80"/>
      <c r="KQ68" s="80"/>
      <c r="KR68" s="80"/>
      <c r="KS68" s="80"/>
      <c r="KT68" s="80"/>
      <c r="KU68" s="80"/>
      <c r="KV68" s="80"/>
      <c r="KW68" s="80"/>
      <c r="KX68" s="80"/>
      <c r="KY68" s="80"/>
      <c r="KZ68" s="80"/>
      <c r="LA68" s="80"/>
      <c r="LB68" s="80"/>
      <c r="LC68" s="80"/>
      <c r="LD68" s="80"/>
      <c r="LE68" s="80"/>
      <c r="LF68" s="80"/>
      <c r="LG68" s="80"/>
      <c r="LH68" s="80"/>
      <c r="LI68" s="80"/>
      <c r="LJ68" s="80"/>
      <c r="LK68" s="80"/>
      <c r="LL68" s="80"/>
      <c r="LM68" s="80"/>
      <c r="LN68" s="80"/>
      <c r="LO68" s="80"/>
      <c r="LP68" s="80"/>
      <c r="LQ68" s="80"/>
      <c r="LR68" s="80"/>
      <c r="LS68" s="80"/>
      <c r="LT68" s="80"/>
      <c r="LU68" s="80"/>
      <c r="LV68" s="80"/>
      <c r="LW68" s="80"/>
      <c r="LX68" s="80"/>
      <c r="LY68" s="80"/>
      <c r="LZ68" s="80"/>
      <c r="MA68" s="80"/>
      <c r="MB68" s="80"/>
      <c r="MC68" s="80"/>
      <c r="MD68" s="80"/>
      <c r="ME68" s="80"/>
      <c r="MF68" s="80"/>
      <c r="MG68" s="80"/>
      <c r="MH68" s="80"/>
      <c r="MI68" s="80"/>
      <c r="MJ68" s="80"/>
      <c r="MK68" s="80"/>
      <c r="ML68" s="80"/>
      <c r="MM68" s="80"/>
      <c r="MN68" s="80"/>
      <c r="MO68" s="80"/>
      <c r="MP68" s="80"/>
      <c r="MQ68" s="80"/>
      <c r="MR68" s="80"/>
      <c r="MS68" s="80"/>
      <c r="MT68" s="80"/>
      <c r="MU68" s="80"/>
      <c r="MV68" s="80"/>
      <c r="MW68" s="80"/>
      <c r="MX68" s="80"/>
      <c r="MY68" s="80"/>
      <c r="MZ68" s="80"/>
      <c r="NA68" s="80"/>
      <c r="NB68" s="80"/>
      <c r="NC68" s="80"/>
      <c r="ND68" s="80"/>
      <c r="NE68" s="80"/>
      <c r="NF68" s="80"/>
      <c r="NG68" s="80"/>
      <c r="NH68" s="80"/>
      <c r="NI68" s="80"/>
      <c r="NJ68" s="80"/>
      <c r="NK68" s="80"/>
      <c r="NL68" s="80"/>
      <c r="NM68" s="80"/>
      <c r="NN68" s="80"/>
      <c r="NO68" s="80"/>
      <c r="NP68" s="80"/>
      <c r="NQ68" s="80"/>
      <c r="NR68" s="80"/>
      <c r="NS68" s="80"/>
      <c r="NT68" s="80"/>
      <c r="NU68" s="80"/>
      <c r="NV68" s="80"/>
      <c r="NW68" s="80"/>
      <c r="NX68" s="80"/>
      <c r="NY68" s="80"/>
      <c r="NZ68" s="80"/>
      <c r="OA68" s="80"/>
      <c r="OB68" s="80"/>
      <c r="OC68" s="80"/>
      <c r="OD68" s="80"/>
      <c r="OE68" s="80"/>
      <c r="OF68" s="80"/>
      <c r="OG68" s="80"/>
      <c r="OH68" s="80"/>
      <c r="OI68" s="80"/>
      <c r="OJ68" s="80"/>
      <c r="OK68" s="80"/>
      <c r="OL68" s="80"/>
      <c r="OM68" s="80"/>
      <c r="ON68" s="80"/>
      <c r="OO68" s="80"/>
      <c r="OP68" s="80"/>
      <c r="OQ68" s="80"/>
      <c r="OR68" s="80"/>
      <c r="OS68" s="80"/>
      <c r="OT68" s="80"/>
      <c r="OU68" s="80"/>
      <c r="OV68" s="80"/>
      <c r="OW68" s="80"/>
      <c r="OX68" s="80"/>
      <c r="OY68" s="80"/>
      <c r="OZ68" s="80"/>
      <c r="PA68" s="80"/>
      <c r="PB68" s="80"/>
      <c r="PC68" s="80"/>
      <c r="PD68" s="80"/>
      <c r="PE68" s="80"/>
      <c r="PF68" s="80"/>
      <c r="PG68" s="80"/>
      <c r="PH68" s="80"/>
      <c r="PI68" s="80"/>
      <c r="PJ68" s="80"/>
      <c r="PK68" s="80"/>
      <c r="PL68" s="80"/>
      <c r="PM68" s="80"/>
      <c r="PN68" s="80"/>
      <c r="PO68" s="80"/>
      <c r="PP68" s="80"/>
      <c r="PQ68" s="80"/>
      <c r="PR68" s="80"/>
      <c r="PS68" s="80"/>
      <c r="PT68" s="80"/>
      <c r="PU68" s="80"/>
      <c r="PV68" s="80"/>
      <c r="PW68" s="80"/>
      <c r="PX68" s="80"/>
      <c r="PY68" s="80"/>
      <c r="PZ68" s="80"/>
      <c r="QA68" s="80"/>
      <c r="QB68" s="80"/>
      <c r="QC68" s="80"/>
      <c r="QD68" s="80"/>
      <c r="QE68" s="80"/>
      <c r="QF68" s="80"/>
      <c r="QG68" s="80"/>
      <c r="QH68" s="80"/>
      <c r="QI68" s="80"/>
      <c r="QJ68" s="80"/>
      <c r="QK68" s="80"/>
      <c r="QL68" s="80"/>
      <c r="QM68" s="80"/>
      <c r="QN68" s="80"/>
      <c r="QO68" s="80"/>
      <c r="QP68" s="80"/>
      <c r="QQ68" s="80"/>
      <c r="QR68" s="80"/>
      <c r="QS68" s="80"/>
      <c r="QT68" s="80"/>
      <c r="QU68" s="80"/>
      <c r="QV68" s="80"/>
      <c r="QW68" s="80"/>
      <c r="QX68" s="80"/>
      <c r="QY68" s="80"/>
      <c r="QZ68" s="80"/>
      <c r="RA68" s="80"/>
      <c r="RB68" s="80"/>
      <c r="RC68" s="80"/>
      <c r="RD68" s="80"/>
      <c r="RE68" s="80"/>
      <c r="RF68" s="80"/>
      <c r="RG68" s="80"/>
      <c r="RH68" s="80"/>
      <c r="RI68" s="80"/>
      <c r="RJ68" s="80"/>
      <c r="RK68" s="80"/>
      <c r="RL68" s="80"/>
      <c r="RM68" s="80"/>
      <c r="RN68" s="80"/>
      <c r="RO68" s="80"/>
      <c r="RP68" s="80"/>
      <c r="RQ68" s="80"/>
      <c r="RR68" s="80"/>
      <c r="RS68" s="80"/>
      <c r="RT68" s="80"/>
      <c r="RU68" s="80"/>
      <c r="RV68" s="80"/>
      <c r="RW68" s="80"/>
      <c r="RX68" s="80"/>
      <c r="RY68" s="80"/>
      <c r="RZ68" s="80"/>
      <c r="SA68" s="80"/>
      <c r="SB68" s="80"/>
      <c r="SC68" s="80"/>
      <c r="SD68" s="80"/>
      <c r="SE68" s="80"/>
      <c r="SF68" s="80"/>
      <c r="SG68" s="80"/>
      <c r="SH68" s="80"/>
      <c r="SI68" s="80"/>
      <c r="SJ68" s="80"/>
      <c r="SK68" s="80"/>
      <c r="SL68" s="80"/>
      <c r="SM68" s="80"/>
      <c r="SN68" s="80"/>
      <c r="SO68" s="80"/>
      <c r="SP68" s="80"/>
      <c r="SQ68" s="80"/>
      <c r="SR68" s="80"/>
      <c r="SS68" s="80"/>
      <c r="ST68" s="80"/>
      <c r="SU68" s="80"/>
      <c r="SV68" s="80"/>
      <c r="SW68" s="80"/>
      <c r="SX68" s="80"/>
      <c r="SY68" s="80"/>
      <c r="SZ68" s="80"/>
      <c r="TA68" s="80"/>
      <c r="TB68" s="80"/>
      <c r="TC68" s="80"/>
      <c r="TD68" s="80"/>
      <c r="TE68" s="80"/>
      <c r="TF68" s="80"/>
      <c r="TG68" s="80"/>
      <c r="TH68" s="80"/>
      <c r="TI68" s="80"/>
      <c r="TJ68" s="80"/>
      <c r="TK68" s="80"/>
      <c r="TL68" s="80"/>
      <c r="TM68" s="80"/>
      <c r="TN68" s="80"/>
      <c r="TO68" s="80"/>
      <c r="TP68" s="80"/>
      <c r="TQ68" s="80"/>
      <c r="TR68" s="80"/>
      <c r="TS68" s="80"/>
      <c r="TT68" s="80"/>
      <c r="TU68" s="80"/>
      <c r="TV68" s="80"/>
      <c r="TW68" s="80"/>
      <c r="TX68" s="80"/>
      <c r="TY68" s="80"/>
      <c r="TZ68" s="80"/>
      <c r="UA68" s="80"/>
      <c r="UB68" s="80"/>
      <c r="UC68" s="80"/>
      <c r="UD68" s="80"/>
      <c r="UE68" s="80"/>
      <c r="UF68" s="80"/>
      <c r="UG68" s="80"/>
      <c r="UH68" s="80"/>
      <c r="UI68" s="80"/>
      <c r="UJ68" s="80"/>
      <c r="UK68" s="80"/>
      <c r="UL68" s="80"/>
      <c r="UM68" s="80"/>
      <c r="UN68" s="80"/>
      <c r="UO68" s="80"/>
      <c r="UP68" s="80"/>
      <c r="UQ68" s="80"/>
      <c r="UR68" s="80"/>
      <c r="US68" s="80"/>
      <c r="UT68" s="80"/>
      <c r="UU68" s="80"/>
      <c r="UV68" s="80"/>
      <c r="UW68" s="80"/>
      <c r="UX68" s="80"/>
      <c r="UY68" s="80"/>
      <c r="UZ68" s="80"/>
      <c r="VA68" s="80"/>
      <c r="VB68" s="80"/>
      <c r="VC68" s="80"/>
      <c r="VD68" s="80"/>
      <c r="VE68" s="80"/>
      <c r="VF68" s="80"/>
      <c r="VG68" s="80"/>
      <c r="VH68" s="80"/>
      <c r="VI68" s="80"/>
      <c r="VJ68" s="80"/>
      <c r="VK68" s="80"/>
      <c r="VL68" s="80"/>
      <c r="VM68" s="80"/>
      <c r="VN68" s="80"/>
      <c r="VO68" s="80"/>
      <c r="VP68" s="80"/>
      <c r="VQ68" s="80"/>
      <c r="VR68" s="80"/>
      <c r="VS68" s="80"/>
      <c r="VT68" s="80"/>
      <c r="VU68" s="80"/>
      <c r="VV68" s="80"/>
      <c r="VW68" s="80"/>
      <c r="VX68" s="80"/>
      <c r="VY68" s="80"/>
      <c r="VZ68" s="80"/>
      <c r="WA68" s="80"/>
      <c r="WB68" s="80"/>
      <c r="WC68" s="80"/>
      <c r="WD68" s="80"/>
      <c r="WE68" s="80"/>
      <c r="WF68" s="80"/>
      <c r="WG68" s="80"/>
      <c r="WH68" s="80"/>
      <c r="WI68" s="80"/>
      <c r="WJ68" s="80"/>
      <c r="WK68" s="80"/>
      <c r="WL68" s="80"/>
      <c r="WM68" s="80"/>
      <c r="WN68" s="80"/>
      <c r="WO68" s="80"/>
      <c r="WP68" s="80"/>
      <c r="WQ68" s="80"/>
      <c r="WR68" s="80"/>
      <c r="WS68" s="80"/>
      <c r="WT68" s="80"/>
      <c r="WU68" s="80"/>
      <c r="WV68" s="80"/>
      <c r="WW68" s="80"/>
      <c r="WX68" s="80"/>
      <c r="WY68" s="80"/>
      <c r="WZ68" s="80"/>
      <c r="XA68" s="80"/>
      <c r="XB68" s="80"/>
      <c r="XC68" s="80"/>
      <c r="XD68" s="80"/>
      <c r="XE68" s="80"/>
      <c r="XF68" s="80"/>
      <c r="XG68" s="80"/>
      <c r="XH68" s="80"/>
      <c r="XI68" s="80"/>
      <c r="XJ68" s="80"/>
      <c r="XK68" s="80"/>
      <c r="XL68" s="80"/>
      <c r="XM68" s="80"/>
      <c r="XN68" s="80"/>
      <c r="XO68" s="80"/>
      <c r="XP68" s="80"/>
      <c r="XQ68" s="80"/>
      <c r="XR68" s="80"/>
      <c r="XS68" s="80"/>
      <c r="XT68" s="80"/>
      <c r="XU68" s="80"/>
      <c r="XV68" s="80"/>
      <c r="XW68" s="80"/>
      <c r="XX68" s="80"/>
      <c r="XY68" s="80"/>
      <c r="XZ68" s="80"/>
      <c r="YA68" s="80"/>
      <c r="YB68" s="80"/>
      <c r="YC68" s="80"/>
      <c r="YD68" s="80"/>
      <c r="YE68" s="80"/>
      <c r="YF68" s="80"/>
      <c r="YG68" s="80"/>
      <c r="YH68" s="80"/>
      <c r="YI68" s="80"/>
      <c r="YJ68" s="80"/>
      <c r="YK68" s="80"/>
      <c r="YL68" s="80"/>
      <c r="YM68" s="80"/>
      <c r="YN68" s="80"/>
      <c r="YO68" s="80"/>
      <c r="YP68" s="80"/>
      <c r="YQ68" s="80"/>
      <c r="YR68" s="80"/>
      <c r="YS68" s="80"/>
      <c r="YT68" s="80"/>
      <c r="YU68" s="80"/>
      <c r="YV68" s="80"/>
      <c r="YW68" s="80"/>
      <c r="YX68" s="80"/>
      <c r="YY68" s="80"/>
      <c r="YZ68" s="80"/>
      <c r="ZA68" s="80"/>
      <c r="ZB68" s="80"/>
      <c r="ZC68" s="80"/>
      <c r="ZD68" s="80"/>
      <c r="ZE68" s="80"/>
      <c r="ZF68" s="80"/>
      <c r="ZG68" s="80"/>
      <c r="ZH68" s="80"/>
      <c r="ZI68" s="80"/>
      <c r="ZJ68" s="80"/>
      <c r="ZK68" s="80"/>
      <c r="ZL68" s="80"/>
      <c r="ZM68" s="80"/>
      <c r="ZN68" s="80"/>
      <c r="ZO68" s="80"/>
      <c r="ZP68" s="80"/>
      <c r="ZQ68" s="80"/>
      <c r="ZR68" s="80"/>
      <c r="ZS68" s="80"/>
      <c r="ZT68" s="80"/>
      <c r="ZU68" s="80"/>
      <c r="ZV68" s="80"/>
      <c r="ZW68" s="80"/>
      <c r="ZX68" s="80"/>
      <c r="ZY68" s="80"/>
      <c r="ZZ68" s="80"/>
      <c r="AAA68" s="80"/>
      <c r="AAB68" s="80"/>
      <c r="AAC68" s="80"/>
      <c r="AAD68" s="80"/>
      <c r="AAE68" s="80"/>
      <c r="AAF68" s="80"/>
      <c r="AAG68" s="80"/>
      <c r="AAH68" s="80"/>
      <c r="AAI68" s="80"/>
      <c r="AAJ68" s="80"/>
      <c r="AAK68" s="80"/>
      <c r="AAL68" s="80"/>
      <c r="AAM68" s="80"/>
      <c r="AAN68" s="80"/>
      <c r="AAO68" s="80"/>
      <c r="AAP68" s="80"/>
      <c r="AAQ68" s="80"/>
      <c r="AAR68" s="80"/>
      <c r="AAS68" s="80"/>
      <c r="AAT68" s="80"/>
      <c r="AAU68" s="80"/>
      <c r="AAV68" s="80"/>
      <c r="AAW68" s="80"/>
      <c r="AAX68" s="80"/>
      <c r="AAY68" s="80"/>
      <c r="AAZ68" s="80"/>
      <c r="ABA68" s="80"/>
      <c r="ABB68" s="80"/>
      <c r="ABC68" s="80"/>
      <c r="ABD68" s="80"/>
      <c r="ABE68" s="80"/>
      <c r="ABF68" s="80"/>
      <c r="ABG68" s="80"/>
      <c r="ABH68" s="80"/>
      <c r="ABI68" s="80"/>
      <c r="ABJ68" s="80"/>
      <c r="ABK68" s="80"/>
      <c r="ABL68" s="80"/>
      <c r="ABM68" s="80"/>
      <c r="ABN68" s="80"/>
      <c r="ABO68" s="80"/>
      <c r="ABP68" s="80"/>
      <c r="ABQ68" s="80"/>
      <c r="ABR68" s="80"/>
      <c r="ABS68" s="80"/>
      <c r="ABT68" s="80"/>
      <c r="ABU68" s="80"/>
      <c r="ABV68" s="80"/>
      <c r="ABW68" s="80"/>
      <c r="ABX68" s="80"/>
      <c r="ABY68" s="80"/>
      <c r="ABZ68" s="80"/>
      <c r="ACA68" s="80"/>
      <c r="ACB68" s="80"/>
      <c r="ACC68" s="80"/>
      <c r="ACD68" s="80"/>
      <c r="ACE68" s="80"/>
      <c r="ACF68" s="80"/>
      <c r="ACG68" s="80"/>
      <c r="ACH68" s="80"/>
      <c r="ACI68" s="80"/>
      <c r="ACJ68" s="80"/>
      <c r="ACK68" s="80"/>
      <c r="ACL68" s="80"/>
      <c r="ACM68" s="80"/>
      <c r="ACN68" s="80"/>
      <c r="ACO68" s="80"/>
      <c r="ACP68" s="80"/>
      <c r="ACQ68" s="80"/>
      <c r="ACR68" s="80"/>
      <c r="ACS68" s="80"/>
      <c r="ACT68" s="80"/>
      <c r="ACU68" s="80"/>
      <c r="ACV68" s="80"/>
      <c r="ACW68" s="80"/>
      <c r="ACX68" s="80"/>
      <c r="ACY68" s="80"/>
      <c r="ACZ68" s="80"/>
      <c r="ADA68" s="80"/>
      <c r="ADB68" s="80"/>
      <c r="ADC68" s="80"/>
      <c r="ADD68" s="80"/>
      <c r="ADE68" s="80"/>
      <c r="ADF68" s="80"/>
      <c r="ADG68" s="80"/>
      <c r="ADH68" s="80"/>
      <c r="ADI68" s="80"/>
      <c r="ADJ68" s="80"/>
      <c r="ADK68" s="80"/>
      <c r="ADL68" s="80"/>
      <c r="ADM68" s="80"/>
      <c r="ADN68" s="80"/>
      <c r="ADO68" s="80"/>
      <c r="ADP68" s="80"/>
      <c r="ADQ68" s="80"/>
      <c r="ADR68" s="80"/>
      <c r="ADS68" s="80"/>
      <c r="ADT68" s="80"/>
      <c r="ADU68" s="80"/>
      <c r="ADV68" s="80"/>
      <c r="ADW68" s="80"/>
      <c r="ADX68" s="80"/>
      <c r="ADY68" s="80"/>
      <c r="ADZ68" s="80"/>
      <c r="AEA68" s="80"/>
      <c r="AEB68" s="80"/>
      <c r="AEC68" s="80"/>
      <c r="AED68" s="80"/>
      <c r="AEE68" s="80"/>
      <c r="AEF68" s="80"/>
      <c r="AEG68" s="80"/>
      <c r="AEH68" s="80"/>
      <c r="AEI68" s="80"/>
      <c r="AEJ68" s="80"/>
      <c r="AEK68" s="80"/>
      <c r="AEL68" s="80"/>
      <c r="AEM68" s="80"/>
      <c r="AEN68" s="80"/>
      <c r="AEO68" s="80"/>
      <c r="AEP68" s="80"/>
      <c r="AEQ68" s="80"/>
      <c r="AER68" s="80"/>
      <c r="AES68" s="80"/>
      <c r="AET68" s="80"/>
      <c r="AEU68" s="80"/>
      <c r="AEV68" s="80"/>
      <c r="AEW68" s="80"/>
      <c r="AEX68" s="80"/>
      <c r="AEY68" s="80"/>
      <c r="AEZ68" s="80"/>
      <c r="AFA68" s="80"/>
      <c r="AFB68" s="80"/>
      <c r="AFC68" s="80"/>
      <c r="AFD68" s="80"/>
      <c r="AFE68" s="80"/>
      <c r="AFF68" s="80"/>
      <c r="AFG68" s="80"/>
      <c r="AFH68" s="80"/>
      <c r="AFI68" s="80"/>
      <c r="AFJ68" s="80"/>
      <c r="AFK68" s="80"/>
      <c r="AFL68" s="80"/>
      <c r="AFM68" s="80"/>
      <c r="AFN68" s="80"/>
      <c r="AFO68" s="80"/>
      <c r="AFP68" s="80"/>
      <c r="AFQ68" s="80"/>
      <c r="AFR68" s="80"/>
      <c r="AFS68" s="80"/>
      <c r="AFT68" s="80"/>
      <c r="AFU68" s="80"/>
      <c r="AFV68" s="80"/>
      <c r="AFW68" s="80"/>
      <c r="AFX68" s="80"/>
      <c r="AFY68" s="80"/>
      <c r="AFZ68" s="80"/>
      <c r="AGA68" s="80"/>
      <c r="AGB68" s="80"/>
      <c r="AGC68" s="80"/>
      <c r="AGD68" s="80"/>
      <c r="AGE68" s="80"/>
      <c r="AGF68" s="80"/>
      <c r="AGG68" s="80"/>
      <c r="AGH68" s="80"/>
      <c r="AGI68" s="80"/>
      <c r="AGJ68" s="80"/>
      <c r="AGK68" s="80"/>
      <c r="AGL68" s="80"/>
      <c r="AGM68" s="80"/>
      <c r="AGN68" s="80"/>
      <c r="AGO68" s="80"/>
      <c r="AGP68" s="80"/>
      <c r="AGQ68" s="80"/>
      <c r="AGR68" s="80"/>
      <c r="AGS68" s="80"/>
      <c r="AGT68" s="80"/>
      <c r="AGU68" s="80"/>
      <c r="AGV68" s="80"/>
      <c r="AGW68" s="80"/>
      <c r="AGX68" s="80"/>
      <c r="AGY68" s="80"/>
      <c r="AGZ68" s="80"/>
      <c r="AHA68" s="80"/>
      <c r="AHB68" s="80"/>
      <c r="AHC68" s="80"/>
      <c r="AHD68" s="80"/>
      <c r="AHE68" s="80"/>
      <c r="AHF68" s="80"/>
      <c r="AHG68" s="80"/>
      <c r="AHH68" s="80"/>
      <c r="AHI68" s="80"/>
      <c r="AHJ68" s="80"/>
      <c r="AHK68" s="80"/>
      <c r="AHL68" s="80"/>
      <c r="AHM68" s="80"/>
      <c r="AHN68" s="80"/>
      <c r="AHO68" s="80"/>
      <c r="AHP68" s="80"/>
      <c r="AHQ68" s="80"/>
      <c r="AHR68" s="80"/>
      <c r="AHS68" s="80"/>
      <c r="AHT68" s="80"/>
      <c r="AHU68" s="80"/>
      <c r="AHV68" s="80"/>
      <c r="AHW68" s="80"/>
      <c r="AHX68" s="80"/>
      <c r="AHY68" s="80"/>
      <c r="AHZ68" s="80"/>
      <c r="AIA68" s="80"/>
      <c r="AIB68" s="80"/>
      <c r="AIC68" s="80"/>
      <c r="AID68" s="80"/>
      <c r="AIE68" s="80"/>
      <c r="AIF68" s="80"/>
      <c r="AIG68" s="80"/>
      <c r="AIH68" s="80"/>
      <c r="AII68" s="80"/>
      <c r="AIJ68" s="80"/>
      <c r="AIK68" s="80"/>
      <c r="AIL68" s="80"/>
      <c r="AIM68" s="80"/>
      <c r="AIN68" s="80"/>
      <c r="AIO68" s="80"/>
      <c r="AIP68" s="80"/>
      <c r="AIQ68" s="80"/>
      <c r="AIR68" s="80"/>
      <c r="AIS68" s="80"/>
      <c r="AIT68" s="80"/>
      <c r="AIU68" s="80"/>
      <c r="AIV68" s="80"/>
      <c r="AIW68" s="80"/>
      <c r="AIX68" s="80"/>
      <c r="AIY68" s="80"/>
      <c r="AIZ68" s="80"/>
      <c r="AJA68" s="80"/>
      <c r="AJB68" s="80"/>
      <c r="AJC68" s="80"/>
      <c r="AJD68" s="80"/>
      <c r="AJE68" s="80"/>
      <c r="AJF68" s="80"/>
      <c r="AJG68" s="80"/>
      <c r="AJH68" s="80"/>
      <c r="AJI68" s="80"/>
      <c r="AJJ68" s="80"/>
      <c r="AJK68" s="80"/>
      <c r="AJL68" s="80"/>
      <c r="AJM68" s="80"/>
      <c r="AJN68" s="80"/>
      <c r="AJO68" s="80"/>
      <c r="AJP68" s="80"/>
      <c r="AJQ68" s="80"/>
      <c r="AJR68" s="80"/>
      <c r="AJS68" s="80"/>
      <c r="AJT68" s="80"/>
      <c r="AJU68" s="80"/>
      <c r="AJV68" s="80"/>
      <c r="AJW68" s="80"/>
      <c r="AJX68" s="80"/>
      <c r="AJY68" s="80"/>
      <c r="AJZ68" s="80"/>
      <c r="AKA68" s="80"/>
      <c r="AKB68" s="80"/>
      <c r="AKC68" s="80"/>
      <c r="AKD68" s="80"/>
      <c r="AKE68" s="80"/>
      <c r="AKF68" s="80"/>
      <c r="AKG68" s="80"/>
      <c r="AKH68" s="80"/>
      <c r="AKI68" s="80"/>
      <c r="AKJ68" s="80"/>
      <c r="AKK68" s="80"/>
      <c r="AKL68" s="80"/>
      <c r="AKM68" s="80"/>
      <c r="AKN68" s="80"/>
      <c r="AKO68" s="80"/>
      <c r="AKP68" s="80"/>
      <c r="AKQ68" s="80"/>
      <c r="AKR68" s="80"/>
      <c r="AKS68" s="80"/>
      <c r="AKT68" s="80"/>
      <c r="AKU68" s="80"/>
      <c r="AKV68" s="80"/>
      <c r="AKW68" s="80"/>
      <c r="AKX68" s="80"/>
      <c r="AKY68" s="80"/>
      <c r="AKZ68" s="80"/>
      <c r="ALA68" s="80"/>
      <c r="ALB68" s="80"/>
      <c r="ALC68" s="80"/>
      <c r="ALD68" s="80"/>
      <c r="ALE68" s="80"/>
      <c r="ALF68" s="80"/>
      <c r="ALG68" s="80"/>
      <c r="ALH68" s="80"/>
      <c r="ALI68" s="80"/>
      <c r="ALJ68" s="80"/>
      <c r="ALK68" s="80"/>
      <c r="ALL68" s="80"/>
      <c r="ALM68" s="80"/>
      <c r="ALN68" s="80"/>
      <c r="ALO68" s="80"/>
      <c r="ALP68" s="80"/>
    </row>
    <row r="69" spans="1:1004" s="207" customFormat="1" ht="15" x14ac:dyDescent="0.25">
      <c r="A69" s="407">
        <f>IF(COUNTBLANK(B69)=1," ",COUNTA($B$13:B69))</f>
        <v>27</v>
      </c>
      <c r="B69" s="412" t="s">
        <v>79</v>
      </c>
      <c r="C69" s="481" t="s">
        <v>510</v>
      </c>
      <c r="D69" s="407" t="s">
        <v>77</v>
      </c>
      <c r="E69" s="47">
        <f>apjomi!F1*2</f>
        <v>190</v>
      </c>
      <c r="F69" s="326"/>
      <c r="G69" s="327"/>
      <c r="H69" s="107"/>
      <c r="I69" s="328"/>
      <c r="J69" s="328"/>
      <c r="K69" s="168"/>
      <c r="L69" s="168"/>
      <c r="M69" s="168"/>
      <c r="N69" s="168"/>
      <c r="O69" s="168"/>
      <c r="P69" s="168"/>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c r="IH69" s="80"/>
      <c r="II69" s="80"/>
      <c r="IJ69" s="80"/>
      <c r="IK69" s="80"/>
      <c r="IL69" s="80"/>
      <c r="IM69" s="80"/>
      <c r="IN69" s="80"/>
      <c r="IO69" s="80"/>
      <c r="IP69" s="80"/>
      <c r="IQ69" s="80"/>
      <c r="IR69" s="80"/>
      <c r="IS69" s="80"/>
      <c r="IT69" s="80"/>
      <c r="IU69" s="80"/>
      <c r="IV69" s="80"/>
      <c r="IW69" s="80"/>
      <c r="IX69" s="80"/>
      <c r="IY69" s="80"/>
      <c r="IZ69" s="80"/>
      <c r="JA69" s="80"/>
      <c r="JB69" s="80"/>
      <c r="JC69" s="80"/>
      <c r="JD69" s="80"/>
      <c r="JE69" s="80"/>
      <c r="JF69" s="80"/>
      <c r="JG69" s="80"/>
      <c r="JH69" s="80"/>
      <c r="JI69" s="80"/>
      <c r="JJ69" s="80"/>
      <c r="JK69" s="80"/>
      <c r="JL69" s="80"/>
      <c r="JM69" s="80"/>
      <c r="JN69" s="80"/>
      <c r="JO69" s="80"/>
      <c r="JP69" s="80"/>
      <c r="JQ69" s="80"/>
      <c r="JR69" s="80"/>
      <c r="JS69" s="80"/>
      <c r="JT69" s="80"/>
      <c r="JU69" s="80"/>
      <c r="JV69" s="80"/>
      <c r="JW69" s="80"/>
      <c r="JX69" s="80"/>
      <c r="JY69" s="80"/>
      <c r="JZ69" s="80"/>
      <c r="KA69" s="80"/>
      <c r="KB69" s="80"/>
      <c r="KC69" s="80"/>
      <c r="KD69" s="80"/>
      <c r="KE69" s="80"/>
      <c r="KF69" s="80"/>
      <c r="KG69" s="80"/>
      <c r="KH69" s="80"/>
      <c r="KI69" s="80"/>
      <c r="KJ69" s="80"/>
      <c r="KK69" s="80"/>
      <c r="KL69" s="80"/>
      <c r="KM69" s="80"/>
      <c r="KN69" s="80"/>
      <c r="KO69" s="80"/>
      <c r="KP69" s="80"/>
      <c r="KQ69" s="80"/>
      <c r="KR69" s="80"/>
      <c r="KS69" s="80"/>
      <c r="KT69" s="80"/>
      <c r="KU69" s="80"/>
      <c r="KV69" s="80"/>
      <c r="KW69" s="80"/>
      <c r="KX69" s="80"/>
      <c r="KY69" s="80"/>
      <c r="KZ69" s="80"/>
      <c r="LA69" s="80"/>
      <c r="LB69" s="80"/>
      <c r="LC69" s="80"/>
      <c r="LD69" s="80"/>
      <c r="LE69" s="80"/>
      <c r="LF69" s="80"/>
      <c r="LG69" s="80"/>
      <c r="LH69" s="80"/>
      <c r="LI69" s="80"/>
      <c r="LJ69" s="80"/>
      <c r="LK69" s="80"/>
      <c r="LL69" s="80"/>
      <c r="LM69" s="80"/>
      <c r="LN69" s="80"/>
      <c r="LO69" s="80"/>
      <c r="LP69" s="80"/>
      <c r="LQ69" s="80"/>
      <c r="LR69" s="80"/>
      <c r="LS69" s="80"/>
      <c r="LT69" s="80"/>
      <c r="LU69" s="80"/>
      <c r="LV69" s="80"/>
      <c r="LW69" s="80"/>
      <c r="LX69" s="80"/>
      <c r="LY69" s="80"/>
      <c r="LZ69" s="80"/>
      <c r="MA69" s="80"/>
      <c r="MB69" s="80"/>
      <c r="MC69" s="80"/>
      <c r="MD69" s="80"/>
      <c r="ME69" s="80"/>
      <c r="MF69" s="80"/>
      <c r="MG69" s="80"/>
      <c r="MH69" s="80"/>
      <c r="MI69" s="80"/>
      <c r="MJ69" s="80"/>
      <c r="MK69" s="80"/>
      <c r="ML69" s="80"/>
      <c r="MM69" s="80"/>
      <c r="MN69" s="80"/>
      <c r="MO69" s="80"/>
      <c r="MP69" s="80"/>
      <c r="MQ69" s="80"/>
      <c r="MR69" s="80"/>
      <c r="MS69" s="80"/>
      <c r="MT69" s="80"/>
      <c r="MU69" s="80"/>
      <c r="MV69" s="80"/>
      <c r="MW69" s="80"/>
      <c r="MX69" s="80"/>
      <c r="MY69" s="80"/>
      <c r="MZ69" s="80"/>
      <c r="NA69" s="80"/>
      <c r="NB69" s="80"/>
      <c r="NC69" s="80"/>
      <c r="ND69" s="80"/>
      <c r="NE69" s="80"/>
      <c r="NF69" s="80"/>
      <c r="NG69" s="80"/>
      <c r="NH69" s="80"/>
      <c r="NI69" s="80"/>
      <c r="NJ69" s="80"/>
      <c r="NK69" s="80"/>
      <c r="NL69" s="80"/>
      <c r="NM69" s="80"/>
      <c r="NN69" s="80"/>
      <c r="NO69" s="80"/>
      <c r="NP69" s="80"/>
      <c r="NQ69" s="80"/>
      <c r="NR69" s="80"/>
      <c r="NS69" s="80"/>
      <c r="NT69" s="80"/>
      <c r="NU69" s="80"/>
      <c r="NV69" s="80"/>
      <c r="NW69" s="80"/>
      <c r="NX69" s="80"/>
      <c r="NY69" s="80"/>
      <c r="NZ69" s="80"/>
      <c r="OA69" s="80"/>
      <c r="OB69" s="80"/>
      <c r="OC69" s="80"/>
      <c r="OD69" s="80"/>
      <c r="OE69" s="80"/>
      <c r="OF69" s="80"/>
      <c r="OG69" s="80"/>
      <c r="OH69" s="80"/>
      <c r="OI69" s="80"/>
      <c r="OJ69" s="80"/>
      <c r="OK69" s="80"/>
      <c r="OL69" s="80"/>
      <c r="OM69" s="80"/>
      <c r="ON69" s="80"/>
      <c r="OO69" s="80"/>
      <c r="OP69" s="80"/>
      <c r="OQ69" s="80"/>
      <c r="OR69" s="80"/>
      <c r="OS69" s="80"/>
      <c r="OT69" s="80"/>
      <c r="OU69" s="80"/>
      <c r="OV69" s="80"/>
      <c r="OW69" s="80"/>
      <c r="OX69" s="80"/>
      <c r="OY69" s="80"/>
      <c r="OZ69" s="80"/>
      <c r="PA69" s="80"/>
      <c r="PB69" s="80"/>
      <c r="PC69" s="80"/>
      <c r="PD69" s="80"/>
      <c r="PE69" s="80"/>
      <c r="PF69" s="80"/>
      <c r="PG69" s="80"/>
      <c r="PH69" s="80"/>
      <c r="PI69" s="80"/>
      <c r="PJ69" s="80"/>
      <c r="PK69" s="80"/>
      <c r="PL69" s="80"/>
      <c r="PM69" s="80"/>
      <c r="PN69" s="80"/>
      <c r="PO69" s="80"/>
      <c r="PP69" s="80"/>
      <c r="PQ69" s="80"/>
      <c r="PR69" s="80"/>
      <c r="PS69" s="80"/>
      <c r="PT69" s="80"/>
      <c r="PU69" s="80"/>
      <c r="PV69" s="80"/>
      <c r="PW69" s="80"/>
      <c r="PX69" s="80"/>
      <c r="PY69" s="80"/>
      <c r="PZ69" s="80"/>
      <c r="QA69" s="80"/>
      <c r="QB69" s="80"/>
      <c r="QC69" s="80"/>
      <c r="QD69" s="80"/>
      <c r="QE69" s="80"/>
      <c r="QF69" s="80"/>
      <c r="QG69" s="80"/>
      <c r="QH69" s="80"/>
      <c r="QI69" s="80"/>
      <c r="QJ69" s="80"/>
      <c r="QK69" s="80"/>
      <c r="QL69" s="80"/>
      <c r="QM69" s="80"/>
      <c r="QN69" s="80"/>
      <c r="QO69" s="80"/>
      <c r="QP69" s="80"/>
      <c r="QQ69" s="80"/>
      <c r="QR69" s="80"/>
      <c r="QS69" s="80"/>
      <c r="QT69" s="80"/>
      <c r="QU69" s="80"/>
      <c r="QV69" s="80"/>
      <c r="QW69" s="80"/>
      <c r="QX69" s="80"/>
      <c r="QY69" s="80"/>
      <c r="QZ69" s="80"/>
      <c r="RA69" s="80"/>
      <c r="RB69" s="80"/>
      <c r="RC69" s="80"/>
      <c r="RD69" s="80"/>
      <c r="RE69" s="80"/>
      <c r="RF69" s="80"/>
      <c r="RG69" s="80"/>
      <c r="RH69" s="80"/>
      <c r="RI69" s="80"/>
      <c r="RJ69" s="80"/>
      <c r="RK69" s="80"/>
      <c r="RL69" s="80"/>
      <c r="RM69" s="80"/>
      <c r="RN69" s="80"/>
      <c r="RO69" s="80"/>
      <c r="RP69" s="80"/>
      <c r="RQ69" s="80"/>
      <c r="RR69" s="80"/>
      <c r="RS69" s="80"/>
      <c r="RT69" s="80"/>
      <c r="RU69" s="80"/>
      <c r="RV69" s="80"/>
      <c r="RW69" s="80"/>
      <c r="RX69" s="80"/>
      <c r="RY69" s="80"/>
      <c r="RZ69" s="80"/>
      <c r="SA69" s="80"/>
      <c r="SB69" s="80"/>
      <c r="SC69" s="80"/>
      <c r="SD69" s="80"/>
      <c r="SE69" s="80"/>
      <c r="SF69" s="80"/>
      <c r="SG69" s="80"/>
      <c r="SH69" s="80"/>
      <c r="SI69" s="80"/>
      <c r="SJ69" s="80"/>
      <c r="SK69" s="80"/>
      <c r="SL69" s="80"/>
      <c r="SM69" s="80"/>
      <c r="SN69" s="80"/>
      <c r="SO69" s="80"/>
      <c r="SP69" s="80"/>
      <c r="SQ69" s="80"/>
      <c r="SR69" s="80"/>
      <c r="SS69" s="80"/>
      <c r="ST69" s="80"/>
      <c r="SU69" s="80"/>
      <c r="SV69" s="80"/>
      <c r="SW69" s="80"/>
      <c r="SX69" s="80"/>
      <c r="SY69" s="80"/>
      <c r="SZ69" s="80"/>
      <c r="TA69" s="80"/>
      <c r="TB69" s="80"/>
      <c r="TC69" s="80"/>
      <c r="TD69" s="80"/>
      <c r="TE69" s="80"/>
      <c r="TF69" s="80"/>
      <c r="TG69" s="80"/>
      <c r="TH69" s="80"/>
      <c r="TI69" s="80"/>
      <c r="TJ69" s="80"/>
      <c r="TK69" s="80"/>
      <c r="TL69" s="80"/>
      <c r="TM69" s="80"/>
      <c r="TN69" s="80"/>
      <c r="TO69" s="80"/>
      <c r="TP69" s="80"/>
      <c r="TQ69" s="80"/>
      <c r="TR69" s="80"/>
      <c r="TS69" s="80"/>
      <c r="TT69" s="80"/>
      <c r="TU69" s="80"/>
      <c r="TV69" s="80"/>
      <c r="TW69" s="80"/>
      <c r="TX69" s="80"/>
      <c r="TY69" s="80"/>
      <c r="TZ69" s="80"/>
      <c r="UA69" s="80"/>
      <c r="UB69" s="80"/>
      <c r="UC69" s="80"/>
      <c r="UD69" s="80"/>
      <c r="UE69" s="80"/>
      <c r="UF69" s="80"/>
      <c r="UG69" s="80"/>
      <c r="UH69" s="80"/>
      <c r="UI69" s="80"/>
      <c r="UJ69" s="80"/>
      <c r="UK69" s="80"/>
      <c r="UL69" s="80"/>
      <c r="UM69" s="80"/>
      <c r="UN69" s="80"/>
      <c r="UO69" s="80"/>
      <c r="UP69" s="80"/>
      <c r="UQ69" s="80"/>
      <c r="UR69" s="80"/>
      <c r="US69" s="80"/>
      <c r="UT69" s="80"/>
      <c r="UU69" s="80"/>
      <c r="UV69" s="80"/>
      <c r="UW69" s="80"/>
      <c r="UX69" s="80"/>
      <c r="UY69" s="80"/>
      <c r="UZ69" s="80"/>
      <c r="VA69" s="80"/>
      <c r="VB69" s="80"/>
      <c r="VC69" s="80"/>
      <c r="VD69" s="80"/>
      <c r="VE69" s="80"/>
      <c r="VF69" s="80"/>
      <c r="VG69" s="80"/>
      <c r="VH69" s="80"/>
      <c r="VI69" s="80"/>
      <c r="VJ69" s="80"/>
      <c r="VK69" s="80"/>
      <c r="VL69" s="80"/>
      <c r="VM69" s="80"/>
      <c r="VN69" s="80"/>
      <c r="VO69" s="80"/>
      <c r="VP69" s="80"/>
      <c r="VQ69" s="80"/>
      <c r="VR69" s="80"/>
      <c r="VS69" s="80"/>
      <c r="VT69" s="80"/>
      <c r="VU69" s="80"/>
      <c r="VV69" s="80"/>
      <c r="VW69" s="80"/>
      <c r="VX69" s="80"/>
      <c r="VY69" s="80"/>
      <c r="VZ69" s="80"/>
      <c r="WA69" s="80"/>
      <c r="WB69" s="80"/>
      <c r="WC69" s="80"/>
      <c r="WD69" s="80"/>
      <c r="WE69" s="80"/>
      <c r="WF69" s="80"/>
      <c r="WG69" s="80"/>
      <c r="WH69" s="80"/>
      <c r="WI69" s="80"/>
      <c r="WJ69" s="80"/>
      <c r="WK69" s="80"/>
      <c r="WL69" s="80"/>
      <c r="WM69" s="80"/>
      <c r="WN69" s="80"/>
      <c r="WO69" s="80"/>
      <c r="WP69" s="80"/>
      <c r="WQ69" s="80"/>
      <c r="WR69" s="80"/>
      <c r="WS69" s="80"/>
      <c r="WT69" s="80"/>
      <c r="WU69" s="80"/>
      <c r="WV69" s="80"/>
      <c r="WW69" s="80"/>
      <c r="WX69" s="80"/>
      <c r="WY69" s="80"/>
      <c r="WZ69" s="80"/>
      <c r="XA69" s="80"/>
      <c r="XB69" s="80"/>
      <c r="XC69" s="80"/>
      <c r="XD69" s="80"/>
      <c r="XE69" s="80"/>
      <c r="XF69" s="80"/>
      <c r="XG69" s="80"/>
      <c r="XH69" s="80"/>
      <c r="XI69" s="80"/>
      <c r="XJ69" s="80"/>
      <c r="XK69" s="80"/>
      <c r="XL69" s="80"/>
      <c r="XM69" s="80"/>
      <c r="XN69" s="80"/>
      <c r="XO69" s="80"/>
      <c r="XP69" s="80"/>
      <c r="XQ69" s="80"/>
      <c r="XR69" s="80"/>
      <c r="XS69" s="80"/>
      <c r="XT69" s="80"/>
      <c r="XU69" s="80"/>
      <c r="XV69" s="80"/>
      <c r="XW69" s="80"/>
      <c r="XX69" s="80"/>
      <c r="XY69" s="80"/>
      <c r="XZ69" s="80"/>
      <c r="YA69" s="80"/>
      <c r="YB69" s="80"/>
      <c r="YC69" s="80"/>
      <c r="YD69" s="80"/>
      <c r="YE69" s="80"/>
      <c r="YF69" s="80"/>
      <c r="YG69" s="80"/>
      <c r="YH69" s="80"/>
      <c r="YI69" s="80"/>
      <c r="YJ69" s="80"/>
      <c r="YK69" s="80"/>
      <c r="YL69" s="80"/>
      <c r="YM69" s="80"/>
      <c r="YN69" s="80"/>
      <c r="YO69" s="80"/>
      <c r="YP69" s="80"/>
      <c r="YQ69" s="80"/>
      <c r="YR69" s="80"/>
      <c r="YS69" s="80"/>
      <c r="YT69" s="80"/>
      <c r="YU69" s="80"/>
      <c r="YV69" s="80"/>
      <c r="YW69" s="80"/>
      <c r="YX69" s="80"/>
      <c r="YY69" s="80"/>
      <c r="YZ69" s="80"/>
      <c r="ZA69" s="80"/>
      <c r="ZB69" s="80"/>
      <c r="ZC69" s="80"/>
      <c r="ZD69" s="80"/>
      <c r="ZE69" s="80"/>
      <c r="ZF69" s="80"/>
      <c r="ZG69" s="80"/>
      <c r="ZH69" s="80"/>
      <c r="ZI69" s="80"/>
      <c r="ZJ69" s="80"/>
      <c r="ZK69" s="80"/>
      <c r="ZL69" s="80"/>
      <c r="ZM69" s="80"/>
      <c r="ZN69" s="80"/>
      <c r="ZO69" s="80"/>
      <c r="ZP69" s="80"/>
      <c r="ZQ69" s="80"/>
      <c r="ZR69" s="80"/>
      <c r="ZS69" s="80"/>
      <c r="ZT69" s="80"/>
      <c r="ZU69" s="80"/>
      <c r="ZV69" s="80"/>
      <c r="ZW69" s="80"/>
      <c r="ZX69" s="80"/>
      <c r="ZY69" s="80"/>
      <c r="ZZ69" s="80"/>
      <c r="AAA69" s="80"/>
      <c r="AAB69" s="80"/>
      <c r="AAC69" s="80"/>
      <c r="AAD69" s="80"/>
      <c r="AAE69" s="80"/>
      <c r="AAF69" s="80"/>
      <c r="AAG69" s="80"/>
      <c r="AAH69" s="80"/>
      <c r="AAI69" s="80"/>
      <c r="AAJ69" s="80"/>
      <c r="AAK69" s="80"/>
      <c r="AAL69" s="80"/>
      <c r="AAM69" s="80"/>
      <c r="AAN69" s="80"/>
      <c r="AAO69" s="80"/>
      <c r="AAP69" s="80"/>
      <c r="AAQ69" s="80"/>
      <c r="AAR69" s="80"/>
      <c r="AAS69" s="80"/>
      <c r="AAT69" s="80"/>
      <c r="AAU69" s="80"/>
      <c r="AAV69" s="80"/>
      <c r="AAW69" s="80"/>
      <c r="AAX69" s="80"/>
      <c r="AAY69" s="80"/>
      <c r="AAZ69" s="80"/>
      <c r="ABA69" s="80"/>
      <c r="ABB69" s="80"/>
      <c r="ABC69" s="80"/>
      <c r="ABD69" s="80"/>
      <c r="ABE69" s="80"/>
      <c r="ABF69" s="80"/>
      <c r="ABG69" s="80"/>
      <c r="ABH69" s="80"/>
      <c r="ABI69" s="80"/>
      <c r="ABJ69" s="80"/>
      <c r="ABK69" s="80"/>
      <c r="ABL69" s="80"/>
      <c r="ABM69" s="80"/>
      <c r="ABN69" s="80"/>
      <c r="ABO69" s="80"/>
      <c r="ABP69" s="80"/>
      <c r="ABQ69" s="80"/>
      <c r="ABR69" s="80"/>
      <c r="ABS69" s="80"/>
      <c r="ABT69" s="80"/>
      <c r="ABU69" s="80"/>
      <c r="ABV69" s="80"/>
      <c r="ABW69" s="80"/>
      <c r="ABX69" s="80"/>
      <c r="ABY69" s="80"/>
      <c r="ABZ69" s="80"/>
      <c r="ACA69" s="80"/>
      <c r="ACB69" s="80"/>
      <c r="ACC69" s="80"/>
      <c r="ACD69" s="80"/>
      <c r="ACE69" s="80"/>
      <c r="ACF69" s="80"/>
      <c r="ACG69" s="80"/>
      <c r="ACH69" s="80"/>
      <c r="ACI69" s="80"/>
      <c r="ACJ69" s="80"/>
      <c r="ACK69" s="80"/>
      <c r="ACL69" s="80"/>
      <c r="ACM69" s="80"/>
      <c r="ACN69" s="80"/>
      <c r="ACO69" s="80"/>
      <c r="ACP69" s="80"/>
      <c r="ACQ69" s="80"/>
      <c r="ACR69" s="80"/>
      <c r="ACS69" s="80"/>
      <c r="ACT69" s="80"/>
      <c r="ACU69" s="80"/>
      <c r="ACV69" s="80"/>
      <c r="ACW69" s="80"/>
      <c r="ACX69" s="80"/>
      <c r="ACY69" s="80"/>
      <c r="ACZ69" s="80"/>
      <c r="ADA69" s="80"/>
      <c r="ADB69" s="80"/>
      <c r="ADC69" s="80"/>
      <c r="ADD69" s="80"/>
      <c r="ADE69" s="80"/>
      <c r="ADF69" s="80"/>
      <c r="ADG69" s="80"/>
      <c r="ADH69" s="80"/>
      <c r="ADI69" s="80"/>
      <c r="ADJ69" s="80"/>
      <c r="ADK69" s="80"/>
      <c r="ADL69" s="80"/>
      <c r="ADM69" s="80"/>
      <c r="ADN69" s="80"/>
      <c r="ADO69" s="80"/>
      <c r="ADP69" s="80"/>
      <c r="ADQ69" s="80"/>
      <c r="ADR69" s="80"/>
      <c r="ADS69" s="80"/>
      <c r="ADT69" s="80"/>
      <c r="ADU69" s="80"/>
      <c r="ADV69" s="80"/>
      <c r="ADW69" s="80"/>
      <c r="ADX69" s="80"/>
      <c r="ADY69" s="80"/>
      <c r="ADZ69" s="80"/>
      <c r="AEA69" s="80"/>
      <c r="AEB69" s="80"/>
      <c r="AEC69" s="80"/>
      <c r="AED69" s="80"/>
      <c r="AEE69" s="80"/>
      <c r="AEF69" s="80"/>
      <c r="AEG69" s="80"/>
      <c r="AEH69" s="80"/>
      <c r="AEI69" s="80"/>
      <c r="AEJ69" s="80"/>
      <c r="AEK69" s="80"/>
      <c r="AEL69" s="80"/>
      <c r="AEM69" s="80"/>
      <c r="AEN69" s="80"/>
      <c r="AEO69" s="80"/>
      <c r="AEP69" s="80"/>
      <c r="AEQ69" s="80"/>
      <c r="AER69" s="80"/>
      <c r="AES69" s="80"/>
      <c r="AET69" s="80"/>
      <c r="AEU69" s="80"/>
      <c r="AEV69" s="80"/>
      <c r="AEW69" s="80"/>
      <c r="AEX69" s="80"/>
      <c r="AEY69" s="80"/>
      <c r="AEZ69" s="80"/>
      <c r="AFA69" s="80"/>
      <c r="AFB69" s="80"/>
      <c r="AFC69" s="80"/>
      <c r="AFD69" s="80"/>
      <c r="AFE69" s="80"/>
      <c r="AFF69" s="80"/>
      <c r="AFG69" s="80"/>
      <c r="AFH69" s="80"/>
      <c r="AFI69" s="80"/>
      <c r="AFJ69" s="80"/>
      <c r="AFK69" s="80"/>
      <c r="AFL69" s="80"/>
      <c r="AFM69" s="80"/>
      <c r="AFN69" s="80"/>
      <c r="AFO69" s="80"/>
      <c r="AFP69" s="80"/>
      <c r="AFQ69" s="80"/>
      <c r="AFR69" s="80"/>
      <c r="AFS69" s="80"/>
      <c r="AFT69" s="80"/>
      <c r="AFU69" s="80"/>
      <c r="AFV69" s="80"/>
      <c r="AFW69" s="80"/>
      <c r="AFX69" s="80"/>
      <c r="AFY69" s="80"/>
      <c r="AFZ69" s="80"/>
      <c r="AGA69" s="80"/>
      <c r="AGB69" s="80"/>
      <c r="AGC69" s="80"/>
      <c r="AGD69" s="80"/>
      <c r="AGE69" s="80"/>
      <c r="AGF69" s="80"/>
      <c r="AGG69" s="80"/>
      <c r="AGH69" s="80"/>
      <c r="AGI69" s="80"/>
      <c r="AGJ69" s="80"/>
      <c r="AGK69" s="80"/>
      <c r="AGL69" s="80"/>
      <c r="AGM69" s="80"/>
      <c r="AGN69" s="80"/>
      <c r="AGO69" s="80"/>
      <c r="AGP69" s="80"/>
      <c r="AGQ69" s="80"/>
      <c r="AGR69" s="80"/>
      <c r="AGS69" s="80"/>
      <c r="AGT69" s="80"/>
      <c r="AGU69" s="80"/>
      <c r="AGV69" s="80"/>
      <c r="AGW69" s="80"/>
      <c r="AGX69" s="80"/>
      <c r="AGY69" s="80"/>
      <c r="AGZ69" s="80"/>
      <c r="AHA69" s="80"/>
      <c r="AHB69" s="80"/>
      <c r="AHC69" s="80"/>
      <c r="AHD69" s="80"/>
      <c r="AHE69" s="80"/>
      <c r="AHF69" s="80"/>
      <c r="AHG69" s="80"/>
      <c r="AHH69" s="80"/>
      <c r="AHI69" s="80"/>
      <c r="AHJ69" s="80"/>
      <c r="AHK69" s="80"/>
      <c r="AHL69" s="80"/>
      <c r="AHM69" s="80"/>
      <c r="AHN69" s="80"/>
      <c r="AHO69" s="80"/>
      <c r="AHP69" s="80"/>
      <c r="AHQ69" s="80"/>
      <c r="AHR69" s="80"/>
      <c r="AHS69" s="80"/>
      <c r="AHT69" s="80"/>
      <c r="AHU69" s="80"/>
      <c r="AHV69" s="80"/>
      <c r="AHW69" s="80"/>
      <c r="AHX69" s="80"/>
      <c r="AHY69" s="80"/>
      <c r="AHZ69" s="80"/>
      <c r="AIA69" s="80"/>
      <c r="AIB69" s="80"/>
      <c r="AIC69" s="80"/>
      <c r="AID69" s="80"/>
      <c r="AIE69" s="80"/>
      <c r="AIF69" s="80"/>
      <c r="AIG69" s="80"/>
      <c r="AIH69" s="80"/>
      <c r="AII69" s="80"/>
      <c r="AIJ69" s="80"/>
      <c r="AIK69" s="80"/>
      <c r="AIL69" s="80"/>
      <c r="AIM69" s="80"/>
      <c r="AIN69" s="80"/>
      <c r="AIO69" s="80"/>
      <c r="AIP69" s="80"/>
      <c r="AIQ69" s="80"/>
      <c r="AIR69" s="80"/>
      <c r="AIS69" s="80"/>
      <c r="AIT69" s="80"/>
      <c r="AIU69" s="80"/>
      <c r="AIV69" s="80"/>
      <c r="AIW69" s="80"/>
      <c r="AIX69" s="80"/>
      <c r="AIY69" s="80"/>
      <c r="AIZ69" s="80"/>
      <c r="AJA69" s="80"/>
      <c r="AJB69" s="80"/>
      <c r="AJC69" s="80"/>
      <c r="AJD69" s="80"/>
      <c r="AJE69" s="80"/>
      <c r="AJF69" s="80"/>
      <c r="AJG69" s="80"/>
      <c r="AJH69" s="80"/>
      <c r="AJI69" s="80"/>
      <c r="AJJ69" s="80"/>
      <c r="AJK69" s="80"/>
      <c r="AJL69" s="80"/>
      <c r="AJM69" s="80"/>
      <c r="AJN69" s="80"/>
      <c r="AJO69" s="80"/>
      <c r="AJP69" s="80"/>
      <c r="AJQ69" s="80"/>
      <c r="AJR69" s="80"/>
      <c r="AJS69" s="80"/>
      <c r="AJT69" s="80"/>
      <c r="AJU69" s="80"/>
      <c r="AJV69" s="80"/>
      <c r="AJW69" s="80"/>
      <c r="AJX69" s="80"/>
      <c r="AJY69" s="80"/>
      <c r="AJZ69" s="80"/>
      <c r="AKA69" s="80"/>
      <c r="AKB69" s="80"/>
      <c r="AKC69" s="80"/>
      <c r="AKD69" s="80"/>
      <c r="AKE69" s="80"/>
      <c r="AKF69" s="80"/>
      <c r="AKG69" s="80"/>
      <c r="AKH69" s="80"/>
      <c r="AKI69" s="80"/>
      <c r="AKJ69" s="80"/>
      <c r="AKK69" s="80"/>
      <c r="AKL69" s="80"/>
      <c r="AKM69" s="80"/>
      <c r="AKN69" s="80"/>
      <c r="AKO69" s="80"/>
      <c r="AKP69" s="80"/>
      <c r="AKQ69" s="80"/>
      <c r="AKR69" s="80"/>
      <c r="AKS69" s="80"/>
      <c r="AKT69" s="80"/>
      <c r="AKU69" s="80"/>
      <c r="AKV69" s="80"/>
      <c r="AKW69" s="80"/>
      <c r="AKX69" s="80"/>
      <c r="AKY69" s="80"/>
      <c r="AKZ69" s="80"/>
      <c r="ALA69" s="80"/>
      <c r="ALB69" s="80"/>
      <c r="ALC69" s="80"/>
      <c r="ALD69" s="80"/>
      <c r="ALE69" s="80"/>
      <c r="ALF69" s="80"/>
      <c r="ALG69" s="80"/>
      <c r="ALH69" s="80"/>
      <c r="ALI69" s="80"/>
      <c r="ALJ69" s="80"/>
      <c r="ALK69" s="80"/>
      <c r="ALL69" s="80"/>
      <c r="ALM69" s="80"/>
      <c r="ALN69" s="80"/>
      <c r="ALO69" s="80"/>
      <c r="ALP69" s="80"/>
    </row>
    <row r="70" spans="1:1004" s="207" customFormat="1" ht="15" x14ac:dyDescent="0.25">
      <c r="A70" s="407">
        <f>IF(COUNTBLANK(B70)=1," ",COUNTA($B$13:B70))</f>
        <v>28</v>
      </c>
      <c r="B70" s="412" t="s">
        <v>79</v>
      </c>
      <c r="C70" s="413" t="s">
        <v>220</v>
      </c>
      <c r="D70" s="419" t="s">
        <v>80</v>
      </c>
      <c r="E70" s="45">
        <f>21*9</f>
        <v>189</v>
      </c>
      <c r="F70" s="105"/>
      <c r="G70" s="106"/>
      <c r="H70" s="107">
        <f t="shared" si="34"/>
        <v>0</v>
      </c>
      <c r="I70" s="108"/>
      <c r="J70" s="108"/>
      <c r="K70" s="109">
        <f t="shared" si="35"/>
        <v>0</v>
      </c>
      <c r="L70" s="109">
        <f t="shared" si="36"/>
        <v>0</v>
      </c>
      <c r="M70" s="109">
        <f t="shared" si="37"/>
        <v>0</v>
      </c>
      <c r="N70" s="109">
        <f t="shared" si="38"/>
        <v>0</v>
      </c>
      <c r="O70" s="109">
        <f t="shared" si="39"/>
        <v>0</v>
      </c>
      <c r="P70" s="109">
        <f t="shared" si="40"/>
        <v>0</v>
      </c>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c r="IQ70" s="80"/>
      <c r="IR70" s="80"/>
      <c r="IS70" s="80"/>
      <c r="IT70" s="80"/>
      <c r="IU70" s="80"/>
      <c r="IV70" s="80"/>
      <c r="IW70" s="80"/>
      <c r="IX70" s="80"/>
      <c r="IY70" s="80"/>
      <c r="IZ70" s="80"/>
      <c r="JA70" s="80"/>
      <c r="JB70" s="80"/>
      <c r="JC70" s="80"/>
      <c r="JD70" s="80"/>
      <c r="JE70" s="80"/>
      <c r="JF70" s="80"/>
      <c r="JG70" s="80"/>
      <c r="JH70" s="80"/>
      <c r="JI70" s="80"/>
      <c r="JJ70" s="80"/>
      <c r="JK70" s="80"/>
      <c r="JL70" s="80"/>
      <c r="JM70" s="80"/>
      <c r="JN70" s="80"/>
      <c r="JO70" s="80"/>
      <c r="JP70" s="80"/>
      <c r="JQ70" s="80"/>
      <c r="JR70" s="80"/>
      <c r="JS70" s="80"/>
      <c r="JT70" s="80"/>
      <c r="JU70" s="80"/>
      <c r="JV70" s="80"/>
      <c r="JW70" s="80"/>
      <c r="JX70" s="80"/>
      <c r="JY70" s="80"/>
      <c r="JZ70" s="80"/>
      <c r="KA70" s="80"/>
      <c r="KB70" s="80"/>
      <c r="KC70" s="80"/>
      <c r="KD70" s="80"/>
      <c r="KE70" s="80"/>
      <c r="KF70" s="80"/>
      <c r="KG70" s="80"/>
      <c r="KH70" s="80"/>
      <c r="KI70" s="80"/>
      <c r="KJ70" s="80"/>
      <c r="KK70" s="80"/>
      <c r="KL70" s="80"/>
      <c r="KM70" s="80"/>
      <c r="KN70" s="80"/>
      <c r="KO70" s="80"/>
      <c r="KP70" s="80"/>
      <c r="KQ70" s="80"/>
      <c r="KR70" s="80"/>
      <c r="KS70" s="80"/>
      <c r="KT70" s="80"/>
      <c r="KU70" s="80"/>
      <c r="KV70" s="80"/>
      <c r="KW70" s="80"/>
      <c r="KX70" s="80"/>
      <c r="KY70" s="80"/>
      <c r="KZ70" s="80"/>
      <c r="LA70" s="80"/>
      <c r="LB70" s="80"/>
      <c r="LC70" s="80"/>
      <c r="LD70" s="80"/>
      <c r="LE70" s="80"/>
      <c r="LF70" s="80"/>
      <c r="LG70" s="80"/>
      <c r="LH70" s="80"/>
      <c r="LI70" s="80"/>
      <c r="LJ70" s="80"/>
      <c r="LK70" s="80"/>
      <c r="LL70" s="80"/>
      <c r="LM70" s="80"/>
      <c r="LN70" s="80"/>
      <c r="LO70" s="80"/>
      <c r="LP70" s="80"/>
      <c r="LQ70" s="80"/>
      <c r="LR70" s="80"/>
      <c r="LS70" s="80"/>
      <c r="LT70" s="80"/>
      <c r="LU70" s="80"/>
      <c r="LV70" s="80"/>
      <c r="LW70" s="80"/>
      <c r="LX70" s="80"/>
      <c r="LY70" s="80"/>
      <c r="LZ70" s="80"/>
      <c r="MA70" s="80"/>
      <c r="MB70" s="80"/>
      <c r="MC70" s="80"/>
      <c r="MD70" s="80"/>
      <c r="ME70" s="80"/>
      <c r="MF70" s="80"/>
      <c r="MG70" s="80"/>
      <c r="MH70" s="80"/>
      <c r="MI70" s="80"/>
      <c r="MJ70" s="80"/>
      <c r="MK70" s="80"/>
      <c r="ML70" s="80"/>
      <c r="MM70" s="80"/>
      <c r="MN70" s="80"/>
      <c r="MO70" s="80"/>
      <c r="MP70" s="80"/>
      <c r="MQ70" s="80"/>
      <c r="MR70" s="80"/>
      <c r="MS70" s="80"/>
      <c r="MT70" s="80"/>
      <c r="MU70" s="80"/>
      <c r="MV70" s="80"/>
      <c r="MW70" s="80"/>
      <c r="MX70" s="80"/>
      <c r="MY70" s="80"/>
      <c r="MZ70" s="80"/>
      <c r="NA70" s="80"/>
      <c r="NB70" s="80"/>
      <c r="NC70" s="80"/>
      <c r="ND70" s="80"/>
      <c r="NE70" s="80"/>
      <c r="NF70" s="80"/>
      <c r="NG70" s="80"/>
      <c r="NH70" s="80"/>
      <c r="NI70" s="80"/>
      <c r="NJ70" s="80"/>
      <c r="NK70" s="80"/>
      <c r="NL70" s="80"/>
      <c r="NM70" s="80"/>
      <c r="NN70" s="80"/>
      <c r="NO70" s="80"/>
      <c r="NP70" s="80"/>
      <c r="NQ70" s="80"/>
      <c r="NR70" s="80"/>
      <c r="NS70" s="80"/>
      <c r="NT70" s="80"/>
      <c r="NU70" s="80"/>
      <c r="NV70" s="80"/>
      <c r="NW70" s="80"/>
      <c r="NX70" s="80"/>
      <c r="NY70" s="80"/>
      <c r="NZ70" s="80"/>
      <c r="OA70" s="80"/>
      <c r="OB70" s="80"/>
      <c r="OC70" s="80"/>
      <c r="OD70" s="80"/>
      <c r="OE70" s="80"/>
      <c r="OF70" s="80"/>
      <c r="OG70" s="80"/>
      <c r="OH70" s="80"/>
      <c r="OI70" s="80"/>
      <c r="OJ70" s="80"/>
      <c r="OK70" s="80"/>
      <c r="OL70" s="80"/>
      <c r="OM70" s="80"/>
      <c r="ON70" s="80"/>
      <c r="OO70" s="80"/>
      <c r="OP70" s="80"/>
      <c r="OQ70" s="80"/>
      <c r="OR70" s="80"/>
      <c r="OS70" s="80"/>
      <c r="OT70" s="80"/>
      <c r="OU70" s="80"/>
      <c r="OV70" s="80"/>
      <c r="OW70" s="80"/>
      <c r="OX70" s="80"/>
      <c r="OY70" s="80"/>
      <c r="OZ70" s="80"/>
      <c r="PA70" s="80"/>
      <c r="PB70" s="80"/>
      <c r="PC70" s="80"/>
      <c r="PD70" s="80"/>
      <c r="PE70" s="80"/>
      <c r="PF70" s="80"/>
      <c r="PG70" s="80"/>
      <c r="PH70" s="80"/>
      <c r="PI70" s="80"/>
      <c r="PJ70" s="80"/>
      <c r="PK70" s="80"/>
      <c r="PL70" s="80"/>
      <c r="PM70" s="80"/>
      <c r="PN70" s="80"/>
      <c r="PO70" s="80"/>
      <c r="PP70" s="80"/>
      <c r="PQ70" s="80"/>
      <c r="PR70" s="80"/>
      <c r="PS70" s="80"/>
      <c r="PT70" s="80"/>
      <c r="PU70" s="80"/>
      <c r="PV70" s="80"/>
      <c r="PW70" s="80"/>
      <c r="PX70" s="80"/>
      <c r="PY70" s="80"/>
      <c r="PZ70" s="80"/>
      <c r="QA70" s="80"/>
      <c r="QB70" s="80"/>
      <c r="QC70" s="80"/>
      <c r="QD70" s="80"/>
      <c r="QE70" s="80"/>
      <c r="QF70" s="80"/>
      <c r="QG70" s="80"/>
      <c r="QH70" s="80"/>
      <c r="QI70" s="80"/>
      <c r="QJ70" s="80"/>
      <c r="QK70" s="80"/>
      <c r="QL70" s="80"/>
      <c r="QM70" s="80"/>
      <c r="QN70" s="80"/>
      <c r="QO70" s="80"/>
      <c r="QP70" s="80"/>
      <c r="QQ70" s="80"/>
      <c r="QR70" s="80"/>
      <c r="QS70" s="80"/>
      <c r="QT70" s="80"/>
      <c r="QU70" s="80"/>
      <c r="QV70" s="80"/>
      <c r="QW70" s="80"/>
      <c r="QX70" s="80"/>
      <c r="QY70" s="80"/>
      <c r="QZ70" s="80"/>
      <c r="RA70" s="80"/>
      <c r="RB70" s="80"/>
      <c r="RC70" s="80"/>
      <c r="RD70" s="80"/>
      <c r="RE70" s="80"/>
      <c r="RF70" s="80"/>
      <c r="RG70" s="80"/>
      <c r="RH70" s="80"/>
      <c r="RI70" s="80"/>
      <c r="RJ70" s="80"/>
      <c r="RK70" s="80"/>
      <c r="RL70" s="80"/>
      <c r="RM70" s="80"/>
      <c r="RN70" s="80"/>
      <c r="RO70" s="80"/>
      <c r="RP70" s="80"/>
      <c r="RQ70" s="80"/>
      <c r="RR70" s="80"/>
      <c r="RS70" s="80"/>
      <c r="RT70" s="80"/>
      <c r="RU70" s="80"/>
      <c r="RV70" s="80"/>
      <c r="RW70" s="80"/>
      <c r="RX70" s="80"/>
      <c r="RY70" s="80"/>
      <c r="RZ70" s="80"/>
      <c r="SA70" s="80"/>
      <c r="SB70" s="80"/>
      <c r="SC70" s="80"/>
      <c r="SD70" s="80"/>
      <c r="SE70" s="80"/>
      <c r="SF70" s="80"/>
      <c r="SG70" s="80"/>
      <c r="SH70" s="80"/>
      <c r="SI70" s="80"/>
      <c r="SJ70" s="80"/>
      <c r="SK70" s="80"/>
      <c r="SL70" s="80"/>
      <c r="SM70" s="80"/>
      <c r="SN70" s="80"/>
      <c r="SO70" s="80"/>
      <c r="SP70" s="80"/>
      <c r="SQ70" s="80"/>
      <c r="SR70" s="80"/>
      <c r="SS70" s="80"/>
      <c r="ST70" s="80"/>
      <c r="SU70" s="80"/>
      <c r="SV70" s="80"/>
      <c r="SW70" s="80"/>
      <c r="SX70" s="80"/>
      <c r="SY70" s="80"/>
      <c r="SZ70" s="80"/>
      <c r="TA70" s="80"/>
      <c r="TB70" s="80"/>
      <c r="TC70" s="80"/>
      <c r="TD70" s="80"/>
      <c r="TE70" s="80"/>
      <c r="TF70" s="80"/>
      <c r="TG70" s="80"/>
      <c r="TH70" s="80"/>
      <c r="TI70" s="80"/>
      <c r="TJ70" s="80"/>
      <c r="TK70" s="80"/>
      <c r="TL70" s="80"/>
      <c r="TM70" s="80"/>
      <c r="TN70" s="80"/>
      <c r="TO70" s="80"/>
      <c r="TP70" s="80"/>
      <c r="TQ70" s="80"/>
      <c r="TR70" s="80"/>
      <c r="TS70" s="80"/>
      <c r="TT70" s="80"/>
      <c r="TU70" s="80"/>
      <c r="TV70" s="80"/>
      <c r="TW70" s="80"/>
      <c r="TX70" s="80"/>
      <c r="TY70" s="80"/>
      <c r="TZ70" s="80"/>
      <c r="UA70" s="80"/>
      <c r="UB70" s="80"/>
      <c r="UC70" s="80"/>
      <c r="UD70" s="80"/>
      <c r="UE70" s="80"/>
      <c r="UF70" s="80"/>
      <c r="UG70" s="80"/>
      <c r="UH70" s="80"/>
      <c r="UI70" s="80"/>
      <c r="UJ70" s="80"/>
      <c r="UK70" s="80"/>
      <c r="UL70" s="80"/>
      <c r="UM70" s="80"/>
      <c r="UN70" s="80"/>
      <c r="UO70" s="80"/>
      <c r="UP70" s="80"/>
      <c r="UQ70" s="80"/>
      <c r="UR70" s="80"/>
      <c r="US70" s="80"/>
      <c r="UT70" s="80"/>
      <c r="UU70" s="80"/>
      <c r="UV70" s="80"/>
      <c r="UW70" s="80"/>
      <c r="UX70" s="80"/>
      <c r="UY70" s="80"/>
      <c r="UZ70" s="80"/>
      <c r="VA70" s="80"/>
      <c r="VB70" s="80"/>
      <c r="VC70" s="80"/>
      <c r="VD70" s="80"/>
      <c r="VE70" s="80"/>
      <c r="VF70" s="80"/>
      <c r="VG70" s="80"/>
      <c r="VH70" s="80"/>
      <c r="VI70" s="80"/>
      <c r="VJ70" s="80"/>
      <c r="VK70" s="80"/>
      <c r="VL70" s="80"/>
      <c r="VM70" s="80"/>
      <c r="VN70" s="80"/>
      <c r="VO70" s="80"/>
      <c r="VP70" s="80"/>
      <c r="VQ70" s="80"/>
      <c r="VR70" s="80"/>
      <c r="VS70" s="80"/>
      <c r="VT70" s="80"/>
      <c r="VU70" s="80"/>
      <c r="VV70" s="80"/>
      <c r="VW70" s="80"/>
      <c r="VX70" s="80"/>
      <c r="VY70" s="80"/>
      <c r="VZ70" s="80"/>
      <c r="WA70" s="80"/>
      <c r="WB70" s="80"/>
      <c r="WC70" s="80"/>
      <c r="WD70" s="80"/>
      <c r="WE70" s="80"/>
      <c r="WF70" s="80"/>
      <c r="WG70" s="80"/>
      <c r="WH70" s="80"/>
      <c r="WI70" s="80"/>
      <c r="WJ70" s="80"/>
      <c r="WK70" s="80"/>
      <c r="WL70" s="80"/>
      <c r="WM70" s="80"/>
      <c r="WN70" s="80"/>
      <c r="WO70" s="80"/>
      <c r="WP70" s="80"/>
      <c r="WQ70" s="80"/>
      <c r="WR70" s="80"/>
      <c r="WS70" s="80"/>
      <c r="WT70" s="80"/>
      <c r="WU70" s="80"/>
      <c r="WV70" s="80"/>
      <c r="WW70" s="80"/>
      <c r="WX70" s="80"/>
      <c r="WY70" s="80"/>
      <c r="WZ70" s="80"/>
      <c r="XA70" s="80"/>
      <c r="XB70" s="80"/>
      <c r="XC70" s="80"/>
      <c r="XD70" s="80"/>
      <c r="XE70" s="80"/>
      <c r="XF70" s="80"/>
      <c r="XG70" s="80"/>
      <c r="XH70" s="80"/>
      <c r="XI70" s="80"/>
      <c r="XJ70" s="80"/>
      <c r="XK70" s="80"/>
      <c r="XL70" s="80"/>
      <c r="XM70" s="80"/>
      <c r="XN70" s="80"/>
      <c r="XO70" s="80"/>
      <c r="XP70" s="80"/>
      <c r="XQ70" s="80"/>
      <c r="XR70" s="80"/>
      <c r="XS70" s="80"/>
      <c r="XT70" s="80"/>
      <c r="XU70" s="80"/>
      <c r="XV70" s="80"/>
      <c r="XW70" s="80"/>
      <c r="XX70" s="80"/>
      <c r="XY70" s="80"/>
      <c r="XZ70" s="80"/>
      <c r="YA70" s="80"/>
      <c r="YB70" s="80"/>
      <c r="YC70" s="80"/>
      <c r="YD70" s="80"/>
      <c r="YE70" s="80"/>
      <c r="YF70" s="80"/>
      <c r="YG70" s="80"/>
      <c r="YH70" s="80"/>
      <c r="YI70" s="80"/>
      <c r="YJ70" s="80"/>
      <c r="YK70" s="80"/>
      <c r="YL70" s="80"/>
      <c r="YM70" s="80"/>
      <c r="YN70" s="80"/>
      <c r="YO70" s="80"/>
      <c r="YP70" s="80"/>
      <c r="YQ70" s="80"/>
      <c r="YR70" s="80"/>
      <c r="YS70" s="80"/>
      <c r="YT70" s="80"/>
      <c r="YU70" s="80"/>
      <c r="YV70" s="80"/>
      <c r="YW70" s="80"/>
      <c r="YX70" s="80"/>
      <c r="YY70" s="80"/>
      <c r="YZ70" s="80"/>
      <c r="ZA70" s="80"/>
      <c r="ZB70" s="80"/>
      <c r="ZC70" s="80"/>
      <c r="ZD70" s="80"/>
      <c r="ZE70" s="80"/>
      <c r="ZF70" s="80"/>
      <c r="ZG70" s="80"/>
      <c r="ZH70" s="80"/>
      <c r="ZI70" s="80"/>
      <c r="ZJ70" s="80"/>
      <c r="ZK70" s="80"/>
      <c r="ZL70" s="80"/>
      <c r="ZM70" s="80"/>
      <c r="ZN70" s="80"/>
      <c r="ZO70" s="80"/>
      <c r="ZP70" s="80"/>
      <c r="ZQ70" s="80"/>
      <c r="ZR70" s="80"/>
      <c r="ZS70" s="80"/>
      <c r="ZT70" s="80"/>
      <c r="ZU70" s="80"/>
      <c r="ZV70" s="80"/>
      <c r="ZW70" s="80"/>
      <c r="ZX70" s="80"/>
      <c r="ZY70" s="80"/>
      <c r="ZZ70" s="80"/>
      <c r="AAA70" s="80"/>
      <c r="AAB70" s="80"/>
      <c r="AAC70" s="80"/>
      <c r="AAD70" s="80"/>
      <c r="AAE70" s="80"/>
      <c r="AAF70" s="80"/>
      <c r="AAG70" s="80"/>
      <c r="AAH70" s="80"/>
      <c r="AAI70" s="80"/>
      <c r="AAJ70" s="80"/>
      <c r="AAK70" s="80"/>
      <c r="AAL70" s="80"/>
      <c r="AAM70" s="80"/>
      <c r="AAN70" s="80"/>
      <c r="AAO70" s="80"/>
      <c r="AAP70" s="80"/>
      <c r="AAQ70" s="80"/>
      <c r="AAR70" s="80"/>
      <c r="AAS70" s="80"/>
      <c r="AAT70" s="80"/>
      <c r="AAU70" s="80"/>
      <c r="AAV70" s="80"/>
      <c r="AAW70" s="80"/>
      <c r="AAX70" s="80"/>
      <c r="AAY70" s="80"/>
      <c r="AAZ70" s="80"/>
      <c r="ABA70" s="80"/>
      <c r="ABB70" s="80"/>
      <c r="ABC70" s="80"/>
      <c r="ABD70" s="80"/>
      <c r="ABE70" s="80"/>
      <c r="ABF70" s="80"/>
      <c r="ABG70" s="80"/>
      <c r="ABH70" s="80"/>
      <c r="ABI70" s="80"/>
      <c r="ABJ70" s="80"/>
      <c r="ABK70" s="80"/>
      <c r="ABL70" s="80"/>
      <c r="ABM70" s="80"/>
      <c r="ABN70" s="80"/>
      <c r="ABO70" s="80"/>
      <c r="ABP70" s="80"/>
      <c r="ABQ70" s="80"/>
      <c r="ABR70" s="80"/>
      <c r="ABS70" s="80"/>
      <c r="ABT70" s="80"/>
      <c r="ABU70" s="80"/>
      <c r="ABV70" s="80"/>
      <c r="ABW70" s="80"/>
      <c r="ABX70" s="80"/>
      <c r="ABY70" s="80"/>
      <c r="ABZ70" s="80"/>
      <c r="ACA70" s="80"/>
      <c r="ACB70" s="80"/>
      <c r="ACC70" s="80"/>
      <c r="ACD70" s="80"/>
      <c r="ACE70" s="80"/>
      <c r="ACF70" s="80"/>
      <c r="ACG70" s="80"/>
      <c r="ACH70" s="80"/>
      <c r="ACI70" s="80"/>
      <c r="ACJ70" s="80"/>
      <c r="ACK70" s="80"/>
      <c r="ACL70" s="80"/>
      <c r="ACM70" s="80"/>
      <c r="ACN70" s="80"/>
      <c r="ACO70" s="80"/>
      <c r="ACP70" s="80"/>
      <c r="ACQ70" s="80"/>
      <c r="ACR70" s="80"/>
      <c r="ACS70" s="80"/>
      <c r="ACT70" s="80"/>
      <c r="ACU70" s="80"/>
      <c r="ACV70" s="80"/>
      <c r="ACW70" s="80"/>
      <c r="ACX70" s="80"/>
      <c r="ACY70" s="80"/>
      <c r="ACZ70" s="80"/>
      <c r="ADA70" s="80"/>
      <c r="ADB70" s="80"/>
      <c r="ADC70" s="80"/>
      <c r="ADD70" s="80"/>
      <c r="ADE70" s="80"/>
      <c r="ADF70" s="80"/>
      <c r="ADG70" s="80"/>
      <c r="ADH70" s="80"/>
      <c r="ADI70" s="80"/>
      <c r="ADJ70" s="80"/>
      <c r="ADK70" s="80"/>
      <c r="ADL70" s="80"/>
      <c r="ADM70" s="80"/>
      <c r="ADN70" s="80"/>
      <c r="ADO70" s="80"/>
      <c r="ADP70" s="80"/>
      <c r="ADQ70" s="80"/>
      <c r="ADR70" s="80"/>
      <c r="ADS70" s="80"/>
      <c r="ADT70" s="80"/>
      <c r="ADU70" s="80"/>
      <c r="ADV70" s="80"/>
      <c r="ADW70" s="80"/>
      <c r="ADX70" s="80"/>
      <c r="ADY70" s="80"/>
      <c r="ADZ70" s="80"/>
      <c r="AEA70" s="80"/>
      <c r="AEB70" s="80"/>
      <c r="AEC70" s="80"/>
      <c r="AED70" s="80"/>
      <c r="AEE70" s="80"/>
      <c r="AEF70" s="80"/>
      <c r="AEG70" s="80"/>
      <c r="AEH70" s="80"/>
      <c r="AEI70" s="80"/>
      <c r="AEJ70" s="80"/>
      <c r="AEK70" s="80"/>
      <c r="AEL70" s="80"/>
      <c r="AEM70" s="80"/>
      <c r="AEN70" s="80"/>
      <c r="AEO70" s="80"/>
      <c r="AEP70" s="80"/>
      <c r="AEQ70" s="80"/>
      <c r="AER70" s="80"/>
      <c r="AES70" s="80"/>
      <c r="AET70" s="80"/>
      <c r="AEU70" s="80"/>
      <c r="AEV70" s="80"/>
      <c r="AEW70" s="80"/>
      <c r="AEX70" s="80"/>
      <c r="AEY70" s="80"/>
      <c r="AEZ70" s="80"/>
      <c r="AFA70" s="80"/>
      <c r="AFB70" s="80"/>
      <c r="AFC70" s="80"/>
      <c r="AFD70" s="80"/>
      <c r="AFE70" s="80"/>
      <c r="AFF70" s="80"/>
      <c r="AFG70" s="80"/>
      <c r="AFH70" s="80"/>
      <c r="AFI70" s="80"/>
      <c r="AFJ70" s="80"/>
      <c r="AFK70" s="80"/>
      <c r="AFL70" s="80"/>
      <c r="AFM70" s="80"/>
      <c r="AFN70" s="80"/>
      <c r="AFO70" s="80"/>
      <c r="AFP70" s="80"/>
      <c r="AFQ70" s="80"/>
      <c r="AFR70" s="80"/>
      <c r="AFS70" s="80"/>
      <c r="AFT70" s="80"/>
      <c r="AFU70" s="80"/>
      <c r="AFV70" s="80"/>
      <c r="AFW70" s="80"/>
      <c r="AFX70" s="80"/>
      <c r="AFY70" s="80"/>
      <c r="AFZ70" s="80"/>
      <c r="AGA70" s="80"/>
      <c r="AGB70" s="80"/>
      <c r="AGC70" s="80"/>
      <c r="AGD70" s="80"/>
      <c r="AGE70" s="80"/>
      <c r="AGF70" s="80"/>
      <c r="AGG70" s="80"/>
      <c r="AGH70" s="80"/>
      <c r="AGI70" s="80"/>
      <c r="AGJ70" s="80"/>
      <c r="AGK70" s="80"/>
      <c r="AGL70" s="80"/>
      <c r="AGM70" s="80"/>
      <c r="AGN70" s="80"/>
      <c r="AGO70" s="80"/>
      <c r="AGP70" s="80"/>
      <c r="AGQ70" s="80"/>
      <c r="AGR70" s="80"/>
      <c r="AGS70" s="80"/>
      <c r="AGT70" s="80"/>
      <c r="AGU70" s="80"/>
      <c r="AGV70" s="80"/>
      <c r="AGW70" s="80"/>
      <c r="AGX70" s="80"/>
      <c r="AGY70" s="80"/>
      <c r="AGZ70" s="80"/>
      <c r="AHA70" s="80"/>
      <c r="AHB70" s="80"/>
      <c r="AHC70" s="80"/>
      <c r="AHD70" s="80"/>
      <c r="AHE70" s="80"/>
      <c r="AHF70" s="80"/>
      <c r="AHG70" s="80"/>
      <c r="AHH70" s="80"/>
      <c r="AHI70" s="80"/>
      <c r="AHJ70" s="80"/>
      <c r="AHK70" s="80"/>
      <c r="AHL70" s="80"/>
      <c r="AHM70" s="80"/>
      <c r="AHN70" s="80"/>
      <c r="AHO70" s="80"/>
      <c r="AHP70" s="80"/>
      <c r="AHQ70" s="80"/>
      <c r="AHR70" s="80"/>
      <c r="AHS70" s="80"/>
      <c r="AHT70" s="80"/>
      <c r="AHU70" s="80"/>
      <c r="AHV70" s="80"/>
      <c r="AHW70" s="80"/>
      <c r="AHX70" s="80"/>
      <c r="AHY70" s="80"/>
      <c r="AHZ70" s="80"/>
      <c r="AIA70" s="80"/>
      <c r="AIB70" s="80"/>
      <c r="AIC70" s="80"/>
      <c r="AID70" s="80"/>
      <c r="AIE70" s="80"/>
      <c r="AIF70" s="80"/>
      <c r="AIG70" s="80"/>
      <c r="AIH70" s="80"/>
      <c r="AII70" s="80"/>
      <c r="AIJ70" s="80"/>
      <c r="AIK70" s="80"/>
      <c r="AIL70" s="80"/>
      <c r="AIM70" s="80"/>
      <c r="AIN70" s="80"/>
      <c r="AIO70" s="80"/>
      <c r="AIP70" s="80"/>
      <c r="AIQ70" s="80"/>
      <c r="AIR70" s="80"/>
      <c r="AIS70" s="80"/>
      <c r="AIT70" s="80"/>
      <c r="AIU70" s="80"/>
      <c r="AIV70" s="80"/>
      <c r="AIW70" s="80"/>
      <c r="AIX70" s="80"/>
      <c r="AIY70" s="80"/>
      <c r="AIZ70" s="80"/>
      <c r="AJA70" s="80"/>
      <c r="AJB70" s="80"/>
      <c r="AJC70" s="80"/>
      <c r="AJD70" s="80"/>
      <c r="AJE70" s="80"/>
      <c r="AJF70" s="80"/>
      <c r="AJG70" s="80"/>
      <c r="AJH70" s="80"/>
      <c r="AJI70" s="80"/>
      <c r="AJJ70" s="80"/>
      <c r="AJK70" s="80"/>
      <c r="AJL70" s="80"/>
      <c r="AJM70" s="80"/>
      <c r="AJN70" s="80"/>
      <c r="AJO70" s="80"/>
      <c r="AJP70" s="80"/>
      <c r="AJQ70" s="80"/>
      <c r="AJR70" s="80"/>
      <c r="AJS70" s="80"/>
      <c r="AJT70" s="80"/>
      <c r="AJU70" s="80"/>
      <c r="AJV70" s="80"/>
      <c r="AJW70" s="80"/>
      <c r="AJX70" s="80"/>
      <c r="AJY70" s="80"/>
      <c r="AJZ70" s="80"/>
      <c r="AKA70" s="80"/>
      <c r="AKB70" s="80"/>
      <c r="AKC70" s="80"/>
      <c r="AKD70" s="80"/>
      <c r="AKE70" s="80"/>
      <c r="AKF70" s="80"/>
      <c r="AKG70" s="80"/>
      <c r="AKH70" s="80"/>
      <c r="AKI70" s="80"/>
      <c r="AKJ70" s="80"/>
      <c r="AKK70" s="80"/>
      <c r="AKL70" s="80"/>
      <c r="AKM70" s="80"/>
      <c r="AKN70" s="80"/>
      <c r="AKO70" s="80"/>
      <c r="AKP70" s="80"/>
      <c r="AKQ70" s="80"/>
      <c r="AKR70" s="80"/>
      <c r="AKS70" s="80"/>
      <c r="AKT70" s="80"/>
      <c r="AKU70" s="80"/>
      <c r="AKV70" s="80"/>
      <c r="AKW70" s="80"/>
      <c r="AKX70" s="80"/>
      <c r="AKY70" s="80"/>
      <c r="AKZ70" s="80"/>
      <c r="ALA70" s="80"/>
      <c r="ALB70" s="80"/>
      <c r="ALC70" s="80"/>
      <c r="ALD70" s="80"/>
      <c r="ALE70" s="80"/>
      <c r="ALF70" s="80"/>
      <c r="ALG70" s="80"/>
      <c r="ALH70" s="80"/>
      <c r="ALI70" s="80"/>
      <c r="ALJ70" s="80"/>
      <c r="ALK70" s="80"/>
      <c r="ALL70" s="80"/>
      <c r="ALM70" s="80"/>
      <c r="ALN70" s="80"/>
      <c r="ALO70" s="80"/>
      <c r="ALP70" s="80"/>
    </row>
    <row r="71" spans="1:1004" s="207" customFormat="1" ht="15" x14ac:dyDescent="0.25">
      <c r="A71" s="407">
        <f>IF(COUNTBLANK(B71)=1," ",COUNTA($B$13:B71))</f>
        <v>29</v>
      </c>
      <c r="B71" s="412" t="s">
        <v>79</v>
      </c>
      <c r="C71" s="413" t="s">
        <v>293</v>
      </c>
      <c r="D71" s="419" t="s">
        <v>80</v>
      </c>
      <c r="E71" s="45">
        <f>26*9</f>
        <v>234</v>
      </c>
      <c r="F71" s="105"/>
      <c r="G71" s="106"/>
      <c r="H71" s="107">
        <f t="shared" si="34"/>
        <v>0</v>
      </c>
      <c r="I71" s="108"/>
      <c r="J71" s="108"/>
      <c r="K71" s="109">
        <f t="shared" si="35"/>
        <v>0</v>
      </c>
      <c r="L71" s="109">
        <f t="shared" si="36"/>
        <v>0</v>
      </c>
      <c r="M71" s="109">
        <f t="shared" si="37"/>
        <v>0</v>
      </c>
      <c r="N71" s="109">
        <f t="shared" si="38"/>
        <v>0</v>
      </c>
      <c r="O71" s="109">
        <f t="shared" si="39"/>
        <v>0</v>
      </c>
      <c r="P71" s="109">
        <f t="shared" si="40"/>
        <v>0</v>
      </c>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c r="IH71" s="80"/>
      <c r="II71" s="80"/>
      <c r="IJ71" s="80"/>
      <c r="IK71" s="80"/>
      <c r="IL71" s="80"/>
      <c r="IM71" s="80"/>
      <c r="IN71" s="80"/>
      <c r="IO71" s="80"/>
      <c r="IP71" s="80"/>
      <c r="IQ71" s="80"/>
      <c r="IR71" s="80"/>
      <c r="IS71" s="80"/>
      <c r="IT71" s="80"/>
      <c r="IU71" s="80"/>
      <c r="IV71" s="80"/>
      <c r="IW71" s="80"/>
      <c r="IX71" s="80"/>
      <c r="IY71" s="80"/>
      <c r="IZ71" s="80"/>
      <c r="JA71" s="80"/>
      <c r="JB71" s="80"/>
      <c r="JC71" s="80"/>
      <c r="JD71" s="80"/>
      <c r="JE71" s="80"/>
      <c r="JF71" s="80"/>
      <c r="JG71" s="80"/>
      <c r="JH71" s="80"/>
      <c r="JI71" s="80"/>
      <c r="JJ71" s="80"/>
      <c r="JK71" s="80"/>
      <c r="JL71" s="80"/>
      <c r="JM71" s="80"/>
      <c r="JN71" s="80"/>
      <c r="JO71" s="80"/>
      <c r="JP71" s="80"/>
      <c r="JQ71" s="80"/>
      <c r="JR71" s="80"/>
      <c r="JS71" s="80"/>
      <c r="JT71" s="80"/>
      <c r="JU71" s="80"/>
      <c r="JV71" s="80"/>
      <c r="JW71" s="80"/>
      <c r="JX71" s="80"/>
      <c r="JY71" s="80"/>
      <c r="JZ71" s="80"/>
      <c r="KA71" s="80"/>
      <c r="KB71" s="80"/>
      <c r="KC71" s="80"/>
      <c r="KD71" s="80"/>
      <c r="KE71" s="80"/>
      <c r="KF71" s="80"/>
      <c r="KG71" s="80"/>
      <c r="KH71" s="80"/>
      <c r="KI71" s="80"/>
      <c r="KJ71" s="80"/>
      <c r="KK71" s="80"/>
      <c r="KL71" s="80"/>
      <c r="KM71" s="80"/>
      <c r="KN71" s="80"/>
      <c r="KO71" s="80"/>
      <c r="KP71" s="80"/>
      <c r="KQ71" s="80"/>
      <c r="KR71" s="80"/>
      <c r="KS71" s="80"/>
      <c r="KT71" s="80"/>
      <c r="KU71" s="80"/>
      <c r="KV71" s="80"/>
      <c r="KW71" s="80"/>
      <c r="KX71" s="80"/>
      <c r="KY71" s="80"/>
      <c r="KZ71" s="80"/>
      <c r="LA71" s="80"/>
      <c r="LB71" s="80"/>
      <c r="LC71" s="80"/>
      <c r="LD71" s="80"/>
      <c r="LE71" s="80"/>
      <c r="LF71" s="80"/>
      <c r="LG71" s="80"/>
      <c r="LH71" s="80"/>
      <c r="LI71" s="80"/>
      <c r="LJ71" s="80"/>
      <c r="LK71" s="80"/>
      <c r="LL71" s="80"/>
      <c r="LM71" s="80"/>
      <c r="LN71" s="80"/>
      <c r="LO71" s="80"/>
      <c r="LP71" s="80"/>
      <c r="LQ71" s="80"/>
      <c r="LR71" s="80"/>
      <c r="LS71" s="80"/>
      <c r="LT71" s="80"/>
      <c r="LU71" s="80"/>
      <c r="LV71" s="80"/>
      <c r="LW71" s="80"/>
      <c r="LX71" s="80"/>
      <c r="LY71" s="80"/>
      <c r="LZ71" s="80"/>
      <c r="MA71" s="80"/>
      <c r="MB71" s="80"/>
      <c r="MC71" s="80"/>
      <c r="MD71" s="80"/>
      <c r="ME71" s="80"/>
      <c r="MF71" s="80"/>
      <c r="MG71" s="80"/>
      <c r="MH71" s="80"/>
      <c r="MI71" s="80"/>
      <c r="MJ71" s="80"/>
      <c r="MK71" s="80"/>
      <c r="ML71" s="80"/>
      <c r="MM71" s="80"/>
      <c r="MN71" s="80"/>
      <c r="MO71" s="80"/>
      <c r="MP71" s="80"/>
      <c r="MQ71" s="80"/>
      <c r="MR71" s="80"/>
      <c r="MS71" s="80"/>
      <c r="MT71" s="80"/>
      <c r="MU71" s="80"/>
      <c r="MV71" s="80"/>
      <c r="MW71" s="80"/>
      <c r="MX71" s="80"/>
      <c r="MY71" s="80"/>
      <c r="MZ71" s="80"/>
      <c r="NA71" s="80"/>
      <c r="NB71" s="80"/>
      <c r="NC71" s="80"/>
      <c r="ND71" s="80"/>
      <c r="NE71" s="80"/>
      <c r="NF71" s="80"/>
      <c r="NG71" s="80"/>
      <c r="NH71" s="80"/>
      <c r="NI71" s="80"/>
      <c r="NJ71" s="80"/>
      <c r="NK71" s="80"/>
      <c r="NL71" s="80"/>
      <c r="NM71" s="80"/>
      <c r="NN71" s="80"/>
      <c r="NO71" s="80"/>
      <c r="NP71" s="80"/>
      <c r="NQ71" s="80"/>
      <c r="NR71" s="80"/>
      <c r="NS71" s="80"/>
      <c r="NT71" s="80"/>
      <c r="NU71" s="80"/>
      <c r="NV71" s="80"/>
      <c r="NW71" s="80"/>
      <c r="NX71" s="80"/>
      <c r="NY71" s="80"/>
      <c r="NZ71" s="80"/>
      <c r="OA71" s="80"/>
      <c r="OB71" s="80"/>
      <c r="OC71" s="80"/>
      <c r="OD71" s="80"/>
      <c r="OE71" s="80"/>
      <c r="OF71" s="80"/>
      <c r="OG71" s="80"/>
      <c r="OH71" s="80"/>
      <c r="OI71" s="80"/>
      <c r="OJ71" s="80"/>
      <c r="OK71" s="80"/>
      <c r="OL71" s="80"/>
      <c r="OM71" s="80"/>
      <c r="ON71" s="80"/>
      <c r="OO71" s="80"/>
      <c r="OP71" s="80"/>
      <c r="OQ71" s="80"/>
      <c r="OR71" s="80"/>
      <c r="OS71" s="80"/>
      <c r="OT71" s="80"/>
      <c r="OU71" s="80"/>
      <c r="OV71" s="80"/>
      <c r="OW71" s="80"/>
      <c r="OX71" s="80"/>
      <c r="OY71" s="80"/>
      <c r="OZ71" s="80"/>
      <c r="PA71" s="80"/>
      <c r="PB71" s="80"/>
      <c r="PC71" s="80"/>
      <c r="PD71" s="80"/>
      <c r="PE71" s="80"/>
      <c r="PF71" s="80"/>
      <c r="PG71" s="80"/>
      <c r="PH71" s="80"/>
      <c r="PI71" s="80"/>
      <c r="PJ71" s="80"/>
      <c r="PK71" s="80"/>
      <c r="PL71" s="80"/>
      <c r="PM71" s="80"/>
      <c r="PN71" s="80"/>
      <c r="PO71" s="80"/>
      <c r="PP71" s="80"/>
      <c r="PQ71" s="80"/>
      <c r="PR71" s="80"/>
      <c r="PS71" s="80"/>
      <c r="PT71" s="80"/>
      <c r="PU71" s="80"/>
      <c r="PV71" s="80"/>
      <c r="PW71" s="80"/>
      <c r="PX71" s="80"/>
      <c r="PY71" s="80"/>
      <c r="PZ71" s="80"/>
      <c r="QA71" s="80"/>
      <c r="QB71" s="80"/>
      <c r="QC71" s="80"/>
      <c r="QD71" s="80"/>
      <c r="QE71" s="80"/>
      <c r="QF71" s="80"/>
      <c r="QG71" s="80"/>
      <c r="QH71" s="80"/>
      <c r="QI71" s="80"/>
      <c r="QJ71" s="80"/>
      <c r="QK71" s="80"/>
      <c r="QL71" s="80"/>
      <c r="QM71" s="80"/>
      <c r="QN71" s="80"/>
      <c r="QO71" s="80"/>
      <c r="QP71" s="80"/>
      <c r="QQ71" s="80"/>
      <c r="QR71" s="80"/>
      <c r="QS71" s="80"/>
      <c r="QT71" s="80"/>
      <c r="QU71" s="80"/>
      <c r="QV71" s="80"/>
      <c r="QW71" s="80"/>
      <c r="QX71" s="80"/>
      <c r="QY71" s="80"/>
      <c r="QZ71" s="80"/>
      <c r="RA71" s="80"/>
      <c r="RB71" s="80"/>
      <c r="RC71" s="80"/>
      <c r="RD71" s="80"/>
      <c r="RE71" s="80"/>
      <c r="RF71" s="80"/>
      <c r="RG71" s="80"/>
      <c r="RH71" s="80"/>
      <c r="RI71" s="80"/>
      <c r="RJ71" s="80"/>
      <c r="RK71" s="80"/>
      <c r="RL71" s="80"/>
      <c r="RM71" s="80"/>
      <c r="RN71" s="80"/>
      <c r="RO71" s="80"/>
      <c r="RP71" s="80"/>
      <c r="RQ71" s="80"/>
      <c r="RR71" s="80"/>
      <c r="RS71" s="80"/>
      <c r="RT71" s="80"/>
      <c r="RU71" s="80"/>
      <c r="RV71" s="80"/>
      <c r="RW71" s="80"/>
      <c r="RX71" s="80"/>
      <c r="RY71" s="80"/>
      <c r="RZ71" s="80"/>
      <c r="SA71" s="80"/>
      <c r="SB71" s="80"/>
      <c r="SC71" s="80"/>
      <c r="SD71" s="80"/>
      <c r="SE71" s="80"/>
      <c r="SF71" s="80"/>
      <c r="SG71" s="80"/>
      <c r="SH71" s="80"/>
      <c r="SI71" s="80"/>
      <c r="SJ71" s="80"/>
      <c r="SK71" s="80"/>
      <c r="SL71" s="80"/>
      <c r="SM71" s="80"/>
      <c r="SN71" s="80"/>
      <c r="SO71" s="80"/>
      <c r="SP71" s="80"/>
      <c r="SQ71" s="80"/>
      <c r="SR71" s="80"/>
      <c r="SS71" s="80"/>
      <c r="ST71" s="80"/>
      <c r="SU71" s="80"/>
      <c r="SV71" s="80"/>
      <c r="SW71" s="80"/>
      <c r="SX71" s="80"/>
      <c r="SY71" s="80"/>
      <c r="SZ71" s="80"/>
      <c r="TA71" s="80"/>
      <c r="TB71" s="80"/>
      <c r="TC71" s="80"/>
      <c r="TD71" s="80"/>
      <c r="TE71" s="80"/>
      <c r="TF71" s="80"/>
      <c r="TG71" s="80"/>
      <c r="TH71" s="80"/>
      <c r="TI71" s="80"/>
      <c r="TJ71" s="80"/>
      <c r="TK71" s="80"/>
      <c r="TL71" s="80"/>
      <c r="TM71" s="80"/>
      <c r="TN71" s="80"/>
      <c r="TO71" s="80"/>
      <c r="TP71" s="80"/>
      <c r="TQ71" s="80"/>
      <c r="TR71" s="80"/>
      <c r="TS71" s="80"/>
      <c r="TT71" s="80"/>
      <c r="TU71" s="80"/>
      <c r="TV71" s="80"/>
      <c r="TW71" s="80"/>
      <c r="TX71" s="80"/>
      <c r="TY71" s="80"/>
      <c r="TZ71" s="80"/>
      <c r="UA71" s="80"/>
      <c r="UB71" s="80"/>
      <c r="UC71" s="80"/>
      <c r="UD71" s="80"/>
      <c r="UE71" s="80"/>
      <c r="UF71" s="80"/>
      <c r="UG71" s="80"/>
      <c r="UH71" s="80"/>
      <c r="UI71" s="80"/>
      <c r="UJ71" s="80"/>
      <c r="UK71" s="80"/>
      <c r="UL71" s="80"/>
      <c r="UM71" s="80"/>
      <c r="UN71" s="80"/>
      <c r="UO71" s="80"/>
      <c r="UP71" s="80"/>
      <c r="UQ71" s="80"/>
      <c r="UR71" s="80"/>
      <c r="US71" s="80"/>
      <c r="UT71" s="80"/>
      <c r="UU71" s="80"/>
      <c r="UV71" s="80"/>
      <c r="UW71" s="80"/>
      <c r="UX71" s="80"/>
      <c r="UY71" s="80"/>
      <c r="UZ71" s="80"/>
      <c r="VA71" s="80"/>
      <c r="VB71" s="80"/>
      <c r="VC71" s="80"/>
      <c r="VD71" s="80"/>
      <c r="VE71" s="80"/>
      <c r="VF71" s="80"/>
      <c r="VG71" s="80"/>
      <c r="VH71" s="80"/>
      <c r="VI71" s="80"/>
      <c r="VJ71" s="80"/>
      <c r="VK71" s="80"/>
      <c r="VL71" s="80"/>
      <c r="VM71" s="80"/>
      <c r="VN71" s="80"/>
      <c r="VO71" s="80"/>
      <c r="VP71" s="80"/>
      <c r="VQ71" s="80"/>
      <c r="VR71" s="80"/>
      <c r="VS71" s="80"/>
      <c r="VT71" s="80"/>
      <c r="VU71" s="80"/>
      <c r="VV71" s="80"/>
      <c r="VW71" s="80"/>
      <c r="VX71" s="80"/>
      <c r="VY71" s="80"/>
      <c r="VZ71" s="80"/>
      <c r="WA71" s="80"/>
      <c r="WB71" s="80"/>
      <c r="WC71" s="80"/>
      <c r="WD71" s="80"/>
      <c r="WE71" s="80"/>
      <c r="WF71" s="80"/>
      <c r="WG71" s="80"/>
      <c r="WH71" s="80"/>
      <c r="WI71" s="80"/>
      <c r="WJ71" s="80"/>
      <c r="WK71" s="80"/>
      <c r="WL71" s="80"/>
      <c r="WM71" s="80"/>
      <c r="WN71" s="80"/>
      <c r="WO71" s="80"/>
      <c r="WP71" s="80"/>
      <c r="WQ71" s="80"/>
      <c r="WR71" s="80"/>
      <c r="WS71" s="80"/>
      <c r="WT71" s="80"/>
      <c r="WU71" s="80"/>
      <c r="WV71" s="80"/>
      <c r="WW71" s="80"/>
      <c r="WX71" s="80"/>
      <c r="WY71" s="80"/>
      <c r="WZ71" s="80"/>
      <c r="XA71" s="80"/>
      <c r="XB71" s="80"/>
      <c r="XC71" s="80"/>
      <c r="XD71" s="80"/>
      <c r="XE71" s="80"/>
      <c r="XF71" s="80"/>
      <c r="XG71" s="80"/>
      <c r="XH71" s="80"/>
      <c r="XI71" s="80"/>
      <c r="XJ71" s="80"/>
      <c r="XK71" s="80"/>
      <c r="XL71" s="80"/>
      <c r="XM71" s="80"/>
      <c r="XN71" s="80"/>
      <c r="XO71" s="80"/>
      <c r="XP71" s="80"/>
      <c r="XQ71" s="80"/>
      <c r="XR71" s="80"/>
      <c r="XS71" s="80"/>
      <c r="XT71" s="80"/>
      <c r="XU71" s="80"/>
      <c r="XV71" s="80"/>
      <c r="XW71" s="80"/>
      <c r="XX71" s="80"/>
      <c r="XY71" s="80"/>
      <c r="XZ71" s="80"/>
      <c r="YA71" s="80"/>
      <c r="YB71" s="80"/>
      <c r="YC71" s="80"/>
      <c r="YD71" s="80"/>
      <c r="YE71" s="80"/>
      <c r="YF71" s="80"/>
      <c r="YG71" s="80"/>
      <c r="YH71" s="80"/>
      <c r="YI71" s="80"/>
      <c r="YJ71" s="80"/>
      <c r="YK71" s="80"/>
      <c r="YL71" s="80"/>
      <c r="YM71" s="80"/>
      <c r="YN71" s="80"/>
      <c r="YO71" s="80"/>
      <c r="YP71" s="80"/>
      <c r="YQ71" s="80"/>
      <c r="YR71" s="80"/>
      <c r="YS71" s="80"/>
      <c r="YT71" s="80"/>
      <c r="YU71" s="80"/>
      <c r="YV71" s="80"/>
      <c r="YW71" s="80"/>
      <c r="YX71" s="80"/>
      <c r="YY71" s="80"/>
      <c r="YZ71" s="80"/>
      <c r="ZA71" s="80"/>
      <c r="ZB71" s="80"/>
      <c r="ZC71" s="80"/>
      <c r="ZD71" s="80"/>
      <c r="ZE71" s="80"/>
      <c r="ZF71" s="80"/>
      <c r="ZG71" s="80"/>
      <c r="ZH71" s="80"/>
      <c r="ZI71" s="80"/>
      <c r="ZJ71" s="80"/>
      <c r="ZK71" s="80"/>
      <c r="ZL71" s="80"/>
      <c r="ZM71" s="80"/>
      <c r="ZN71" s="80"/>
      <c r="ZO71" s="80"/>
      <c r="ZP71" s="80"/>
      <c r="ZQ71" s="80"/>
      <c r="ZR71" s="80"/>
      <c r="ZS71" s="80"/>
      <c r="ZT71" s="80"/>
      <c r="ZU71" s="80"/>
      <c r="ZV71" s="80"/>
      <c r="ZW71" s="80"/>
      <c r="ZX71" s="80"/>
      <c r="ZY71" s="80"/>
      <c r="ZZ71" s="80"/>
      <c r="AAA71" s="80"/>
      <c r="AAB71" s="80"/>
      <c r="AAC71" s="80"/>
      <c r="AAD71" s="80"/>
      <c r="AAE71" s="80"/>
      <c r="AAF71" s="80"/>
      <c r="AAG71" s="80"/>
      <c r="AAH71" s="80"/>
      <c r="AAI71" s="80"/>
      <c r="AAJ71" s="80"/>
      <c r="AAK71" s="80"/>
      <c r="AAL71" s="80"/>
      <c r="AAM71" s="80"/>
      <c r="AAN71" s="80"/>
      <c r="AAO71" s="80"/>
      <c r="AAP71" s="80"/>
      <c r="AAQ71" s="80"/>
      <c r="AAR71" s="80"/>
      <c r="AAS71" s="80"/>
      <c r="AAT71" s="80"/>
      <c r="AAU71" s="80"/>
      <c r="AAV71" s="80"/>
      <c r="AAW71" s="80"/>
      <c r="AAX71" s="80"/>
      <c r="AAY71" s="80"/>
      <c r="AAZ71" s="80"/>
      <c r="ABA71" s="80"/>
      <c r="ABB71" s="80"/>
      <c r="ABC71" s="80"/>
      <c r="ABD71" s="80"/>
      <c r="ABE71" s="80"/>
      <c r="ABF71" s="80"/>
      <c r="ABG71" s="80"/>
      <c r="ABH71" s="80"/>
      <c r="ABI71" s="80"/>
      <c r="ABJ71" s="80"/>
      <c r="ABK71" s="80"/>
      <c r="ABL71" s="80"/>
      <c r="ABM71" s="80"/>
      <c r="ABN71" s="80"/>
      <c r="ABO71" s="80"/>
      <c r="ABP71" s="80"/>
      <c r="ABQ71" s="80"/>
      <c r="ABR71" s="80"/>
      <c r="ABS71" s="80"/>
      <c r="ABT71" s="80"/>
      <c r="ABU71" s="80"/>
      <c r="ABV71" s="80"/>
      <c r="ABW71" s="80"/>
      <c r="ABX71" s="80"/>
      <c r="ABY71" s="80"/>
      <c r="ABZ71" s="80"/>
      <c r="ACA71" s="80"/>
      <c r="ACB71" s="80"/>
      <c r="ACC71" s="80"/>
      <c r="ACD71" s="80"/>
      <c r="ACE71" s="80"/>
      <c r="ACF71" s="80"/>
      <c r="ACG71" s="80"/>
      <c r="ACH71" s="80"/>
      <c r="ACI71" s="80"/>
      <c r="ACJ71" s="80"/>
      <c r="ACK71" s="80"/>
      <c r="ACL71" s="80"/>
      <c r="ACM71" s="80"/>
      <c r="ACN71" s="80"/>
      <c r="ACO71" s="80"/>
      <c r="ACP71" s="80"/>
      <c r="ACQ71" s="80"/>
      <c r="ACR71" s="80"/>
      <c r="ACS71" s="80"/>
      <c r="ACT71" s="80"/>
      <c r="ACU71" s="80"/>
      <c r="ACV71" s="80"/>
      <c r="ACW71" s="80"/>
      <c r="ACX71" s="80"/>
      <c r="ACY71" s="80"/>
      <c r="ACZ71" s="80"/>
      <c r="ADA71" s="80"/>
      <c r="ADB71" s="80"/>
      <c r="ADC71" s="80"/>
      <c r="ADD71" s="80"/>
      <c r="ADE71" s="80"/>
      <c r="ADF71" s="80"/>
      <c r="ADG71" s="80"/>
      <c r="ADH71" s="80"/>
      <c r="ADI71" s="80"/>
      <c r="ADJ71" s="80"/>
      <c r="ADK71" s="80"/>
      <c r="ADL71" s="80"/>
      <c r="ADM71" s="80"/>
      <c r="ADN71" s="80"/>
      <c r="ADO71" s="80"/>
      <c r="ADP71" s="80"/>
      <c r="ADQ71" s="80"/>
      <c r="ADR71" s="80"/>
      <c r="ADS71" s="80"/>
      <c r="ADT71" s="80"/>
      <c r="ADU71" s="80"/>
      <c r="ADV71" s="80"/>
      <c r="ADW71" s="80"/>
      <c r="ADX71" s="80"/>
      <c r="ADY71" s="80"/>
      <c r="ADZ71" s="80"/>
      <c r="AEA71" s="80"/>
      <c r="AEB71" s="80"/>
      <c r="AEC71" s="80"/>
      <c r="AED71" s="80"/>
      <c r="AEE71" s="80"/>
      <c r="AEF71" s="80"/>
      <c r="AEG71" s="80"/>
      <c r="AEH71" s="80"/>
      <c r="AEI71" s="80"/>
      <c r="AEJ71" s="80"/>
      <c r="AEK71" s="80"/>
      <c r="AEL71" s="80"/>
      <c r="AEM71" s="80"/>
      <c r="AEN71" s="80"/>
      <c r="AEO71" s="80"/>
      <c r="AEP71" s="80"/>
      <c r="AEQ71" s="80"/>
      <c r="AER71" s="80"/>
      <c r="AES71" s="80"/>
      <c r="AET71" s="80"/>
      <c r="AEU71" s="80"/>
      <c r="AEV71" s="80"/>
      <c r="AEW71" s="80"/>
      <c r="AEX71" s="80"/>
      <c r="AEY71" s="80"/>
      <c r="AEZ71" s="80"/>
      <c r="AFA71" s="80"/>
      <c r="AFB71" s="80"/>
      <c r="AFC71" s="80"/>
      <c r="AFD71" s="80"/>
      <c r="AFE71" s="80"/>
      <c r="AFF71" s="80"/>
      <c r="AFG71" s="80"/>
      <c r="AFH71" s="80"/>
      <c r="AFI71" s="80"/>
      <c r="AFJ71" s="80"/>
      <c r="AFK71" s="80"/>
      <c r="AFL71" s="80"/>
      <c r="AFM71" s="80"/>
      <c r="AFN71" s="80"/>
      <c r="AFO71" s="80"/>
      <c r="AFP71" s="80"/>
      <c r="AFQ71" s="80"/>
      <c r="AFR71" s="80"/>
      <c r="AFS71" s="80"/>
      <c r="AFT71" s="80"/>
      <c r="AFU71" s="80"/>
      <c r="AFV71" s="80"/>
      <c r="AFW71" s="80"/>
      <c r="AFX71" s="80"/>
      <c r="AFY71" s="80"/>
      <c r="AFZ71" s="80"/>
      <c r="AGA71" s="80"/>
      <c r="AGB71" s="80"/>
      <c r="AGC71" s="80"/>
      <c r="AGD71" s="80"/>
      <c r="AGE71" s="80"/>
      <c r="AGF71" s="80"/>
      <c r="AGG71" s="80"/>
      <c r="AGH71" s="80"/>
      <c r="AGI71" s="80"/>
      <c r="AGJ71" s="80"/>
      <c r="AGK71" s="80"/>
      <c r="AGL71" s="80"/>
      <c r="AGM71" s="80"/>
      <c r="AGN71" s="80"/>
      <c r="AGO71" s="80"/>
      <c r="AGP71" s="80"/>
      <c r="AGQ71" s="80"/>
      <c r="AGR71" s="80"/>
      <c r="AGS71" s="80"/>
      <c r="AGT71" s="80"/>
      <c r="AGU71" s="80"/>
      <c r="AGV71" s="80"/>
      <c r="AGW71" s="80"/>
      <c r="AGX71" s="80"/>
      <c r="AGY71" s="80"/>
      <c r="AGZ71" s="80"/>
      <c r="AHA71" s="80"/>
      <c r="AHB71" s="80"/>
      <c r="AHC71" s="80"/>
      <c r="AHD71" s="80"/>
      <c r="AHE71" s="80"/>
      <c r="AHF71" s="80"/>
      <c r="AHG71" s="80"/>
      <c r="AHH71" s="80"/>
      <c r="AHI71" s="80"/>
      <c r="AHJ71" s="80"/>
      <c r="AHK71" s="80"/>
      <c r="AHL71" s="80"/>
      <c r="AHM71" s="80"/>
      <c r="AHN71" s="80"/>
      <c r="AHO71" s="80"/>
      <c r="AHP71" s="80"/>
      <c r="AHQ71" s="80"/>
      <c r="AHR71" s="80"/>
      <c r="AHS71" s="80"/>
      <c r="AHT71" s="80"/>
      <c r="AHU71" s="80"/>
      <c r="AHV71" s="80"/>
      <c r="AHW71" s="80"/>
      <c r="AHX71" s="80"/>
      <c r="AHY71" s="80"/>
      <c r="AHZ71" s="80"/>
      <c r="AIA71" s="80"/>
      <c r="AIB71" s="80"/>
      <c r="AIC71" s="80"/>
      <c r="AID71" s="80"/>
      <c r="AIE71" s="80"/>
      <c r="AIF71" s="80"/>
      <c r="AIG71" s="80"/>
      <c r="AIH71" s="80"/>
      <c r="AII71" s="80"/>
      <c r="AIJ71" s="80"/>
      <c r="AIK71" s="80"/>
      <c r="AIL71" s="80"/>
      <c r="AIM71" s="80"/>
      <c r="AIN71" s="80"/>
      <c r="AIO71" s="80"/>
      <c r="AIP71" s="80"/>
      <c r="AIQ71" s="80"/>
      <c r="AIR71" s="80"/>
      <c r="AIS71" s="80"/>
      <c r="AIT71" s="80"/>
      <c r="AIU71" s="80"/>
      <c r="AIV71" s="80"/>
      <c r="AIW71" s="80"/>
      <c r="AIX71" s="80"/>
      <c r="AIY71" s="80"/>
      <c r="AIZ71" s="80"/>
      <c r="AJA71" s="80"/>
      <c r="AJB71" s="80"/>
      <c r="AJC71" s="80"/>
      <c r="AJD71" s="80"/>
      <c r="AJE71" s="80"/>
      <c r="AJF71" s="80"/>
      <c r="AJG71" s="80"/>
      <c r="AJH71" s="80"/>
      <c r="AJI71" s="80"/>
      <c r="AJJ71" s="80"/>
      <c r="AJK71" s="80"/>
      <c r="AJL71" s="80"/>
      <c r="AJM71" s="80"/>
      <c r="AJN71" s="80"/>
      <c r="AJO71" s="80"/>
      <c r="AJP71" s="80"/>
      <c r="AJQ71" s="80"/>
      <c r="AJR71" s="80"/>
      <c r="AJS71" s="80"/>
      <c r="AJT71" s="80"/>
      <c r="AJU71" s="80"/>
      <c r="AJV71" s="80"/>
      <c r="AJW71" s="80"/>
      <c r="AJX71" s="80"/>
      <c r="AJY71" s="80"/>
      <c r="AJZ71" s="80"/>
      <c r="AKA71" s="80"/>
      <c r="AKB71" s="80"/>
      <c r="AKC71" s="80"/>
      <c r="AKD71" s="80"/>
      <c r="AKE71" s="80"/>
      <c r="AKF71" s="80"/>
      <c r="AKG71" s="80"/>
      <c r="AKH71" s="80"/>
      <c r="AKI71" s="80"/>
      <c r="AKJ71" s="80"/>
      <c r="AKK71" s="80"/>
      <c r="AKL71" s="80"/>
      <c r="AKM71" s="80"/>
      <c r="AKN71" s="80"/>
      <c r="AKO71" s="80"/>
      <c r="AKP71" s="80"/>
      <c r="AKQ71" s="80"/>
      <c r="AKR71" s="80"/>
      <c r="AKS71" s="80"/>
      <c r="AKT71" s="80"/>
      <c r="AKU71" s="80"/>
      <c r="AKV71" s="80"/>
      <c r="AKW71" s="80"/>
      <c r="AKX71" s="80"/>
      <c r="AKY71" s="80"/>
      <c r="AKZ71" s="80"/>
      <c r="ALA71" s="80"/>
      <c r="ALB71" s="80"/>
      <c r="ALC71" s="80"/>
      <c r="ALD71" s="80"/>
      <c r="ALE71" s="80"/>
      <c r="ALF71" s="80"/>
      <c r="ALG71" s="80"/>
      <c r="ALH71" s="80"/>
      <c r="ALI71" s="80"/>
      <c r="ALJ71" s="80"/>
      <c r="ALK71" s="80"/>
      <c r="ALL71" s="80"/>
      <c r="ALM71" s="80"/>
      <c r="ALN71" s="80"/>
      <c r="ALO71" s="80"/>
      <c r="ALP71" s="80"/>
    </row>
    <row r="72" spans="1:1004" s="207" customFormat="1" ht="15" x14ac:dyDescent="0.25">
      <c r="A72" s="407">
        <f>IF(COUNTBLANK(B72)=1," ",COUNTA($B$13:B72))</f>
        <v>30</v>
      </c>
      <c r="B72" s="412" t="s">
        <v>79</v>
      </c>
      <c r="C72" s="421" t="s">
        <v>221</v>
      </c>
      <c r="D72" s="46" t="s">
        <v>57</v>
      </c>
      <c r="E72" s="437">
        <v>1</v>
      </c>
      <c r="F72" s="105"/>
      <c r="G72" s="106"/>
      <c r="H72" s="107">
        <f t="shared" si="34"/>
        <v>0</v>
      </c>
      <c r="I72" s="108"/>
      <c r="J72" s="108"/>
      <c r="K72" s="109">
        <f t="shared" si="35"/>
        <v>0</v>
      </c>
      <c r="L72" s="109">
        <f t="shared" si="36"/>
        <v>0</v>
      </c>
      <c r="M72" s="109">
        <f t="shared" si="37"/>
        <v>0</v>
      </c>
      <c r="N72" s="109">
        <f t="shared" si="38"/>
        <v>0</v>
      </c>
      <c r="O72" s="109">
        <f t="shared" si="39"/>
        <v>0</v>
      </c>
      <c r="P72" s="109">
        <f t="shared" si="40"/>
        <v>0</v>
      </c>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c r="IQ72" s="80"/>
      <c r="IR72" s="80"/>
      <c r="IS72" s="80"/>
      <c r="IT72" s="80"/>
      <c r="IU72" s="80"/>
      <c r="IV72" s="80"/>
      <c r="IW72" s="80"/>
      <c r="IX72" s="80"/>
      <c r="IY72" s="80"/>
      <c r="IZ72" s="80"/>
      <c r="JA72" s="80"/>
      <c r="JB72" s="80"/>
      <c r="JC72" s="80"/>
      <c r="JD72" s="80"/>
      <c r="JE72" s="80"/>
      <c r="JF72" s="80"/>
      <c r="JG72" s="80"/>
      <c r="JH72" s="80"/>
      <c r="JI72" s="80"/>
      <c r="JJ72" s="80"/>
      <c r="JK72" s="80"/>
      <c r="JL72" s="80"/>
      <c r="JM72" s="80"/>
      <c r="JN72" s="80"/>
      <c r="JO72" s="80"/>
      <c r="JP72" s="80"/>
      <c r="JQ72" s="80"/>
      <c r="JR72" s="80"/>
      <c r="JS72" s="80"/>
      <c r="JT72" s="80"/>
      <c r="JU72" s="80"/>
      <c r="JV72" s="80"/>
      <c r="JW72" s="80"/>
      <c r="JX72" s="80"/>
      <c r="JY72" s="80"/>
      <c r="JZ72" s="80"/>
      <c r="KA72" s="80"/>
      <c r="KB72" s="80"/>
      <c r="KC72" s="80"/>
      <c r="KD72" s="80"/>
      <c r="KE72" s="80"/>
      <c r="KF72" s="80"/>
      <c r="KG72" s="80"/>
      <c r="KH72" s="80"/>
      <c r="KI72" s="80"/>
      <c r="KJ72" s="80"/>
      <c r="KK72" s="80"/>
      <c r="KL72" s="80"/>
      <c r="KM72" s="80"/>
      <c r="KN72" s="80"/>
      <c r="KO72" s="80"/>
      <c r="KP72" s="80"/>
      <c r="KQ72" s="80"/>
      <c r="KR72" s="80"/>
      <c r="KS72" s="80"/>
      <c r="KT72" s="80"/>
      <c r="KU72" s="80"/>
      <c r="KV72" s="80"/>
      <c r="KW72" s="80"/>
      <c r="KX72" s="80"/>
      <c r="KY72" s="80"/>
      <c r="KZ72" s="80"/>
      <c r="LA72" s="80"/>
      <c r="LB72" s="80"/>
      <c r="LC72" s="80"/>
      <c r="LD72" s="80"/>
      <c r="LE72" s="80"/>
      <c r="LF72" s="80"/>
      <c r="LG72" s="80"/>
      <c r="LH72" s="80"/>
      <c r="LI72" s="80"/>
      <c r="LJ72" s="80"/>
      <c r="LK72" s="80"/>
      <c r="LL72" s="80"/>
      <c r="LM72" s="80"/>
      <c r="LN72" s="80"/>
      <c r="LO72" s="80"/>
      <c r="LP72" s="80"/>
      <c r="LQ72" s="80"/>
      <c r="LR72" s="80"/>
      <c r="LS72" s="80"/>
      <c r="LT72" s="80"/>
      <c r="LU72" s="80"/>
      <c r="LV72" s="80"/>
      <c r="LW72" s="80"/>
      <c r="LX72" s="80"/>
      <c r="LY72" s="80"/>
      <c r="LZ72" s="80"/>
      <c r="MA72" s="80"/>
      <c r="MB72" s="80"/>
      <c r="MC72" s="80"/>
      <c r="MD72" s="80"/>
      <c r="ME72" s="80"/>
      <c r="MF72" s="80"/>
      <c r="MG72" s="80"/>
      <c r="MH72" s="80"/>
      <c r="MI72" s="80"/>
      <c r="MJ72" s="80"/>
      <c r="MK72" s="80"/>
      <c r="ML72" s="80"/>
      <c r="MM72" s="80"/>
      <c r="MN72" s="80"/>
      <c r="MO72" s="80"/>
      <c r="MP72" s="80"/>
      <c r="MQ72" s="80"/>
      <c r="MR72" s="80"/>
      <c r="MS72" s="80"/>
      <c r="MT72" s="80"/>
      <c r="MU72" s="80"/>
      <c r="MV72" s="80"/>
      <c r="MW72" s="80"/>
      <c r="MX72" s="80"/>
      <c r="MY72" s="80"/>
      <c r="MZ72" s="80"/>
      <c r="NA72" s="80"/>
      <c r="NB72" s="80"/>
      <c r="NC72" s="80"/>
      <c r="ND72" s="80"/>
      <c r="NE72" s="80"/>
      <c r="NF72" s="80"/>
      <c r="NG72" s="80"/>
      <c r="NH72" s="80"/>
      <c r="NI72" s="80"/>
      <c r="NJ72" s="80"/>
      <c r="NK72" s="80"/>
      <c r="NL72" s="80"/>
      <c r="NM72" s="80"/>
      <c r="NN72" s="80"/>
      <c r="NO72" s="80"/>
      <c r="NP72" s="80"/>
      <c r="NQ72" s="80"/>
      <c r="NR72" s="80"/>
      <c r="NS72" s="80"/>
      <c r="NT72" s="80"/>
      <c r="NU72" s="80"/>
      <c r="NV72" s="80"/>
      <c r="NW72" s="80"/>
      <c r="NX72" s="80"/>
      <c r="NY72" s="80"/>
      <c r="NZ72" s="80"/>
      <c r="OA72" s="80"/>
      <c r="OB72" s="80"/>
      <c r="OC72" s="80"/>
      <c r="OD72" s="80"/>
      <c r="OE72" s="80"/>
      <c r="OF72" s="80"/>
      <c r="OG72" s="80"/>
      <c r="OH72" s="80"/>
      <c r="OI72" s="80"/>
      <c r="OJ72" s="80"/>
      <c r="OK72" s="80"/>
      <c r="OL72" s="80"/>
      <c r="OM72" s="80"/>
      <c r="ON72" s="80"/>
      <c r="OO72" s="80"/>
      <c r="OP72" s="80"/>
      <c r="OQ72" s="80"/>
      <c r="OR72" s="80"/>
      <c r="OS72" s="80"/>
      <c r="OT72" s="80"/>
      <c r="OU72" s="80"/>
      <c r="OV72" s="80"/>
      <c r="OW72" s="80"/>
      <c r="OX72" s="80"/>
      <c r="OY72" s="80"/>
      <c r="OZ72" s="80"/>
      <c r="PA72" s="80"/>
      <c r="PB72" s="80"/>
      <c r="PC72" s="80"/>
      <c r="PD72" s="80"/>
      <c r="PE72" s="80"/>
      <c r="PF72" s="80"/>
      <c r="PG72" s="80"/>
      <c r="PH72" s="80"/>
      <c r="PI72" s="80"/>
      <c r="PJ72" s="80"/>
      <c r="PK72" s="80"/>
      <c r="PL72" s="80"/>
      <c r="PM72" s="80"/>
      <c r="PN72" s="80"/>
      <c r="PO72" s="80"/>
      <c r="PP72" s="80"/>
      <c r="PQ72" s="80"/>
      <c r="PR72" s="80"/>
      <c r="PS72" s="80"/>
      <c r="PT72" s="80"/>
      <c r="PU72" s="80"/>
      <c r="PV72" s="80"/>
      <c r="PW72" s="80"/>
      <c r="PX72" s="80"/>
      <c r="PY72" s="80"/>
      <c r="PZ72" s="80"/>
      <c r="QA72" s="80"/>
      <c r="QB72" s="80"/>
      <c r="QC72" s="80"/>
      <c r="QD72" s="80"/>
      <c r="QE72" s="80"/>
      <c r="QF72" s="80"/>
      <c r="QG72" s="80"/>
      <c r="QH72" s="80"/>
      <c r="QI72" s="80"/>
      <c r="QJ72" s="80"/>
      <c r="QK72" s="80"/>
      <c r="QL72" s="80"/>
      <c r="QM72" s="80"/>
      <c r="QN72" s="80"/>
      <c r="QO72" s="80"/>
      <c r="QP72" s="80"/>
      <c r="QQ72" s="80"/>
      <c r="QR72" s="80"/>
      <c r="QS72" s="80"/>
      <c r="QT72" s="80"/>
      <c r="QU72" s="80"/>
      <c r="QV72" s="80"/>
      <c r="QW72" s="80"/>
      <c r="QX72" s="80"/>
      <c r="QY72" s="80"/>
      <c r="QZ72" s="80"/>
      <c r="RA72" s="80"/>
      <c r="RB72" s="80"/>
      <c r="RC72" s="80"/>
      <c r="RD72" s="80"/>
      <c r="RE72" s="80"/>
      <c r="RF72" s="80"/>
      <c r="RG72" s="80"/>
      <c r="RH72" s="80"/>
      <c r="RI72" s="80"/>
      <c r="RJ72" s="80"/>
      <c r="RK72" s="80"/>
      <c r="RL72" s="80"/>
      <c r="RM72" s="80"/>
      <c r="RN72" s="80"/>
      <c r="RO72" s="80"/>
      <c r="RP72" s="80"/>
      <c r="RQ72" s="80"/>
      <c r="RR72" s="80"/>
      <c r="RS72" s="80"/>
      <c r="RT72" s="80"/>
      <c r="RU72" s="80"/>
      <c r="RV72" s="80"/>
      <c r="RW72" s="80"/>
      <c r="RX72" s="80"/>
      <c r="RY72" s="80"/>
      <c r="RZ72" s="80"/>
      <c r="SA72" s="80"/>
      <c r="SB72" s="80"/>
      <c r="SC72" s="80"/>
      <c r="SD72" s="80"/>
      <c r="SE72" s="80"/>
      <c r="SF72" s="80"/>
      <c r="SG72" s="80"/>
      <c r="SH72" s="80"/>
      <c r="SI72" s="80"/>
      <c r="SJ72" s="80"/>
      <c r="SK72" s="80"/>
      <c r="SL72" s="80"/>
      <c r="SM72" s="80"/>
      <c r="SN72" s="80"/>
      <c r="SO72" s="80"/>
      <c r="SP72" s="80"/>
      <c r="SQ72" s="80"/>
      <c r="SR72" s="80"/>
      <c r="SS72" s="80"/>
      <c r="ST72" s="80"/>
      <c r="SU72" s="80"/>
      <c r="SV72" s="80"/>
      <c r="SW72" s="80"/>
      <c r="SX72" s="80"/>
      <c r="SY72" s="80"/>
      <c r="SZ72" s="80"/>
      <c r="TA72" s="80"/>
      <c r="TB72" s="80"/>
      <c r="TC72" s="80"/>
      <c r="TD72" s="80"/>
      <c r="TE72" s="80"/>
      <c r="TF72" s="80"/>
      <c r="TG72" s="80"/>
      <c r="TH72" s="80"/>
      <c r="TI72" s="80"/>
      <c r="TJ72" s="80"/>
      <c r="TK72" s="80"/>
      <c r="TL72" s="80"/>
      <c r="TM72" s="80"/>
      <c r="TN72" s="80"/>
      <c r="TO72" s="80"/>
      <c r="TP72" s="80"/>
      <c r="TQ72" s="80"/>
      <c r="TR72" s="80"/>
      <c r="TS72" s="80"/>
      <c r="TT72" s="80"/>
      <c r="TU72" s="80"/>
      <c r="TV72" s="80"/>
      <c r="TW72" s="80"/>
      <c r="TX72" s="80"/>
      <c r="TY72" s="80"/>
      <c r="TZ72" s="80"/>
      <c r="UA72" s="80"/>
      <c r="UB72" s="80"/>
      <c r="UC72" s="80"/>
      <c r="UD72" s="80"/>
      <c r="UE72" s="80"/>
      <c r="UF72" s="80"/>
      <c r="UG72" s="80"/>
      <c r="UH72" s="80"/>
      <c r="UI72" s="80"/>
      <c r="UJ72" s="80"/>
      <c r="UK72" s="80"/>
      <c r="UL72" s="80"/>
      <c r="UM72" s="80"/>
      <c r="UN72" s="80"/>
      <c r="UO72" s="80"/>
      <c r="UP72" s="80"/>
      <c r="UQ72" s="80"/>
      <c r="UR72" s="80"/>
      <c r="US72" s="80"/>
      <c r="UT72" s="80"/>
      <c r="UU72" s="80"/>
      <c r="UV72" s="80"/>
      <c r="UW72" s="80"/>
      <c r="UX72" s="80"/>
      <c r="UY72" s="80"/>
      <c r="UZ72" s="80"/>
      <c r="VA72" s="80"/>
      <c r="VB72" s="80"/>
      <c r="VC72" s="80"/>
      <c r="VD72" s="80"/>
      <c r="VE72" s="80"/>
      <c r="VF72" s="80"/>
      <c r="VG72" s="80"/>
      <c r="VH72" s="80"/>
      <c r="VI72" s="80"/>
      <c r="VJ72" s="80"/>
      <c r="VK72" s="80"/>
      <c r="VL72" s="80"/>
      <c r="VM72" s="80"/>
      <c r="VN72" s="80"/>
      <c r="VO72" s="80"/>
      <c r="VP72" s="80"/>
      <c r="VQ72" s="80"/>
      <c r="VR72" s="80"/>
      <c r="VS72" s="80"/>
      <c r="VT72" s="80"/>
      <c r="VU72" s="80"/>
      <c r="VV72" s="80"/>
      <c r="VW72" s="80"/>
      <c r="VX72" s="80"/>
      <c r="VY72" s="80"/>
      <c r="VZ72" s="80"/>
      <c r="WA72" s="80"/>
      <c r="WB72" s="80"/>
      <c r="WC72" s="80"/>
      <c r="WD72" s="80"/>
      <c r="WE72" s="80"/>
      <c r="WF72" s="80"/>
      <c r="WG72" s="80"/>
      <c r="WH72" s="80"/>
      <c r="WI72" s="80"/>
      <c r="WJ72" s="80"/>
      <c r="WK72" s="80"/>
      <c r="WL72" s="80"/>
      <c r="WM72" s="80"/>
      <c r="WN72" s="80"/>
      <c r="WO72" s="80"/>
      <c r="WP72" s="80"/>
      <c r="WQ72" s="80"/>
      <c r="WR72" s="80"/>
      <c r="WS72" s="80"/>
      <c r="WT72" s="80"/>
      <c r="WU72" s="80"/>
      <c r="WV72" s="80"/>
      <c r="WW72" s="80"/>
      <c r="WX72" s="80"/>
      <c r="WY72" s="80"/>
      <c r="WZ72" s="80"/>
      <c r="XA72" s="80"/>
      <c r="XB72" s="80"/>
      <c r="XC72" s="80"/>
      <c r="XD72" s="80"/>
      <c r="XE72" s="80"/>
      <c r="XF72" s="80"/>
      <c r="XG72" s="80"/>
      <c r="XH72" s="80"/>
      <c r="XI72" s="80"/>
      <c r="XJ72" s="80"/>
      <c r="XK72" s="80"/>
      <c r="XL72" s="80"/>
      <c r="XM72" s="80"/>
      <c r="XN72" s="80"/>
      <c r="XO72" s="80"/>
      <c r="XP72" s="80"/>
      <c r="XQ72" s="80"/>
      <c r="XR72" s="80"/>
      <c r="XS72" s="80"/>
      <c r="XT72" s="80"/>
      <c r="XU72" s="80"/>
      <c r="XV72" s="80"/>
      <c r="XW72" s="80"/>
      <c r="XX72" s="80"/>
      <c r="XY72" s="80"/>
      <c r="XZ72" s="80"/>
      <c r="YA72" s="80"/>
      <c r="YB72" s="80"/>
      <c r="YC72" s="80"/>
      <c r="YD72" s="80"/>
      <c r="YE72" s="80"/>
      <c r="YF72" s="80"/>
      <c r="YG72" s="80"/>
      <c r="YH72" s="80"/>
      <c r="YI72" s="80"/>
      <c r="YJ72" s="80"/>
      <c r="YK72" s="80"/>
      <c r="YL72" s="80"/>
      <c r="YM72" s="80"/>
      <c r="YN72" s="80"/>
      <c r="YO72" s="80"/>
      <c r="YP72" s="80"/>
      <c r="YQ72" s="80"/>
      <c r="YR72" s="80"/>
      <c r="YS72" s="80"/>
      <c r="YT72" s="80"/>
      <c r="YU72" s="80"/>
      <c r="YV72" s="80"/>
      <c r="YW72" s="80"/>
      <c r="YX72" s="80"/>
      <c r="YY72" s="80"/>
      <c r="YZ72" s="80"/>
      <c r="ZA72" s="80"/>
      <c r="ZB72" s="80"/>
      <c r="ZC72" s="80"/>
      <c r="ZD72" s="80"/>
      <c r="ZE72" s="80"/>
      <c r="ZF72" s="80"/>
      <c r="ZG72" s="80"/>
      <c r="ZH72" s="80"/>
      <c r="ZI72" s="80"/>
      <c r="ZJ72" s="80"/>
      <c r="ZK72" s="80"/>
      <c r="ZL72" s="80"/>
      <c r="ZM72" s="80"/>
      <c r="ZN72" s="80"/>
      <c r="ZO72" s="80"/>
      <c r="ZP72" s="80"/>
      <c r="ZQ72" s="80"/>
      <c r="ZR72" s="80"/>
      <c r="ZS72" s="80"/>
      <c r="ZT72" s="80"/>
      <c r="ZU72" s="80"/>
      <c r="ZV72" s="80"/>
      <c r="ZW72" s="80"/>
      <c r="ZX72" s="80"/>
      <c r="ZY72" s="80"/>
      <c r="ZZ72" s="80"/>
      <c r="AAA72" s="80"/>
      <c r="AAB72" s="80"/>
      <c r="AAC72" s="80"/>
      <c r="AAD72" s="80"/>
      <c r="AAE72" s="80"/>
      <c r="AAF72" s="80"/>
      <c r="AAG72" s="80"/>
      <c r="AAH72" s="80"/>
      <c r="AAI72" s="80"/>
      <c r="AAJ72" s="80"/>
      <c r="AAK72" s="80"/>
      <c r="AAL72" s="80"/>
      <c r="AAM72" s="80"/>
      <c r="AAN72" s="80"/>
      <c r="AAO72" s="80"/>
      <c r="AAP72" s="80"/>
      <c r="AAQ72" s="80"/>
      <c r="AAR72" s="80"/>
      <c r="AAS72" s="80"/>
      <c r="AAT72" s="80"/>
      <c r="AAU72" s="80"/>
      <c r="AAV72" s="80"/>
      <c r="AAW72" s="80"/>
      <c r="AAX72" s="80"/>
      <c r="AAY72" s="80"/>
      <c r="AAZ72" s="80"/>
      <c r="ABA72" s="80"/>
      <c r="ABB72" s="80"/>
      <c r="ABC72" s="80"/>
      <c r="ABD72" s="80"/>
      <c r="ABE72" s="80"/>
      <c r="ABF72" s="80"/>
      <c r="ABG72" s="80"/>
      <c r="ABH72" s="80"/>
      <c r="ABI72" s="80"/>
      <c r="ABJ72" s="80"/>
      <c r="ABK72" s="80"/>
      <c r="ABL72" s="80"/>
      <c r="ABM72" s="80"/>
      <c r="ABN72" s="80"/>
      <c r="ABO72" s="80"/>
      <c r="ABP72" s="80"/>
      <c r="ABQ72" s="80"/>
      <c r="ABR72" s="80"/>
      <c r="ABS72" s="80"/>
      <c r="ABT72" s="80"/>
      <c r="ABU72" s="80"/>
      <c r="ABV72" s="80"/>
      <c r="ABW72" s="80"/>
      <c r="ABX72" s="80"/>
      <c r="ABY72" s="80"/>
      <c r="ABZ72" s="80"/>
      <c r="ACA72" s="80"/>
      <c r="ACB72" s="80"/>
      <c r="ACC72" s="80"/>
      <c r="ACD72" s="80"/>
      <c r="ACE72" s="80"/>
      <c r="ACF72" s="80"/>
      <c r="ACG72" s="80"/>
      <c r="ACH72" s="80"/>
      <c r="ACI72" s="80"/>
      <c r="ACJ72" s="80"/>
      <c r="ACK72" s="80"/>
      <c r="ACL72" s="80"/>
      <c r="ACM72" s="80"/>
      <c r="ACN72" s="80"/>
      <c r="ACO72" s="80"/>
      <c r="ACP72" s="80"/>
      <c r="ACQ72" s="80"/>
      <c r="ACR72" s="80"/>
      <c r="ACS72" s="80"/>
      <c r="ACT72" s="80"/>
      <c r="ACU72" s="80"/>
      <c r="ACV72" s="80"/>
      <c r="ACW72" s="80"/>
      <c r="ACX72" s="80"/>
      <c r="ACY72" s="80"/>
      <c r="ACZ72" s="80"/>
      <c r="ADA72" s="80"/>
      <c r="ADB72" s="80"/>
      <c r="ADC72" s="80"/>
      <c r="ADD72" s="80"/>
      <c r="ADE72" s="80"/>
      <c r="ADF72" s="80"/>
      <c r="ADG72" s="80"/>
      <c r="ADH72" s="80"/>
      <c r="ADI72" s="80"/>
      <c r="ADJ72" s="80"/>
      <c r="ADK72" s="80"/>
      <c r="ADL72" s="80"/>
      <c r="ADM72" s="80"/>
      <c r="ADN72" s="80"/>
      <c r="ADO72" s="80"/>
      <c r="ADP72" s="80"/>
      <c r="ADQ72" s="80"/>
      <c r="ADR72" s="80"/>
      <c r="ADS72" s="80"/>
      <c r="ADT72" s="80"/>
      <c r="ADU72" s="80"/>
      <c r="ADV72" s="80"/>
      <c r="ADW72" s="80"/>
      <c r="ADX72" s="80"/>
      <c r="ADY72" s="80"/>
      <c r="ADZ72" s="80"/>
      <c r="AEA72" s="80"/>
      <c r="AEB72" s="80"/>
      <c r="AEC72" s="80"/>
      <c r="AED72" s="80"/>
      <c r="AEE72" s="80"/>
      <c r="AEF72" s="80"/>
      <c r="AEG72" s="80"/>
      <c r="AEH72" s="80"/>
      <c r="AEI72" s="80"/>
      <c r="AEJ72" s="80"/>
      <c r="AEK72" s="80"/>
      <c r="AEL72" s="80"/>
      <c r="AEM72" s="80"/>
      <c r="AEN72" s="80"/>
      <c r="AEO72" s="80"/>
      <c r="AEP72" s="80"/>
      <c r="AEQ72" s="80"/>
      <c r="AER72" s="80"/>
      <c r="AES72" s="80"/>
      <c r="AET72" s="80"/>
      <c r="AEU72" s="80"/>
      <c r="AEV72" s="80"/>
      <c r="AEW72" s="80"/>
      <c r="AEX72" s="80"/>
      <c r="AEY72" s="80"/>
      <c r="AEZ72" s="80"/>
      <c r="AFA72" s="80"/>
      <c r="AFB72" s="80"/>
      <c r="AFC72" s="80"/>
      <c r="AFD72" s="80"/>
      <c r="AFE72" s="80"/>
      <c r="AFF72" s="80"/>
      <c r="AFG72" s="80"/>
      <c r="AFH72" s="80"/>
      <c r="AFI72" s="80"/>
      <c r="AFJ72" s="80"/>
      <c r="AFK72" s="80"/>
      <c r="AFL72" s="80"/>
      <c r="AFM72" s="80"/>
      <c r="AFN72" s="80"/>
      <c r="AFO72" s="80"/>
      <c r="AFP72" s="80"/>
      <c r="AFQ72" s="80"/>
      <c r="AFR72" s="80"/>
      <c r="AFS72" s="80"/>
      <c r="AFT72" s="80"/>
      <c r="AFU72" s="80"/>
      <c r="AFV72" s="80"/>
      <c r="AFW72" s="80"/>
      <c r="AFX72" s="80"/>
      <c r="AFY72" s="80"/>
      <c r="AFZ72" s="80"/>
      <c r="AGA72" s="80"/>
      <c r="AGB72" s="80"/>
      <c r="AGC72" s="80"/>
      <c r="AGD72" s="80"/>
      <c r="AGE72" s="80"/>
      <c r="AGF72" s="80"/>
      <c r="AGG72" s="80"/>
      <c r="AGH72" s="80"/>
      <c r="AGI72" s="80"/>
      <c r="AGJ72" s="80"/>
      <c r="AGK72" s="80"/>
      <c r="AGL72" s="80"/>
      <c r="AGM72" s="80"/>
      <c r="AGN72" s="80"/>
      <c r="AGO72" s="80"/>
      <c r="AGP72" s="80"/>
      <c r="AGQ72" s="80"/>
      <c r="AGR72" s="80"/>
      <c r="AGS72" s="80"/>
      <c r="AGT72" s="80"/>
      <c r="AGU72" s="80"/>
      <c r="AGV72" s="80"/>
      <c r="AGW72" s="80"/>
      <c r="AGX72" s="80"/>
      <c r="AGY72" s="80"/>
      <c r="AGZ72" s="80"/>
      <c r="AHA72" s="80"/>
      <c r="AHB72" s="80"/>
      <c r="AHC72" s="80"/>
      <c r="AHD72" s="80"/>
      <c r="AHE72" s="80"/>
      <c r="AHF72" s="80"/>
      <c r="AHG72" s="80"/>
      <c r="AHH72" s="80"/>
      <c r="AHI72" s="80"/>
      <c r="AHJ72" s="80"/>
      <c r="AHK72" s="80"/>
      <c r="AHL72" s="80"/>
      <c r="AHM72" s="80"/>
      <c r="AHN72" s="80"/>
      <c r="AHO72" s="80"/>
      <c r="AHP72" s="80"/>
      <c r="AHQ72" s="80"/>
      <c r="AHR72" s="80"/>
      <c r="AHS72" s="80"/>
      <c r="AHT72" s="80"/>
      <c r="AHU72" s="80"/>
      <c r="AHV72" s="80"/>
      <c r="AHW72" s="80"/>
      <c r="AHX72" s="80"/>
      <c r="AHY72" s="80"/>
      <c r="AHZ72" s="80"/>
      <c r="AIA72" s="80"/>
      <c r="AIB72" s="80"/>
      <c r="AIC72" s="80"/>
      <c r="AID72" s="80"/>
      <c r="AIE72" s="80"/>
      <c r="AIF72" s="80"/>
      <c r="AIG72" s="80"/>
      <c r="AIH72" s="80"/>
      <c r="AII72" s="80"/>
      <c r="AIJ72" s="80"/>
      <c r="AIK72" s="80"/>
      <c r="AIL72" s="80"/>
      <c r="AIM72" s="80"/>
      <c r="AIN72" s="80"/>
      <c r="AIO72" s="80"/>
      <c r="AIP72" s="80"/>
      <c r="AIQ72" s="80"/>
      <c r="AIR72" s="80"/>
      <c r="AIS72" s="80"/>
      <c r="AIT72" s="80"/>
      <c r="AIU72" s="80"/>
      <c r="AIV72" s="80"/>
      <c r="AIW72" s="80"/>
      <c r="AIX72" s="80"/>
      <c r="AIY72" s="80"/>
      <c r="AIZ72" s="80"/>
      <c r="AJA72" s="80"/>
      <c r="AJB72" s="80"/>
      <c r="AJC72" s="80"/>
      <c r="AJD72" s="80"/>
      <c r="AJE72" s="80"/>
      <c r="AJF72" s="80"/>
      <c r="AJG72" s="80"/>
      <c r="AJH72" s="80"/>
      <c r="AJI72" s="80"/>
      <c r="AJJ72" s="80"/>
      <c r="AJK72" s="80"/>
      <c r="AJL72" s="80"/>
      <c r="AJM72" s="80"/>
      <c r="AJN72" s="80"/>
      <c r="AJO72" s="80"/>
      <c r="AJP72" s="80"/>
      <c r="AJQ72" s="80"/>
      <c r="AJR72" s="80"/>
      <c r="AJS72" s="80"/>
      <c r="AJT72" s="80"/>
      <c r="AJU72" s="80"/>
      <c r="AJV72" s="80"/>
      <c r="AJW72" s="80"/>
      <c r="AJX72" s="80"/>
      <c r="AJY72" s="80"/>
      <c r="AJZ72" s="80"/>
      <c r="AKA72" s="80"/>
      <c r="AKB72" s="80"/>
      <c r="AKC72" s="80"/>
      <c r="AKD72" s="80"/>
      <c r="AKE72" s="80"/>
      <c r="AKF72" s="80"/>
      <c r="AKG72" s="80"/>
      <c r="AKH72" s="80"/>
      <c r="AKI72" s="80"/>
      <c r="AKJ72" s="80"/>
      <c r="AKK72" s="80"/>
      <c r="AKL72" s="80"/>
      <c r="AKM72" s="80"/>
      <c r="AKN72" s="80"/>
      <c r="AKO72" s="80"/>
      <c r="AKP72" s="80"/>
      <c r="AKQ72" s="80"/>
      <c r="AKR72" s="80"/>
      <c r="AKS72" s="80"/>
      <c r="AKT72" s="80"/>
      <c r="AKU72" s="80"/>
      <c r="AKV72" s="80"/>
      <c r="AKW72" s="80"/>
      <c r="AKX72" s="80"/>
      <c r="AKY72" s="80"/>
      <c r="AKZ72" s="80"/>
      <c r="ALA72" s="80"/>
      <c r="ALB72" s="80"/>
      <c r="ALC72" s="80"/>
      <c r="ALD72" s="80"/>
      <c r="ALE72" s="80"/>
      <c r="ALF72" s="80"/>
      <c r="ALG72" s="80"/>
      <c r="ALH72" s="80"/>
      <c r="ALI72" s="80"/>
      <c r="ALJ72" s="80"/>
      <c r="ALK72" s="80"/>
      <c r="ALL72" s="80"/>
      <c r="ALM72" s="80"/>
      <c r="ALN72" s="80"/>
      <c r="ALO72" s="80"/>
      <c r="ALP72" s="80"/>
    </row>
    <row r="73" spans="1:1004" s="207" customFormat="1" ht="15" x14ac:dyDescent="0.25">
      <c r="A73" s="407">
        <f>IF(COUNTBLANK(B73)=1," ",COUNTA($B$13:B73))</f>
        <v>31</v>
      </c>
      <c r="B73" s="412" t="s">
        <v>79</v>
      </c>
      <c r="C73" s="421" t="s">
        <v>222</v>
      </c>
      <c r="D73" s="430" t="s">
        <v>78</v>
      </c>
      <c r="E73" s="46">
        <f>(E24*0.15*0.1)*2</f>
        <v>22.482300000000002</v>
      </c>
      <c r="F73" s="105"/>
      <c r="G73" s="106"/>
      <c r="H73" s="107">
        <f t="shared" si="34"/>
        <v>0</v>
      </c>
      <c r="I73" s="108"/>
      <c r="J73" s="108"/>
      <c r="K73" s="109">
        <f t="shared" si="35"/>
        <v>0</v>
      </c>
      <c r="L73" s="109">
        <f t="shared" si="36"/>
        <v>0</v>
      </c>
      <c r="M73" s="109">
        <f t="shared" si="37"/>
        <v>0</v>
      </c>
      <c r="N73" s="109">
        <f t="shared" si="38"/>
        <v>0</v>
      </c>
      <c r="O73" s="109">
        <f t="shared" si="39"/>
        <v>0</v>
      </c>
      <c r="P73" s="109">
        <f t="shared" si="40"/>
        <v>0</v>
      </c>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c r="IW73" s="80"/>
      <c r="IX73" s="80"/>
      <c r="IY73" s="80"/>
      <c r="IZ73" s="80"/>
      <c r="JA73" s="80"/>
      <c r="JB73" s="80"/>
      <c r="JC73" s="80"/>
      <c r="JD73" s="80"/>
      <c r="JE73" s="80"/>
      <c r="JF73" s="80"/>
      <c r="JG73" s="80"/>
      <c r="JH73" s="80"/>
      <c r="JI73" s="80"/>
      <c r="JJ73" s="80"/>
      <c r="JK73" s="80"/>
      <c r="JL73" s="80"/>
      <c r="JM73" s="80"/>
      <c r="JN73" s="80"/>
      <c r="JO73" s="80"/>
      <c r="JP73" s="80"/>
      <c r="JQ73" s="80"/>
      <c r="JR73" s="80"/>
      <c r="JS73" s="80"/>
      <c r="JT73" s="80"/>
      <c r="JU73" s="80"/>
      <c r="JV73" s="80"/>
      <c r="JW73" s="80"/>
      <c r="JX73" s="80"/>
      <c r="JY73" s="80"/>
      <c r="JZ73" s="80"/>
      <c r="KA73" s="80"/>
      <c r="KB73" s="80"/>
      <c r="KC73" s="80"/>
      <c r="KD73" s="80"/>
      <c r="KE73" s="80"/>
      <c r="KF73" s="80"/>
      <c r="KG73" s="80"/>
      <c r="KH73" s="80"/>
      <c r="KI73" s="80"/>
      <c r="KJ73" s="80"/>
      <c r="KK73" s="80"/>
      <c r="KL73" s="80"/>
      <c r="KM73" s="80"/>
      <c r="KN73" s="80"/>
      <c r="KO73" s="80"/>
      <c r="KP73" s="80"/>
      <c r="KQ73" s="80"/>
      <c r="KR73" s="80"/>
      <c r="KS73" s="80"/>
      <c r="KT73" s="80"/>
      <c r="KU73" s="80"/>
      <c r="KV73" s="80"/>
      <c r="KW73" s="80"/>
      <c r="KX73" s="80"/>
      <c r="KY73" s="80"/>
      <c r="KZ73" s="80"/>
      <c r="LA73" s="80"/>
      <c r="LB73" s="80"/>
      <c r="LC73" s="80"/>
      <c r="LD73" s="80"/>
      <c r="LE73" s="80"/>
      <c r="LF73" s="80"/>
      <c r="LG73" s="80"/>
      <c r="LH73" s="80"/>
      <c r="LI73" s="80"/>
      <c r="LJ73" s="80"/>
      <c r="LK73" s="80"/>
      <c r="LL73" s="80"/>
      <c r="LM73" s="80"/>
      <c r="LN73" s="80"/>
      <c r="LO73" s="80"/>
      <c r="LP73" s="80"/>
      <c r="LQ73" s="80"/>
      <c r="LR73" s="80"/>
      <c r="LS73" s="80"/>
      <c r="LT73" s="80"/>
      <c r="LU73" s="80"/>
      <c r="LV73" s="80"/>
      <c r="LW73" s="80"/>
      <c r="LX73" s="80"/>
      <c r="LY73" s="80"/>
      <c r="LZ73" s="80"/>
      <c r="MA73" s="80"/>
      <c r="MB73" s="80"/>
      <c r="MC73" s="80"/>
      <c r="MD73" s="80"/>
      <c r="ME73" s="80"/>
      <c r="MF73" s="80"/>
      <c r="MG73" s="80"/>
      <c r="MH73" s="80"/>
      <c r="MI73" s="80"/>
      <c r="MJ73" s="80"/>
      <c r="MK73" s="80"/>
      <c r="ML73" s="80"/>
      <c r="MM73" s="80"/>
      <c r="MN73" s="80"/>
      <c r="MO73" s="80"/>
      <c r="MP73" s="80"/>
      <c r="MQ73" s="80"/>
      <c r="MR73" s="80"/>
      <c r="MS73" s="80"/>
      <c r="MT73" s="80"/>
      <c r="MU73" s="80"/>
      <c r="MV73" s="80"/>
      <c r="MW73" s="80"/>
      <c r="MX73" s="80"/>
      <c r="MY73" s="80"/>
      <c r="MZ73" s="80"/>
      <c r="NA73" s="80"/>
      <c r="NB73" s="80"/>
      <c r="NC73" s="80"/>
      <c r="ND73" s="80"/>
      <c r="NE73" s="80"/>
      <c r="NF73" s="80"/>
      <c r="NG73" s="80"/>
      <c r="NH73" s="80"/>
      <c r="NI73" s="80"/>
      <c r="NJ73" s="80"/>
      <c r="NK73" s="80"/>
      <c r="NL73" s="80"/>
      <c r="NM73" s="80"/>
      <c r="NN73" s="80"/>
      <c r="NO73" s="80"/>
      <c r="NP73" s="80"/>
      <c r="NQ73" s="80"/>
      <c r="NR73" s="80"/>
      <c r="NS73" s="80"/>
      <c r="NT73" s="80"/>
      <c r="NU73" s="80"/>
      <c r="NV73" s="80"/>
      <c r="NW73" s="80"/>
      <c r="NX73" s="80"/>
      <c r="NY73" s="80"/>
      <c r="NZ73" s="80"/>
      <c r="OA73" s="80"/>
      <c r="OB73" s="80"/>
      <c r="OC73" s="80"/>
      <c r="OD73" s="80"/>
      <c r="OE73" s="80"/>
      <c r="OF73" s="80"/>
      <c r="OG73" s="80"/>
      <c r="OH73" s="80"/>
      <c r="OI73" s="80"/>
      <c r="OJ73" s="80"/>
      <c r="OK73" s="80"/>
      <c r="OL73" s="80"/>
      <c r="OM73" s="80"/>
      <c r="ON73" s="80"/>
      <c r="OO73" s="80"/>
      <c r="OP73" s="80"/>
      <c r="OQ73" s="80"/>
      <c r="OR73" s="80"/>
      <c r="OS73" s="80"/>
      <c r="OT73" s="80"/>
      <c r="OU73" s="80"/>
      <c r="OV73" s="80"/>
      <c r="OW73" s="80"/>
      <c r="OX73" s="80"/>
      <c r="OY73" s="80"/>
      <c r="OZ73" s="80"/>
      <c r="PA73" s="80"/>
      <c r="PB73" s="80"/>
      <c r="PC73" s="80"/>
      <c r="PD73" s="80"/>
      <c r="PE73" s="80"/>
      <c r="PF73" s="80"/>
      <c r="PG73" s="80"/>
      <c r="PH73" s="80"/>
      <c r="PI73" s="80"/>
      <c r="PJ73" s="80"/>
      <c r="PK73" s="80"/>
      <c r="PL73" s="80"/>
      <c r="PM73" s="80"/>
      <c r="PN73" s="80"/>
      <c r="PO73" s="80"/>
      <c r="PP73" s="80"/>
      <c r="PQ73" s="80"/>
      <c r="PR73" s="80"/>
      <c r="PS73" s="80"/>
      <c r="PT73" s="80"/>
      <c r="PU73" s="80"/>
      <c r="PV73" s="80"/>
      <c r="PW73" s="80"/>
      <c r="PX73" s="80"/>
      <c r="PY73" s="80"/>
      <c r="PZ73" s="80"/>
      <c r="QA73" s="80"/>
      <c r="QB73" s="80"/>
      <c r="QC73" s="80"/>
      <c r="QD73" s="80"/>
      <c r="QE73" s="80"/>
      <c r="QF73" s="80"/>
      <c r="QG73" s="80"/>
      <c r="QH73" s="80"/>
      <c r="QI73" s="80"/>
      <c r="QJ73" s="80"/>
      <c r="QK73" s="80"/>
      <c r="QL73" s="80"/>
      <c r="QM73" s="80"/>
      <c r="QN73" s="80"/>
      <c r="QO73" s="80"/>
      <c r="QP73" s="80"/>
      <c r="QQ73" s="80"/>
      <c r="QR73" s="80"/>
      <c r="QS73" s="80"/>
      <c r="QT73" s="80"/>
      <c r="QU73" s="80"/>
      <c r="QV73" s="80"/>
      <c r="QW73" s="80"/>
      <c r="QX73" s="80"/>
      <c r="QY73" s="80"/>
      <c r="QZ73" s="80"/>
      <c r="RA73" s="80"/>
      <c r="RB73" s="80"/>
      <c r="RC73" s="80"/>
      <c r="RD73" s="80"/>
      <c r="RE73" s="80"/>
      <c r="RF73" s="80"/>
      <c r="RG73" s="80"/>
      <c r="RH73" s="80"/>
      <c r="RI73" s="80"/>
      <c r="RJ73" s="80"/>
      <c r="RK73" s="80"/>
      <c r="RL73" s="80"/>
      <c r="RM73" s="80"/>
      <c r="RN73" s="80"/>
      <c r="RO73" s="80"/>
      <c r="RP73" s="80"/>
      <c r="RQ73" s="80"/>
      <c r="RR73" s="80"/>
      <c r="RS73" s="80"/>
      <c r="RT73" s="80"/>
      <c r="RU73" s="80"/>
      <c r="RV73" s="80"/>
      <c r="RW73" s="80"/>
      <c r="RX73" s="80"/>
      <c r="RY73" s="80"/>
      <c r="RZ73" s="80"/>
      <c r="SA73" s="80"/>
      <c r="SB73" s="80"/>
      <c r="SC73" s="80"/>
      <c r="SD73" s="80"/>
      <c r="SE73" s="80"/>
      <c r="SF73" s="80"/>
      <c r="SG73" s="80"/>
      <c r="SH73" s="80"/>
      <c r="SI73" s="80"/>
      <c r="SJ73" s="80"/>
      <c r="SK73" s="80"/>
      <c r="SL73" s="80"/>
      <c r="SM73" s="80"/>
      <c r="SN73" s="80"/>
      <c r="SO73" s="80"/>
      <c r="SP73" s="80"/>
      <c r="SQ73" s="80"/>
      <c r="SR73" s="80"/>
      <c r="SS73" s="80"/>
      <c r="ST73" s="80"/>
      <c r="SU73" s="80"/>
      <c r="SV73" s="80"/>
      <c r="SW73" s="80"/>
      <c r="SX73" s="80"/>
      <c r="SY73" s="80"/>
      <c r="SZ73" s="80"/>
      <c r="TA73" s="80"/>
      <c r="TB73" s="80"/>
      <c r="TC73" s="80"/>
      <c r="TD73" s="80"/>
      <c r="TE73" s="80"/>
      <c r="TF73" s="80"/>
      <c r="TG73" s="80"/>
      <c r="TH73" s="80"/>
      <c r="TI73" s="80"/>
      <c r="TJ73" s="80"/>
      <c r="TK73" s="80"/>
      <c r="TL73" s="80"/>
      <c r="TM73" s="80"/>
      <c r="TN73" s="80"/>
      <c r="TO73" s="80"/>
      <c r="TP73" s="80"/>
      <c r="TQ73" s="80"/>
      <c r="TR73" s="80"/>
      <c r="TS73" s="80"/>
      <c r="TT73" s="80"/>
      <c r="TU73" s="80"/>
      <c r="TV73" s="80"/>
      <c r="TW73" s="80"/>
      <c r="TX73" s="80"/>
      <c r="TY73" s="80"/>
      <c r="TZ73" s="80"/>
      <c r="UA73" s="80"/>
      <c r="UB73" s="80"/>
      <c r="UC73" s="80"/>
      <c r="UD73" s="80"/>
      <c r="UE73" s="80"/>
      <c r="UF73" s="80"/>
      <c r="UG73" s="80"/>
      <c r="UH73" s="80"/>
      <c r="UI73" s="80"/>
      <c r="UJ73" s="80"/>
      <c r="UK73" s="80"/>
      <c r="UL73" s="80"/>
      <c r="UM73" s="80"/>
      <c r="UN73" s="80"/>
      <c r="UO73" s="80"/>
      <c r="UP73" s="80"/>
      <c r="UQ73" s="80"/>
      <c r="UR73" s="80"/>
      <c r="US73" s="80"/>
      <c r="UT73" s="80"/>
      <c r="UU73" s="80"/>
      <c r="UV73" s="80"/>
      <c r="UW73" s="80"/>
      <c r="UX73" s="80"/>
      <c r="UY73" s="80"/>
      <c r="UZ73" s="80"/>
      <c r="VA73" s="80"/>
      <c r="VB73" s="80"/>
      <c r="VC73" s="80"/>
      <c r="VD73" s="80"/>
      <c r="VE73" s="80"/>
      <c r="VF73" s="80"/>
      <c r="VG73" s="80"/>
      <c r="VH73" s="80"/>
      <c r="VI73" s="80"/>
      <c r="VJ73" s="80"/>
      <c r="VK73" s="80"/>
      <c r="VL73" s="80"/>
      <c r="VM73" s="80"/>
      <c r="VN73" s="80"/>
      <c r="VO73" s="80"/>
      <c r="VP73" s="80"/>
      <c r="VQ73" s="80"/>
      <c r="VR73" s="80"/>
      <c r="VS73" s="80"/>
      <c r="VT73" s="80"/>
      <c r="VU73" s="80"/>
      <c r="VV73" s="80"/>
      <c r="VW73" s="80"/>
      <c r="VX73" s="80"/>
      <c r="VY73" s="80"/>
      <c r="VZ73" s="80"/>
      <c r="WA73" s="80"/>
      <c r="WB73" s="80"/>
      <c r="WC73" s="80"/>
      <c r="WD73" s="80"/>
      <c r="WE73" s="80"/>
      <c r="WF73" s="80"/>
      <c r="WG73" s="80"/>
      <c r="WH73" s="80"/>
      <c r="WI73" s="80"/>
      <c r="WJ73" s="80"/>
      <c r="WK73" s="80"/>
      <c r="WL73" s="80"/>
      <c r="WM73" s="80"/>
      <c r="WN73" s="80"/>
      <c r="WO73" s="80"/>
      <c r="WP73" s="80"/>
      <c r="WQ73" s="80"/>
      <c r="WR73" s="80"/>
      <c r="WS73" s="80"/>
      <c r="WT73" s="80"/>
      <c r="WU73" s="80"/>
      <c r="WV73" s="80"/>
      <c r="WW73" s="80"/>
      <c r="WX73" s="80"/>
      <c r="WY73" s="80"/>
      <c r="WZ73" s="80"/>
      <c r="XA73" s="80"/>
      <c r="XB73" s="80"/>
      <c r="XC73" s="80"/>
      <c r="XD73" s="80"/>
      <c r="XE73" s="80"/>
      <c r="XF73" s="80"/>
      <c r="XG73" s="80"/>
      <c r="XH73" s="80"/>
      <c r="XI73" s="80"/>
      <c r="XJ73" s="80"/>
      <c r="XK73" s="80"/>
      <c r="XL73" s="80"/>
      <c r="XM73" s="80"/>
      <c r="XN73" s="80"/>
      <c r="XO73" s="80"/>
      <c r="XP73" s="80"/>
      <c r="XQ73" s="80"/>
      <c r="XR73" s="80"/>
      <c r="XS73" s="80"/>
      <c r="XT73" s="80"/>
      <c r="XU73" s="80"/>
      <c r="XV73" s="80"/>
      <c r="XW73" s="80"/>
      <c r="XX73" s="80"/>
      <c r="XY73" s="80"/>
      <c r="XZ73" s="80"/>
      <c r="YA73" s="80"/>
      <c r="YB73" s="80"/>
      <c r="YC73" s="80"/>
      <c r="YD73" s="80"/>
      <c r="YE73" s="80"/>
      <c r="YF73" s="80"/>
      <c r="YG73" s="80"/>
      <c r="YH73" s="80"/>
      <c r="YI73" s="80"/>
      <c r="YJ73" s="80"/>
      <c r="YK73" s="80"/>
      <c r="YL73" s="80"/>
      <c r="YM73" s="80"/>
      <c r="YN73" s="80"/>
      <c r="YO73" s="80"/>
      <c r="YP73" s="80"/>
      <c r="YQ73" s="80"/>
      <c r="YR73" s="80"/>
      <c r="YS73" s="80"/>
      <c r="YT73" s="80"/>
      <c r="YU73" s="80"/>
      <c r="YV73" s="80"/>
      <c r="YW73" s="80"/>
      <c r="YX73" s="80"/>
      <c r="YY73" s="80"/>
      <c r="YZ73" s="80"/>
      <c r="ZA73" s="80"/>
      <c r="ZB73" s="80"/>
      <c r="ZC73" s="80"/>
      <c r="ZD73" s="80"/>
      <c r="ZE73" s="80"/>
      <c r="ZF73" s="80"/>
      <c r="ZG73" s="80"/>
      <c r="ZH73" s="80"/>
      <c r="ZI73" s="80"/>
      <c r="ZJ73" s="80"/>
      <c r="ZK73" s="80"/>
      <c r="ZL73" s="80"/>
      <c r="ZM73" s="80"/>
      <c r="ZN73" s="80"/>
      <c r="ZO73" s="80"/>
      <c r="ZP73" s="80"/>
      <c r="ZQ73" s="80"/>
      <c r="ZR73" s="80"/>
      <c r="ZS73" s="80"/>
      <c r="ZT73" s="80"/>
      <c r="ZU73" s="80"/>
      <c r="ZV73" s="80"/>
      <c r="ZW73" s="80"/>
      <c r="ZX73" s="80"/>
      <c r="ZY73" s="80"/>
      <c r="ZZ73" s="80"/>
      <c r="AAA73" s="80"/>
      <c r="AAB73" s="80"/>
      <c r="AAC73" s="80"/>
      <c r="AAD73" s="80"/>
      <c r="AAE73" s="80"/>
      <c r="AAF73" s="80"/>
      <c r="AAG73" s="80"/>
      <c r="AAH73" s="80"/>
      <c r="AAI73" s="80"/>
      <c r="AAJ73" s="80"/>
      <c r="AAK73" s="80"/>
      <c r="AAL73" s="80"/>
      <c r="AAM73" s="80"/>
      <c r="AAN73" s="80"/>
      <c r="AAO73" s="80"/>
      <c r="AAP73" s="80"/>
      <c r="AAQ73" s="80"/>
      <c r="AAR73" s="80"/>
      <c r="AAS73" s="80"/>
      <c r="AAT73" s="80"/>
      <c r="AAU73" s="80"/>
      <c r="AAV73" s="80"/>
      <c r="AAW73" s="80"/>
      <c r="AAX73" s="80"/>
      <c r="AAY73" s="80"/>
      <c r="AAZ73" s="80"/>
      <c r="ABA73" s="80"/>
      <c r="ABB73" s="80"/>
      <c r="ABC73" s="80"/>
      <c r="ABD73" s="80"/>
      <c r="ABE73" s="80"/>
      <c r="ABF73" s="80"/>
      <c r="ABG73" s="80"/>
      <c r="ABH73" s="80"/>
      <c r="ABI73" s="80"/>
      <c r="ABJ73" s="80"/>
      <c r="ABK73" s="80"/>
      <c r="ABL73" s="80"/>
      <c r="ABM73" s="80"/>
      <c r="ABN73" s="80"/>
      <c r="ABO73" s="80"/>
      <c r="ABP73" s="80"/>
      <c r="ABQ73" s="80"/>
      <c r="ABR73" s="80"/>
      <c r="ABS73" s="80"/>
      <c r="ABT73" s="80"/>
      <c r="ABU73" s="80"/>
      <c r="ABV73" s="80"/>
      <c r="ABW73" s="80"/>
      <c r="ABX73" s="80"/>
      <c r="ABY73" s="80"/>
      <c r="ABZ73" s="80"/>
      <c r="ACA73" s="80"/>
      <c r="ACB73" s="80"/>
      <c r="ACC73" s="80"/>
      <c r="ACD73" s="80"/>
      <c r="ACE73" s="80"/>
      <c r="ACF73" s="80"/>
      <c r="ACG73" s="80"/>
      <c r="ACH73" s="80"/>
      <c r="ACI73" s="80"/>
      <c r="ACJ73" s="80"/>
      <c r="ACK73" s="80"/>
      <c r="ACL73" s="80"/>
      <c r="ACM73" s="80"/>
      <c r="ACN73" s="80"/>
      <c r="ACO73" s="80"/>
      <c r="ACP73" s="80"/>
      <c r="ACQ73" s="80"/>
      <c r="ACR73" s="80"/>
      <c r="ACS73" s="80"/>
      <c r="ACT73" s="80"/>
      <c r="ACU73" s="80"/>
      <c r="ACV73" s="80"/>
      <c r="ACW73" s="80"/>
      <c r="ACX73" s="80"/>
      <c r="ACY73" s="80"/>
      <c r="ACZ73" s="80"/>
      <c r="ADA73" s="80"/>
      <c r="ADB73" s="80"/>
      <c r="ADC73" s="80"/>
      <c r="ADD73" s="80"/>
      <c r="ADE73" s="80"/>
      <c r="ADF73" s="80"/>
      <c r="ADG73" s="80"/>
      <c r="ADH73" s="80"/>
      <c r="ADI73" s="80"/>
      <c r="ADJ73" s="80"/>
      <c r="ADK73" s="80"/>
      <c r="ADL73" s="80"/>
      <c r="ADM73" s="80"/>
      <c r="ADN73" s="80"/>
      <c r="ADO73" s="80"/>
      <c r="ADP73" s="80"/>
      <c r="ADQ73" s="80"/>
      <c r="ADR73" s="80"/>
      <c r="ADS73" s="80"/>
      <c r="ADT73" s="80"/>
      <c r="ADU73" s="80"/>
      <c r="ADV73" s="80"/>
      <c r="ADW73" s="80"/>
      <c r="ADX73" s="80"/>
      <c r="ADY73" s="80"/>
      <c r="ADZ73" s="80"/>
      <c r="AEA73" s="80"/>
      <c r="AEB73" s="80"/>
      <c r="AEC73" s="80"/>
      <c r="AED73" s="80"/>
      <c r="AEE73" s="80"/>
      <c r="AEF73" s="80"/>
      <c r="AEG73" s="80"/>
      <c r="AEH73" s="80"/>
      <c r="AEI73" s="80"/>
      <c r="AEJ73" s="80"/>
      <c r="AEK73" s="80"/>
      <c r="AEL73" s="80"/>
      <c r="AEM73" s="80"/>
      <c r="AEN73" s="80"/>
      <c r="AEO73" s="80"/>
      <c r="AEP73" s="80"/>
      <c r="AEQ73" s="80"/>
      <c r="AER73" s="80"/>
      <c r="AES73" s="80"/>
      <c r="AET73" s="80"/>
      <c r="AEU73" s="80"/>
      <c r="AEV73" s="80"/>
      <c r="AEW73" s="80"/>
      <c r="AEX73" s="80"/>
      <c r="AEY73" s="80"/>
      <c r="AEZ73" s="80"/>
      <c r="AFA73" s="80"/>
      <c r="AFB73" s="80"/>
      <c r="AFC73" s="80"/>
      <c r="AFD73" s="80"/>
      <c r="AFE73" s="80"/>
      <c r="AFF73" s="80"/>
      <c r="AFG73" s="80"/>
      <c r="AFH73" s="80"/>
      <c r="AFI73" s="80"/>
      <c r="AFJ73" s="80"/>
      <c r="AFK73" s="80"/>
      <c r="AFL73" s="80"/>
      <c r="AFM73" s="80"/>
      <c r="AFN73" s="80"/>
      <c r="AFO73" s="80"/>
      <c r="AFP73" s="80"/>
      <c r="AFQ73" s="80"/>
      <c r="AFR73" s="80"/>
      <c r="AFS73" s="80"/>
      <c r="AFT73" s="80"/>
      <c r="AFU73" s="80"/>
      <c r="AFV73" s="80"/>
      <c r="AFW73" s="80"/>
      <c r="AFX73" s="80"/>
      <c r="AFY73" s="80"/>
      <c r="AFZ73" s="80"/>
      <c r="AGA73" s="80"/>
      <c r="AGB73" s="80"/>
      <c r="AGC73" s="80"/>
      <c r="AGD73" s="80"/>
      <c r="AGE73" s="80"/>
      <c r="AGF73" s="80"/>
      <c r="AGG73" s="80"/>
      <c r="AGH73" s="80"/>
      <c r="AGI73" s="80"/>
      <c r="AGJ73" s="80"/>
      <c r="AGK73" s="80"/>
      <c r="AGL73" s="80"/>
      <c r="AGM73" s="80"/>
      <c r="AGN73" s="80"/>
      <c r="AGO73" s="80"/>
      <c r="AGP73" s="80"/>
      <c r="AGQ73" s="80"/>
      <c r="AGR73" s="80"/>
      <c r="AGS73" s="80"/>
      <c r="AGT73" s="80"/>
      <c r="AGU73" s="80"/>
      <c r="AGV73" s="80"/>
      <c r="AGW73" s="80"/>
      <c r="AGX73" s="80"/>
      <c r="AGY73" s="80"/>
      <c r="AGZ73" s="80"/>
      <c r="AHA73" s="80"/>
      <c r="AHB73" s="80"/>
      <c r="AHC73" s="80"/>
      <c r="AHD73" s="80"/>
      <c r="AHE73" s="80"/>
      <c r="AHF73" s="80"/>
      <c r="AHG73" s="80"/>
      <c r="AHH73" s="80"/>
      <c r="AHI73" s="80"/>
      <c r="AHJ73" s="80"/>
      <c r="AHK73" s="80"/>
      <c r="AHL73" s="80"/>
      <c r="AHM73" s="80"/>
      <c r="AHN73" s="80"/>
      <c r="AHO73" s="80"/>
      <c r="AHP73" s="80"/>
      <c r="AHQ73" s="80"/>
      <c r="AHR73" s="80"/>
      <c r="AHS73" s="80"/>
      <c r="AHT73" s="80"/>
      <c r="AHU73" s="80"/>
      <c r="AHV73" s="80"/>
      <c r="AHW73" s="80"/>
      <c r="AHX73" s="80"/>
      <c r="AHY73" s="80"/>
      <c r="AHZ73" s="80"/>
      <c r="AIA73" s="80"/>
      <c r="AIB73" s="80"/>
      <c r="AIC73" s="80"/>
      <c r="AID73" s="80"/>
      <c r="AIE73" s="80"/>
      <c r="AIF73" s="80"/>
      <c r="AIG73" s="80"/>
      <c r="AIH73" s="80"/>
      <c r="AII73" s="80"/>
      <c r="AIJ73" s="80"/>
      <c r="AIK73" s="80"/>
      <c r="AIL73" s="80"/>
      <c r="AIM73" s="80"/>
      <c r="AIN73" s="80"/>
      <c r="AIO73" s="80"/>
      <c r="AIP73" s="80"/>
      <c r="AIQ73" s="80"/>
      <c r="AIR73" s="80"/>
      <c r="AIS73" s="80"/>
      <c r="AIT73" s="80"/>
      <c r="AIU73" s="80"/>
      <c r="AIV73" s="80"/>
      <c r="AIW73" s="80"/>
      <c r="AIX73" s="80"/>
      <c r="AIY73" s="80"/>
      <c r="AIZ73" s="80"/>
      <c r="AJA73" s="80"/>
      <c r="AJB73" s="80"/>
      <c r="AJC73" s="80"/>
      <c r="AJD73" s="80"/>
      <c r="AJE73" s="80"/>
      <c r="AJF73" s="80"/>
      <c r="AJG73" s="80"/>
      <c r="AJH73" s="80"/>
      <c r="AJI73" s="80"/>
      <c r="AJJ73" s="80"/>
      <c r="AJK73" s="80"/>
      <c r="AJL73" s="80"/>
      <c r="AJM73" s="80"/>
      <c r="AJN73" s="80"/>
      <c r="AJO73" s="80"/>
      <c r="AJP73" s="80"/>
      <c r="AJQ73" s="80"/>
      <c r="AJR73" s="80"/>
      <c r="AJS73" s="80"/>
      <c r="AJT73" s="80"/>
      <c r="AJU73" s="80"/>
      <c r="AJV73" s="80"/>
      <c r="AJW73" s="80"/>
      <c r="AJX73" s="80"/>
      <c r="AJY73" s="80"/>
      <c r="AJZ73" s="80"/>
      <c r="AKA73" s="80"/>
      <c r="AKB73" s="80"/>
      <c r="AKC73" s="80"/>
      <c r="AKD73" s="80"/>
      <c r="AKE73" s="80"/>
      <c r="AKF73" s="80"/>
      <c r="AKG73" s="80"/>
      <c r="AKH73" s="80"/>
      <c r="AKI73" s="80"/>
      <c r="AKJ73" s="80"/>
      <c r="AKK73" s="80"/>
      <c r="AKL73" s="80"/>
      <c r="AKM73" s="80"/>
      <c r="AKN73" s="80"/>
      <c r="AKO73" s="80"/>
      <c r="AKP73" s="80"/>
      <c r="AKQ73" s="80"/>
      <c r="AKR73" s="80"/>
      <c r="AKS73" s="80"/>
      <c r="AKT73" s="80"/>
      <c r="AKU73" s="80"/>
      <c r="AKV73" s="80"/>
      <c r="AKW73" s="80"/>
      <c r="AKX73" s="80"/>
      <c r="AKY73" s="80"/>
      <c r="AKZ73" s="80"/>
      <c r="ALA73" s="80"/>
      <c r="ALB73" s="80"/>
      <c r="ALC73" s="80"/>
      <c r="ALD73" s="80"/>
      <c r="ALE73" s="80"/>
      <c r="ALF73" s="80"/>
      <c r="ALG73" s="80"/>
      <c r="ALH73" s="80"/>
      <c r="ALI73" s="80"/>
      <c r="ALJ73" s="80"/>
      <c r="ALK73" s="80"/>
      <c r="ALL73" s="80"/>
      <c r="ALM73" s="80"/>
      <c r="ALN73" s="80"/>
      <c r="ALO73" s="80"/>
      <c r="ALP73" s="80"/>
    </row>
    <row r="74" spans="1:1004" s="207" customFormat="1" ht="15.75" thickBot="1" x14ac:dyDescent="0.3">
      <c r="A74" s="407" t="str">
        <f>IF(COUNTBLANK(B74)=1," ",COUNTA($B$13:B74))</f>
        <v xml:space="preserve"> </v>
      </c>
      <c r="B74" s="412"/>
      <c r="C74" s="421" t="s">
        <v>223</v>
      </c>
      <c r="D74" s="430" t="s">
        <v>77</v>
      </c>
      <c r="E74" s="46">
        <f>ROUNDUP(E73*0.14,0)</f>
        <v>4</v>
      </c>
      <c r="F74" s="105"/>
      <c r="G74" s="106"/>
      <c r="H74" s="107">
        <f t="shared" si="34"/>
        <v>0</v>
      </c>
      <c r="I74" s="108"/>
      <c r="J74" s="108"/>
      <c r="K74" s="109">
        <f t="shared" si="35"/>
        <v>0</v>
      </c>
      <c r="L74" s="109">
        <f t="shared" si="36"/>
        <v>0</v>
      </c>
      <c r="M74" s="109">
        <f t="shared" si="37"/>
        <v>0</v>
      </c>
      <c r="N74" s="109">
        <f t="shared" si="38"/>
        <v>0</v>
      </c>
      <c r="O74" s="109">
        <f t="shared" si="39"/>
        <v>0</v>
      </c>
      <c r="P74" s="109">
        <f t="shared" si="40"/>
        <v>0</v>
      </c>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c r="IW74" s="80"/>
      <c r="IX74" s="80"/>
      <c r="IY74" s="80"/>
      <c r="IZ74" s="80"/>
      <c r="JA74" s="80"/>
      <c r="JB74" s="80"/>
      <c r="JC74" s="80"/>
      <c r="JD74" s="80"/>
      <c r="JE74" s="80"/>
      <c r="JF74" s="80"/>
      <c r="JG74" s="80"/>
      <c r="JH74" s="80"/>
      <c r="JI74" s="80"/>
      <c r="JJ74" s="80"/>
      <c r="JK74" s="80"/>
      <c r="JL74" s="80"/>
      <c r="JM74" s="80"/>
      <c r="JN74" s="80"/>
      <c r="JO74" s="80"/>
      <c r="JP74" s="80"/>
      <c r="JQ74" s="80"/>
      <c r="JR74" s="80"/>
      <c r="JS74" s="80"/>
      <c r="JT74" s="80"/>
      <c r="JU74" s="80"/>
      <c r="JV74" s="80"/>
      <c r="JW74" s="80"/>
      <c r="JX74" s="80"/>
      <c r="JY74" s="80"/>
      <c r="JZ74" s="80"/>
      <c r="KA74" s="80"/>
      <c r="KB74" s="80"/>
      <c r="KC74" s="80"/>
      <c r="KD74" s="80"/>
      <c r="KE74" s="80"/>
      <c r="KF74" s="80"/>
      <c r="KG74" s="80"/>
      <c r="KH74" s="80"/>
      <c r="KI74" s="80"/>
      <c r="KJ74" s="80"/>
      <c r="KK74" s="80"/>
      <c r="KL74" s="80"/>
      <c r="KM74" s="80"/>
      <c r="KN74" s="80"/>
      <c r="KO74" s="80"/>
      <c r="KP74" s="80"/>
      <c r="KQ74" s="80"/>
      <c r="KR74" s="80"/>
      <c r="KS74" s="80"/>
      <c r="KT74" s="80"/>
      <c r="KU74" s="80"/>
      <c r="KV74" s="80"/>
      <c r="KW74" s="80"/>
      <c r="KX74" s="80"/>
      <c r="KY74" s="80"/>
      <c r="KZ74" s="80"/>
      <c r="LA74" s="80"/>
      <c r="LB74" s="80"/>
      <c r="LC74" s="80"/>
      <c r="LD74" s="80"/>
      <c r="LE74" s="80"/>
      <c r="LF74" s="80"/>
      <c r="LG74" s="80"/>
      <c r="LH74" s="80"/>
      <c r="LI74" s="80"/>
      <c r="LJ74" s="80"/>
      <c r="LK74" s="80"/>
      <c r="LL74" s="80"/>
      <c r="LM74" s="80"/>
      <c r="LN74" s="80"/>
      <c r="LO74" s="80"/>
      <c r="LP74" s="80"/>
      <c r="LQ74" s="80"/>
      <c r="LR74" s="80"/>
      <c r="LS74" s="80"/>
      <c r="LT74" s="80"/>
      <c r="LU74" s="80"/>
      <c r="LV74" s="80"/>
      <c r="LW74" s="80"/>
      <c r="LX74" s="80"/>
      <c r="LY74" s="80"/>
      <c r="LZ74" s="80"/>
      <c r="MA74" s="80"/>
      <c r="MB74" s="80"/>
      <c r="MC74" s="80"/>
      <c r="MD74" s="80"/>
      <c r="ME74" s="80"/>
      <c r="MF74" s="80"/>
      <c r="MG74" s="80"/>
      <c r="MH74" s="80"/>
      <c r="MI74" s="80"/>
      <c r="MJ74" s="80"/>
      <c r="MK74" s="80"/>
      <c r="ML74" s="80"/>
      <c r="MM74" s="80"/>
      <c r="MN74" s="80"/>
      <c r="MO74" s="80"/>
      <c r="MP74" s="80"/>
      <c r="MQ74" s="80"/>
      <c r="MR74" s="80"/>
      <c r="MS74" s="80"/>
      <c r="MT74" s="80"/>
      <c r="MU74" s="80"/>
      <c r="MV74" s="80"/>
      <c r="MW74" s="80"/>
      <c r="MX74" s="80"/>
      <c r="MY74" s="80"/>
      <c r="MZ74" s="80"/>
      <c r="NA74" s="80"/>
      <c r="NB74" s="80"/>
      <c r="NC74" s="80"/>
      <c r="ND74" s="80"/>
      <c r="NE74" s="80"/>
      <c r="NF74" s="80"/>
      <c r="NG74" s="80"/>
      <c r="NH74" s="80"/>
      <c r="NI74" s="80"/>
      <c r="NJ74" s="80"/>
      <c r="NK74" s="80"/>
      <c r="NL74" s="80"/>
      <c r="NM74" s="80"/>
      <c r="NN74" s="80"/>
      <c r="NO74" s="80"/>
      <c r="NP74" s="80"/>
      <c r="NQ74" s="80"/>
      <c r="NR74" s="80"/>
      <c r="NS74" s="80"/>
      <c r="NT74" s="80"/>
      <c r="NU74" s="80"/>
      <c r="NV74" s="80"/>
      <c r="NW74" s="80"/>
      <c r="NX74" s="80"/>
      <c r="NY74" s="80"/>
      <c r="NZ74" s="80"/>
      <c r="OA74" s="80"/>
      <c r="OB74" s="80"/>
      <c r="OC74" s="80"/>
      <c r="OD74" s="80"/>
      <c r="OE74" s="80"/>
      <c r="OF74" s="80"/>
      <c r="OG74" s="80"/>
      <c r="OH74" s="80"/>
      <c r="OI74" s="80"/>
      <c r="OJ74" s="80"/>
      <c r="OK74" s="80"/>
      <c r="OL74" s="80"/>
      <c r="OM74" s="80"/>
      <c r="ON74" s="80"/>
      <c r="OO74" s="80"/>
      <c r="OP74" s="80"/>
      <c r="OQ74" s="80"/>
      <c r="OR74" s="80"/>
      <c r="OS74" s="80"/>
      <c r="OT74" s="80"/>
      <c r="OU74" s="80"/>
      <c r="OV74" s="80"/>
      <c r="OW74" s="80"/>
      <c r="OX74" s="80"/>
      <c r="OY74" s="80"/>
      <c r="OZ74" s="80"/>
      <c r="PA74" s="80"/>
      <c r="PB74" s="80"/>
      <c r="PC74" s="80"/>
      <c r="PD74" s="80"/>
      <c r="PE74" s="80"/>
      <c r="PF74" s="80"/>
      <c r="PG74" s="80"/>
      <c r="PH74" s="80"/>
      <c r="PI74" s="80"/>
      <c r="PJ74" s="80"/>
      <c r="PK74" s="80"/>
      <c r="PL74" s="80"/>
      <c r="PM74" s="80"/>
      <c r="PN74" s="80"/>
      <c r="PO74" s="80"/>
      <c r="PP74" s="80"/>
      <c r="PQ74" s="80"/>
      <c r="PR74" s="80"/>
      <c r="PS74" s="80"/>
      <c r="PT74" s="80"/>
      <c r="PU74" s="80"/>
      <c r="PV74" s="80"/>
      <c r="PW74" s="80"/>
      <c r="PX74" s="80"/>
      <c r="PY74" s="80"/>
      <c r="PZ74" s="80"/>
      <c r="QA74" s="80"/>
      <c r="QB74" s="80"/>
      <c r="QC74" s="80"/>
      <c r="QD74" s="80"/>
      <c r="QE74" s="80"/>
      <c r="QF74" s="80"/>
      <c r="QG74" s="80"/>
      <c r="QH74" s="80"/>
      <c r="QI74" s="80"/>
      <c r="QJ74" s="80"/>
      <c r="QK74" s="80"/>
      <c r="QL74" s="80"/>
      <c r="QM74" s="80"/>
      <c r="QN74" s="80"/>
      <c r="QO74" s="80"/>
      <c r="QP74" s="80"/>
      <c r="QQ74" s="80"/>
      <c r="QR74" s="80"/>
      <c r="QS74" s="80"/>
      <c r="QT74" s="80"/>
      <c r="QU74" s="80"/>
      <c r="QV74" s="80"/>
      <c r="QW74" s="80"/>
      <c r="QX74" s="80"/>
      <c r="QY74" s="80"/>
      <c r="QZ74" s="80"/>
      <c r="RA74" s="80"/>
      <c r="RB74" s="80"/>
      <c r="RC74" s="80"/>
      <c r="RD74" s="80"/>
      <c r="RE74" s="80"/>
      <c r="RF74" s="80"/>
      <c r="RG74" s="80"/>
      <c r="RH74" s="80"/>
      <c r="RI74" s="80"/>
      <c r="RJ74" s="80"/>
      <c r="RK74" s="80"/>
      <c r="RL74" s="80"/>
      <c r="RM74" s="80"/>
      <c r="RN74" s="80"/>
      <c r="RO74" s="80"/>
      <c r="RP74" s="80"/>
      <c r="RQ74" s="80"/>
      <c r="RR74" s="80"/>
      <c r="RS74" s="80"/>
      <c r="RT74" s="80"/>
      <c r="RU74" s="80"/>
      <c r="RV74" s="80"/>
      <c r="RW74" s="80"/>
      <c r="RX74" s="80"/>
      <c r="RY74" s="80"/>
      <c r="RZ74" s="80"/>
      <c r="SA74" s="80"/>
      <c r="SB74" s="80"/>
      <c r="SC74" s="80"/>
      <c r="SD74" s="80"/>
      <c r="SE74" s="80"/>
      <c r="SF74" s="80"/>
      <c r="SG74" s="80"/>
      <c r="SH74" s="80"/>
      <c r="SI74" s="80"/>
      <c r="SJ74" s="80"/>
      <c r="SK74" s="80"/>
      <c r="SL74" s="80"/>
      <c r="SM74" s="80"/>
      <c r="SN74" s="80"/>
      <c r="SO74" s="80"/>
      <c r="SP74" s="80"/>
      <c r="SQ74" s="80"/>
      <c r="SR74" s="80"/>
      <c r="SS74" s="80"/>
      <c r="ST74" s="80"/>
      <c r="SU74" s="80"/>
      <c r="SV74" s="80"/>
      <c r="SW74" s="80"/>
      <c r="SX74" s="80"/>
      <c r="SY74" s="80"/>
      <c r="SZ74" s="80"/>
      <c r="TA74" s="80"/>
      <c r="TB74" s="80"/>
      <c r="TC74" s="80"/>
      <c r="TD74" s="80"/>
      <c r="TE74" s="80"/>
      <c r="TF74" s="80"/>
      <c r="TG74" s="80"/>
      <c r="TH74" s="80"/>
      <c r="TI74" s="80"/>
      <c r="TJ74" s="80"/>
      <c r="TK74" s="80"/>
      <c r="TL74" s="80"/>
      <c r="TM74" s="80"/>
      <c r="TN74" s="80"/>
      <c r="TO74" s="80"/>
      <c r="TP74" s="80"/>
      <c r="TQ74" s="80"/>
      <c r="TR74" s="80"/>
      <c r="TS74" s="80"/>
      <c r="TT74" s="80"/>
      <c r="TU74" s="80"/>
      <c r="TV74" s="80"/>
      <c r="TW74" s="80"/>
      <c r="TX74" s="80"/>
      <c r="TY74" s="80"/>
      <c r="TZ74" s="80"/>
      <c r="UA74" s="80"/>
      <c r="UB74" s="80"/>
      <c r="UC74" s="80"/>
      <c r="UD74" s="80"/>
      <c r="UE74" s="80"/>
      <c r="UF74" s="80"/>
      <c r="UG74" s="80"/>
      <c r="UH74" s="80"/>
      <c r="UI74" s="80"/>
      <c r="UJ74" s="80"/>
      <c r="UK74" s="80"/>
      <c r="UL74" s="80"/>
      <c r="UM74" s="80"/>
      <c r="UN74" s="80"/>
      <c r="UO74" s="80"/>
      <c r="UP74" s="80"/>
      <c r="UQ74" s="80"/>
      <c r="UR74" s="80"/>
      <c r="US74" s="80"/>
      <c r="UT74" s="80"/>
      <c r="UU74" s="80"/>
      <c r="UV74" s="80"/>
      <c r="UW74" s="80"/>
      <c r="UX74" s="80"/>
      <c r="UY74" s="80"/>
      <c r="UZ74" s="80"/>
      <c r="VA74" s="80"/>
      <c r="VB74" s="80"/>
      <c r="VC74" s="80"/>
      <c r="VD74" s="80"/>
      <c r="VE74" s="80"/>
      <c r="VF74" s="80"/>
      <c r="VG74" s="80"/>
      <c r="VH74" s="80"/>
      <c r="VI74" s="80"/>
      <c r="VJ74" s="80"/>
      <c r="VK74" s="80"/>
      <c r="VL74" s="80"/>
      <c r="VM74" s="80"/>
      <c r="VN74" s="80"/>
      <c r="VO74" s="80"/>
      <c r="VP74" s="80"/>
      <c r="VQ74" s="80"/>
      <c r="VR74" s="80"/>
      <c r="VS74" s="80"/>
      <c r="VT74" s="80"/>
      <c r="VU74" s="80"/>
      <c r="VV74" s="80"/>
      <c r="VW74" s="80"/>
      <c r="VX74" s="80"/>
      <c r="VY74" s="80"/>
      <c r="VZ74" s="80"/>
      <c r="WA74" s="80"/>
      <c r="WB74" s="80"/>
      <c r="WC74" s="80"/>
      <c r="WD74" s="80"/>
      <c r="WE74" s="80"/>
      <c r="WF74" s="80"/>
      <c r="WG74" s="80"/>
      <c r="WH74" s="80"/>
      <c r="WI74" s="80"/>
      <c r="WJ74" s="80"/>
      <c r="WK74" s="80"/>
      <c r="WL74" s="80"/>
      <c r="WM74" s="80"/>
      <c r="WN74" s="80"/>
      <c r="WO74" s="80"/>
      <c r="WP74" s="80"/>
      <c r="WQ74" s="80"/>
      <c r="WR74" s="80"/>
      <c r="WS74" s="80"/>
      <c r="WT74" s="80"/>
      <c r="WU74" s="80"/>
      <c r="WV74" s="80"/>
      <c r="WW74" s="80"/>
      <c r="WX74" s="80"/>
      <c r="WY74" s="80"/>
      <c r="WZ74" s="80"/>
      <c r="XA74" s="80"/>
      <c r="XB74" s="80"/>
      <c r="XC74" s="80"/>
      <c r="XD74" s="80"/>
      <c r="XE74" s="80"/>
      <c r="XF74" s="80"/>
      <c r="XG74" s="80"/>
      <c r="XH74" s="80"/>
      <c r="XI74" s="80"/>
      <c r="XJ74" s="80"/>
      <c r="XK74" s="80"/>
      <c r="XL74" s="80"/>
      <c r="XM74" s="80"/>
      <c r="XN74" s="80"/>
      <c r="XO74" s="80"/>
      <c r="XP74" s="80"/>
      <c r="XQ74" s="80"/>
      <c r="XR74" s="80"/>
      <c r="XS74" s="80"/>
      <c r="XT74" s="80"/>
      <c r="XU74" s="80"/>
      <c r="XV74" s="80"/>
      <c r="XW74" s="80"/>
      <c r="XX74" s="80"/>
      <c r="XY74" s="80"/>
      <c r="XZ74" s="80"/>
      <c r="YA74" s="80"/>
      <c r="YB74" s="80"/>
      <c r="YC74" s="80"/>
      <c r="YD74" s="80"/>
      <c r="YE74" s="80"/>
      <c r="YF74" s="80"/>
      <c r="YG74" s="80"/>
      <c r="YH74" s="80"/>
      <c r="YI74" s="80"/>
      <c r="YJ74" s="80"/>
      <c r="YK74" s="80"/>
      <c r="YL74" s="80"/>
      <c r="YM74" s="80"/>
      <c r="YN74" s="80"/>
      <c r="YO74" s="80"/>
      <c r="YP74" s="80"/>
      <c r="YQ74" s="80"/>
      <c r="YR74" s="80"/>
      <c r="YS74" s="80"/>
      <c r="YT74" s="80"/>
      <c r="YU74" s="80"/>
      <c r="YV74" s="80"/>
      <c r="YW74" s="80"/>
      <c r="YX74" s="80"/>
      <c r="YY74" s="80"/>
      <c r="YZ74" s="80"/>
      <c r="ZA74" s="80"/>
      <c r="ZB74" s="80"/>
      <c r="ZC74" s="80"/>
      <c r="ZD74" s="80"/>
      <c r="ZE74" s="80"/>
      <c r="ZF74" s="80"/>
      <c r="ZG74" s="80"/>
      <c r="ZH74" s="80"/>
      <c r="ZI74" s="80"/>
      <c r="ZJ74" s="80"/>
      <c r="ZK74" s="80"/>
      <c r="ZL74" s="80"/>
      <c r="ZM74" s="80"/>
      <c r="ZN74" s="80"/>
      <c r="ZO74" s="80"/>
      <c r="ZP74" s="80"/>
      <c r="ZQ74" s="80"/>
      <c r="ZR74" s="80"/>
      <c r="ZS74" s="80"/>
      <c r="ZT74" s="80"/>
      <c r="ZU74" s="80"/>
      <c r="ZV74" s="80"/>
      <c r="ZW74" s="80"/>
      <c r="ZX74" s="80"/>
      <c r="ZY74" s="80"/>
      <c r="ZZ74" s="80"/>
      <c r="AAA74" s="80"/>
      <c r="AAB74" s="80"/>
      <c r="AAC74" s="80"/>
      <c r="AAD74" s="80"/>
      <c r="AAE74" s="80"/>
      <c r="AAF74" s="80"/>
      <c r="AAG74" s="80"/>
      <c r="AAH74" s="80"/>
      <c r="AAI74" s="80"/>
      <c r="AAJ74" s="80"/>
      <c r="AAK74" s="80"/>
      <c r="AAL74" s="80"/>
      <c r="AAM74" s="80"/>
      <c r="AAN74" s="80"/>
      <c r="AAO74" s="80"/>
      <c r="AAP74" s="80"/>
      <c r="AAQ74" s="80"/>
      <c r="AAR74" s="80"/>
      <c r="AAS74" s="80"/>
      <c r="AAT74" s="80"/>
      <c r="AAU74" s="80"/>
      <c r="AAV74" s="80"/>
      <c r="AAW74" s="80"/>
      <c r="AAX74" s="80"/>
      <c r="AAY74" s="80"/>
      <c r="AAZ74" s="80"/>
      <c r="ABA74" s="80"/>
      <c r="ABB74" s="80"/>
      <c r="ABC74" s="80"/>
      <c r="ABD74" s="80"/>
      <c r="ABE74" s="80"/>
      <c r="ABF74" s="80"/>
      <c r="ABG74" s="80"/>
      <c r="ABH74" s="80"/>
      <c r="ABI74" s="80"/>
      <c r="ABJ74" s="80"/>
      <c r="ABK74" s="80"/>
      <c r="ABL74" s="80"/>
      <c r="ABM74" s="80"/>
      <c r="ABN74" s="80"/>
      <c r="ABO74" s="80"/>
      <c r="ABP74" s="80"/>
      <c r="ABQ74" s="80"/>
      <c r="ABR74" s="80"/>
      <c r="ABS74" s="80"/>
      <c r="ABT74" s="80"/>
      <c r="ABU74" s="80"/>
      <c r="ABV74" s="80"/>
      <c r="ABW74" s="80"/>
      <c r="ABX74" s="80"/>
      <c r="ABY74" s="80"/>
      <c r="ABZ74" s="80"/>
      <c r="ACA74" s="80"/>
      <c r="ACB74" s="80"/>
      <c r="ACC74" s="80"/>
      <c r="ACD74" s="80"/>
      <c r="ACE74" s="80"/>
      <c r="ACF74" s="80"/>
      <c r="ACG74" s="80"/>
      <c r="ACH74" s="80"/>
      <c r="ACI74" s="80"/>
      <c r="ACJ74" s="80"/>
      <c r="ACK74" s="80"/>
      <c r="ACL74" s="80"/>
      <c r="ACM74" s="80"/>
      <c r="ACN74" s="80"/>
      <c r="ACO74" s="80"/>
      <c r="ACP74" s="80"/>
      <c r="ACQ74" s="80"/>
      <c r="ACR74" s="80"/>
      <c r="ACS74" s="80"/>
      <c r="ACT74" s="80"/>
      <c r="ACU74" s="80"/>
      <c r="ACV74" s="80"/>
      <c r="ACW74" s="80"/>
      <c r="ACX74" s="80"/>
      <c r="ACY74" s="80"/>
      <c r="ACZ74" s="80"/>
      <c r="ADA74" s="80"/>
      <c r="ADB74" s="80"/>
      <c r="ADC74" s="80"/>
      <c r="ADD74" s="80"/>
      <c r="ADE74" s="80"/>
      <c r="ADF74" s="80"/>
      <c r="ADG74" s="80"/>
      <c r="ADH74" s="80"/>
      <c r="ADI74" s="80"/>
      <c r="ADJ74" s="80"/>
      <c r="ADK74" s="80"/>
      <c r="ADL74" s="80"/>
      <c r="ADM74" s="80"/>
      <c r="ADN74" s="80"/>
      <c r="ADO74" s="80"/>
      <c r="ADP74" s="80"/>
      <c r="ADQ74" s="80"/>
      <c r="ADR74" s="80"/>
      <c r="ADS74" s="80"/>
      <c r="ADT74" s="80"/>
      <c r="ADU74" s="80"/>
      <c r="ADV74" s="80"/>
      <c r="ADW74" s="80"/>
      <c r="ADX74" s="80"/>
      <c r="ADY74" s="80"/>
      <c r="ADZ74" s="80"/>
      <c r="AEA74" s="80"/>
      <c r="AEB74" s="80"/>
      <c r="AEC74" s="80"/>
      <c r="AED74" s="80"/>
      <c r="AEE74" s="80"/>
      <c r="AEF74" s="80"/>
      <c r="AEG74" s="80"/>
      <c r="AEH74" s="80"/>
      <c r="AEI74" s="80"/>
      <c r="AEJ74" s="80"/>
      <c r="AEK74" s="80"/>
      <c r="AEL74" s="80"/>
      <c r="AEM74" s="80"/>
      <c r="AEN74" s="80"/>
      <c r="AEO74" s="80"/>
      <c r="AEP74" s="80"/>
      <c r="AEQ74" s="80"/>
      <c r="AER74" s="80"/>
      <c r="AES74" s="80"/>
      <c r="AET74" s="80"/>
      <c r="AEU74" s="80"/>
      <c r="AEV74" s="80"/>
      <c r="AEW74" s="80"/>
      <c r="AEX74" s="80"/>
      <c r="AEY74" s="80"/>
      <c r="AEZ74" s="80"/>
      <c r="AFA74" s="80"/>
      <c r="AFB74" s="80"/>
      <c r="AFC74" s="80"/>
      <c r="AFD74" s="80"/>
      <c r="AFE74" s="80"/>
      <c r="AFF74" s="80"/>
      <c r="AFG74" s="80"/>
      <c r="AFH74" s="80"/>
      <c r="AFI74" s="80"/>
      <c r="AFJ74" s="80"/>
      <c r="AFK74" s="80"/>
      <c r="AFL74" s="80"/>
      <c r="AFM74" s="80"/>
      <c r="AFN74" s="80"/>
      <c r="AFO74" s="80"/>
      <c r="AFP74" s="80"/>
      <c r="AFQ74" s="80"/>
      <c r="AFR74" s="80"/>
      <c r="AFS74" s="80"/>
      <c r="AFT74" s="80"/>
      <c r="AFU74" s="80"/>
      <c r="AFV74" s="80"/>
      <c r="AFW74" s="80"/>
      <c r="AFX74" s="80"/>
      <c r="AFY74" s="80"/>
      <c r="AFZ74" s="80"/>
      <c r="AGA74" s="80"/>
      <c r="AGB74" s="80"/>
      <c r="AGC74" s="80"/>
      <c r="AGD74" s="80"/>
      <c r="AGE74" s="80"/>
      <c r="AGF74" s="80"/>
      <c r="AGG74" s="80"/>
      <c r="AGH74" s="80"/>
      <c r="AGI74" s="80"/>
      <c r="AGJ74" s="80"/>
      <c r="AGK74" s="80"/>
      <c r="AGL74" s="80"/>
      <c r="AGM74" s="80"/>
      <c r="AGN74" s="80"/>
      <c r="AGO74" s="80"/>
      <c r="AGP74" s="80"/>
      <c r="AGQ74" s="80"/>
      <c r="AGR74" s="80"/>
      <c r="AGS74" s="80"/>
      <c r="AGT74" s="80"/>
      <c r="AGU74" s="80"/>
      <c r="AGV74" s="80"/>
      <c r="AGW74" s="80"/>
      <c r="AGX74" s="80"/>
      <c r="AGY74" s="80"/>
      <c r="AGZ74" s="80"/>
      <c r="AHA74" s="80"/>
      <c r="AHB74" s="80"/>
      <c r="AHC74" s="80"/>
      <c r="AHD74" s="80"/>
      <c r="AHE74" s="80"/>
      <c r="AHF74" s="80"/>
      <c r="AHG74" s="80"/>
      <c r="AHH74" s="80"/>
      <c r="AHI74" s="80"/>
      <c r="AHJ74" s="80"/>
      <c r="AHK74" s="80"/>
      <c r="AHL74" s="80"/>
      <c r="AHM74" s="80"/>
      <c r="AHN74" s="80"/>
      <c r="AHO74" s="80"/>
      <c r="AHP74" s="80"/>
      <c r="AHQ74" s="80"/>
      <c r="AHR74" s="80"/>
      <c r="AHS74" s="80"/>
      <c r="AHT74" s="80"/>
      <c r="AHU74" s="80"/>
      <c r="AHV74" s="80"/>
      <c r="AHW74" s="80"/>
      <c r="AHX74" s="80"/>
      <c r="AHY74" s="80"/>
      <c r="AHZ74" s="80"/>
      <c r="AIA74" s="80"/>
      <c r="AIB74" s="80"/>
      <c r="AIC74" s="80"/>
      <c r="AID74" s="80"/>
      <c r="AIE74" s="80"/>
      <c r="AIF74" s="80"/>
      <c r="AIG74" s="80"/>
      <c r="AIH74" s="80"/>
      <c r="AII74" s="80"/>
      <c r="AIJ74" s="80"/>
      <c r="AIK74" s="80"/>
      <c r="AIL74" s="80"/>
      <c r="AIM74" s="80"/>
      <c r="AIN74" s="80"/>
      <c r="AIO74" s="80"/>
      <c r="AIP74" s="80"/>
      <c r="AIQ74" s="80"/>
      <c r="AIR74" s="80"/>
      <c r="AIS74" s="80"/>
      <c r="AIT74" s="80"/>
      <c r="AIU74" s="80"/>
      <c r="AIV74" s="80"/>
      <c r="AIW74" s="80"/>
      <c r="AIX74" s="80"/>
      <c r="AIY74" s="80"/>
      <c r="AIZ74" s="80"/>
      <c r="AJA74" s="80"/>
      <c r="AJB74" s="80"/>
      <c r="AJC74" s="80"/>
      <c r="AJD74" s="80"/>
      <c r="AJE74" s="80"/>
      <c r="AJF74" s="80"/>
      <c r="AJG74" s="80"/>
      <c r="AJH74" s="80"/>
      <c r="AJI74" s="80"/>
      <c r="AJJ74" s="80"/>
      <c r="AJK74" s="80"/>
      <c r="AJL74" s="80"/>
      <c r="AJM74" s="80"/>
      <c r="AJN74" s="80"/>
      <c r="AJO74" s="80"/>
      <c r="AJP74" s="80"/>
      <c r="AJQ74" s="80"/>
      <c r="AJR74" s="80"/>
      <c r="AJS74" s="80"/>
      <c r="AJT74" s="80"/>
      <c r="AJU74" s="80"/>
      <c r="AJV74" s="80"/>
      <c r="AJW74" s="80"/>
      <c r="AJX74" s="80"/>
      <c r="AJY74" s="80"/>
      <c r="AJZ74" s="80"/>
      <c r="AKA74" s="80"/>
      <c r="AKB74" s="80"/>
      <c r="AKC74" s="80"/>
      <c r="AKD74" s="80"/>
      <c r="AKE74" s="80"/>
      <c r="AKF74" s="80"/>
      <c r="AKG74" s="80"/>
      <c r="AKH74" s="80"/>
      <c r="AKI74" s="80"/>
      <c r="AKJ74" s="80"/>
      <c r="AKK74" s="80"/>
      <c r="AKL74" s="80"/>
      <c r="AKM74" s="80"/>
      <c r="AKN74" s="80"/>
      <c r="AKO74" s="80"/>
      <c r="AKP74" s="80"/>
      <c r="AKQ74" s="80"/>
      <c r="AKR74" s="80"/>
      <c r="AKS74" s="80"/>
      <c r="AKT74" s="80"/>
      <c r="AKU74" s="80"/>
      <c r="AKV74" s="80"/>
      <c r="AKW74" s="80"/>
      <c r="AKX74" s="80"/>
      <c r="AKY74" s="80"/>
      <c r="AKZ74" s="80"/>
      <c r="ALA74" s="80"/>
      <c r="ALB74" s="80"/>
      <c r="ALC74" s="80"/>
      <c r="ALD74" s="80"/>
      <c r="ALE74" s="80"/>
      <c r="ALF74" s="80"/>
      <c r="ALG74" s="80"/>
      <c r="ALH74" s="80"/>
      <c r="ALI74" s="80"/>
      <c r="ALJ74" s="80"/>
      <c r="ALK74" s="80"/>
      <c r="ALL74" s="80"/>
      <c r="ALM74" s="80"/>
      <c r="ALN74" s="80"/>
      <c r="ALO74" s="80"/>
      <c r="ALP74" s="80"/>
    </row>
    <row r="75" spans="1:1004" s="207" customFormat="1" ht="15.75" thickBot="1" x14ac:dyDescent="0.3">
      <c r="A75" s="544" t="s">
        <v>472</v>
      </c>
      <c r="B75" s="544"/>
      <c r="C75" s="544"/>
      <c r="D75" s="544"/>
      <c r="E75" s="544"/>
      <c r="F75" s="544"/>
      <c r="G75" s="544"/>
      <c r="H75" s="544"/>
      <c r="I75" s="544"/>
      <c r="J75" s="544"/>
      <c r="K75" s="544"/>
      <c r="L75" s="120">
        <f>SUM(L14:L74)</f>
        <v>0</v>
      </c>
      <c r="M75" s="301">
        <f>SUM(M14:M74)</f>
        <v>0</v>
      </c>
      <c r="N75" s="301">
        <f>SUM(N14:N74)</f>
        <v>0</v>
      </c>
      <c r="O75" s="301">
        <f>SUM(O14:O74)</f>
        <v>0</v>
      </c>
      <c r="P75" s="302">
        <f>SUM(P14:P74)</f>
        <v>0</v>
      </c>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80"/>
      <c r="IS75" s="80"/>
      <c r="IT75" s="80"/>
      <c r="IU75" s="80"/>
      <c r="IV75" s="80"/>
      <c r="IW75" s="80"/>
      <c r="IX75" s="80"/>
      <c r="IY75" s="80"/>
      <c r="IZ75" s="80"/>
      <c r="JA75" s="80"/>
      <c r="JB75" s="80"/>
      <c r="JC75" s="80"/>
      <c r="JD75" s="80"/>
      <c r="JE75" s="80"/>
      <c r="JF75" s="80"/>
      <c r="JG75" s="80"/>
      <c r="JH75" s="80"/>
      <c r="JI75" s="80"/>
      <c r="JJ75" s="80"/>
      <c r="JK75" s="80"/>
      <c r="JL75" s="80"/>
      <c r="JM75" s="80"/>
      <c r="JN75" s="80"/>
      <c r="JO75" s="80"/>
      <c r="JP75" s="80"/>
      <c r="JQ75" s="80"/>
      <c r="JR75" s="80"/>
      <c r="JS75" s="80"/>
      <c r="JT75" s="80"/>
      <c r="JU75" s="80"/>
      <c r="JV75" s="80"/>
      <c r="JW75" s="80"/>
      <c r="JX75" s="80"/>
      <c r="JY75" s="80"/>
      <c r="JZ75" s="80"/>
      <c r="KA75" s="80"/>
      <c r="KB75" s="80"/>
      <c r="KC75" s="80"/>
      <c r="KD75" s="80"/>
      <c r="KE75" s="80"/>
      <c r="KF75" s="80"/>
      <c r="KG75" s="80"/>
      <c r="KH75" s="80"/>
      <c r="KI75" s="80"/>
      <c r="KJ75" s="80"/>
      <c r="KK75" s="80"/>
      <c r="KL75" s="80"/>
      <c r="KM75" s="80"/>
      <c r="KN75" s="80"/>
      <c r="KO75" s="80"/>
      <c r="KP75" s="80"/>
      <c r="KQ75" s="80"/>
      <c r="KR75" s="80"/>
      <c r="KS75" s="80"/>
      <c r="KT75" s="80"/>
      <c r="KU75" s="80"/>
      <c r="KV75" s="80"/>
      <c r="KW75" s="80"/>
      <c r="KX75" s="80"/>
      <c r="KY75" s="80"/>
      <c r="KZ75" s="80"/>
      <c r="LA75" s="80"/>
      <c r="LB75" s="80"/>
      <c r="LC75" s="80"/>
      <c r="LD75" s="80"/>
      <c r="LE75" s="80"/>
      <c r="LF75" s="80"/>
      <c r="LG75" s="80"/>
      <c r="LH75" s="80"/>
      <c r="LI75" s="80"/>
      <c r="LJ75" s="80"/>
      <c r="LK75" s="80"/>
      <c r="LL75" s="80"/>
      <c r="LM75" s="80"/>
      <c r="LN75" s="80"/>
      <c r="LO75" s="80"/>
      <c r="LP75" s="80"/>
      <c r="LQ75" s="80"/>
      <c r="LR75" s="80"/>
      <c r="LS75" s="80"/>
      <c r="LT75" s="80"/>
      <c r="LU75" s="80"/>
      <c r="LV75" s="80"/>
      <c r="LW75" s="80"/>
      <c r="LX75" s="80"/>
      <c r="LY75" s="80"/>
      <c r="LZ75" s="80"/>
      <c r="MA75" s="80"/>
      <c r="MB75" s="80"/>
      <c r="MC75" s="80"/>
      <c r="MD75" s="80"/>
      <c r="ME75" s="80"/>
      <c r="MF75" s="80"/>
      <c r="MG75" s="80"/>
      <c r="MH75" s="80"/>
      <c r="MI75" s="80"/>
      <c r="MJ75" s="80"/>
      <c r="MK75" s="80"/>
      <c r="ML75" s="80"/>
      <c r="MM75" s="80"/>
      <c r="MN75" s="80"/>
      <c r="MO75" s="80"/>
      <c r="MP75" s="80"/>
      <c r="MQ75" s="80"/>
      <c r="MR75" s="80"/>
      <c r="MS75" s="80"/>
      <c r="MT75" s="80"/>
      <c r="MU75" s="80"/>
      <c r="MV75" s="80"/>
      <c r="MW75" s="80"/>
      <c r="MX75" s="80"/>
      <c r="MY75" s="80"/>
      <c r="MZ75" s="80"/>
      <c r="NA75" s="80"/>
      <c r="NB75" s="80"/>
      <c r="NC75" s="80"/>
      <c r="ND75" s="80"/>
      <c r="NE75" s="80"/>
      <c r="NF75" s="80"/>
      <c r="NG75" s="80"/>
      <c r="NH75" s="80"/>
      <c r="NI75" s="80"/>
      <c r="NJ75" s="80"/>
      <c r="NK75" s="80"/>
      <c r="NL75" s="80"/>
      <c r="NM75" s="80"/>
      <c r="NN75" s="80"/>
      <c r="NO75" s="80"/>
      <c r="NP75" s="80"/>
      <c r="NQ75" s="80"/>
      <c r="NR75" s="80"/>
      <c r="NS75" s="80"/>
      <c r="NT75" s="80"/>
      <c r="NU75" s="80"/>
      <c r="NV75" s="80"/>
      <c r="NW75" s="80"/>
      <c r="NX75" s="80"/>
      <c r="NY75" s="80"/>
      <c r="NZ75" s="80"/>
      <c r="OA75" s="80"/>
      <c r="OB75" s="80"/>
      <c r="OC75" s="80"/>
      <c r="OD75" s="80"/>
      <c r="OE75" s="80"/>
      <c r="OF75" s="80"/>
      <c r="OG75" s="80"/>
      <c r="OH75" s="80"/>
      <c r="OI75" s="80"/>
      <c r="OJ75" s="80"/>
      <c r="OK75" s="80"/>
      <c r="OL75" s="80"/>
      <c r="OM75" s="80"/>
      <c r="ON75" s="80"/>
      <c r="OO75" s="80"/>
      <c r="OP75" s="80"/>
      <c r="OQ75" s="80"/>
      <c r="OR75" s="80"/>
      <c r="OS75" s="80"/>
      <c r="OT75" s="80"/>
      <c r="OU75" s="80"/>
      <c r="OV75" s="80"/>
      <c r="OW75" s="80"/>
      <c r="OX75" s="80"/>
      <c r="OY75" s="80"/>
      <c r="OZ75" s="80"/>
      <c r="PA75" s="80"/>
      <c r="PB75" s="80"/>
      <c r="PC75" s="80"/>
      <c r="PD75" s="80"/>
      <c r="PE75" s="80"/>
      <c r="PF75" s="80"/>
      <c r="PG75" s="80"/>
      <c r="PH75" s="80"/>
      <c r="PI75" s="80"/>
      <c r="PJ75" s="80"/>
      <c r="PK75" s="80"/>
      <c r="PL75" s="80"/>
      <c r="PM75" s="80"/>
      <c r="PN75" s="80"/>
      <c r="PO75" s="80"/>
      <c r="PP75" s="80"/>
      <c r="PQ75" s="80"/>
      <c r="PR75" s="80"/>
      <c r="PS75" s="80"/>
      <c r="PT75" s="80"/>
      <c r="PU75" s="80"/>
      <c r="PV75" s="80"/>
      <c r="PW75" s="80"/>
      <c r="PX75" s="80"/>
      <c r="PY75" s="80"/>
      <c r="PZ75" s="80"/>
      <c r="QA75" s="80"/>
      <c r="QB75" s="80"/>
      <c r="QC75" s="80"/>
      <c r="QD75" s="80"/>
      <c r="QE75" s="80"/>
      <c r="QF75" s="80"/>
      <c r="QG75" s="80"/>
      <c r="QH75" s="80"/>
      <c r="QI75" s="80"/>
      <c r="QJ75" s="80"/>
      <c r="QK75" s="80"/>
      <c r="QL75" s="80"/>
      <c r="QM75" s="80"/>
      <c r="QN75" s="80"/>
      <c r="QO75" s="80"/>
      <c r="QP75" s="80"/>
      <c r="QQ75" s="80"/>
      <c r="QR75" s="80"/>
      <c r="QS75" s="80"/>
      <c r="QT75" s="80"/>
      <c r="QU75" s="80"/>
      <c r="QV75" s="80"/>
      <c r="QW75" s="80"/>
      <c r="QX75" s="80"/>
      <c r="QY75" s="80"/>
      <c r="QZ75" s="80"/>
      <c r="RA75" s="80"/>
      <c r="RB75" s="80"/>
      <c r="RC75" s="80"/>
      <c r="RD75" s="80"/>
      <c r="RE75" s="80"/>
      <c r="RF75" s="80"/>
      <c r="RG75" s="80"/>
      <c r="RH75" s="80"/>
      <c r="RI75" s="80"/>
      <c r="RJ75" s="80"/>
      <c r="RK75" s="80"/>
      <c r="RL75" s="80"/>
      <c r="RM75" s="80"/>
      <c r="RN75" s="80"/>
      <c r="RO75" s="80"/>
      <c r="RP75" s="80"/>
      <c r="RQ75" s="80"/>
      <c r="RR75" s="80"/>
      <c r="RS75" s="80"/>
      <c r="RT75" s="80"/>
      <c r="RU75" s="80"/>
      <c r="RV75" s="80"/>
      <c r="RW75" s="80"/>
      <c r="RX75" s="80"/>
      <c r="RY75" s="80"/>
      <c r="RZ75" s="80"/>
      <c r="SA75" s="80"/>
      <c r="SB75" s="80"/>
      <c r="SC75" s="80"/>
      <c r="SD75" s="80"/>
      <c r="SE75" s="80"/>
      <c r="SF75" s="80"/>
      <c r="SG75" s="80"/>
      <c r="SH75" s="80"/>
      <c r="SI75" s="80"/>
      <c r="SJ75" s="80"/>
      <c r="SK75" s="80"/>
      <c r="SL75" s="80"/>
      <c r="SM75" s="80"/>
      <c r="SN75" s="80"/>
      <c r="SO75" s="80"/>
      <c r="SP75" s="80"/>
      <c r="SQ75" s="80"/>
      <c r="SR75" s="80"/>
      <c r="SS75" s="80"/>
      <c r="ST75" s="80"/>
      <c r="SU75" s="80"/>
      <c r="SV75" s="80"/>
      <c r="SW75" s="80"/>
      <c r="SX75" s="80"/>
      <c r="SY75" s="80"/>
      <c r="SZ75" s="80"/>
      <c r="TA75" s="80"/>
      <c r="TB75" s="80"/>
      <c r="TC75" s="80"/>
      <c r="TD75" s="80"/>
      <c r="TE75" s="80"/>
      <c r="TF75" s="80"/>
      <c r="TG75" s="80"/>
      <c r="TH75" s="80"/>
      <c r="TI75" s="80"/>
      <c r="TJ75" s="80"/>
      <c r="TK75" s="80"/>
      <c r="TL75" s="80"/>
      <c r="TM75" s="80"/>
      <c r="TN75" s="80"/>
      <c r="TO75" s="80"/>
      <c r="TP75" s="80"/>
      <c r="TQ75" s="80"/>
      <c r="TR75" s="80"/>
      <c r="TS75" s="80"/>
      <c r="TT75" s="80"/>
      <c r="TU75" s="80"/>
      <c r="TV75" s="80"/>
      <c r="TW75" s="80"/>
      <c r="TX75" s="80"/>
      <c r="TY75" s="80"/>
      <c r="TZ75" s="80"/>
      <c r="UA75" s="80"/>
      <c r="UB75" s="80"/>
      <c r="UC75" s="80"/>
      <c r="UD75" s="80"/>
      <c r="UE75" s="80"/>
      <c r="UF75" s="80"/>
      <c r="UG75" s="80"/>
      <c r="UH75" s="80"/>
      <c r="UI75" s="80"/>
      <c r="UJ75" s="80"/>
      <c r="UK75" s="80"/>
      <c r="UL75" s="80"/>
      <c r="UM75" s="80"/>
      <c r="UN75" s="80"/>
      <c r="UO75" s="80"/>
      <c r="UP75" s="80"/>
      <c r="UQ75" s="80"/>
      <c r="UR75" s="80"/>
      <c r="US75" s="80"/>
      <c r="UT75" s="80"/>
      <c r="UU75" s="80"/>
      <c r="UV75" s="80"/>
      <c r="UW75" s="80"/>
      <c r="UX75" s="80"/>
      <c r="UY75" s="80"/>
      <c r="UZ75" s="80"/>
      <c r="VA75" s="80"/>
      <c r="VB75" s="80"/>
      <c r="VC75" s="80"/>
      <c r="VD75" s="80"/>
      <c r="VE75" s="80"/>
      <c r="VF75" s="80"/>
      <c r="VG75" s="80"/>
      <c r="VH75" s="80"/>
      <c r="VI75" s="80"/>
      <c r="VJ75" s="80"/>
      <c r="VK75" s="80"/>
      <c r="VL75" s="80"/>
      <c r="VM75" s="80"/>
      <c r="VN75" s="80"/>
      <c r="VO75" s="80"/>
      <c r="VP75" s="80"/>
      <c r="VQ75" s="80"/>
      <c r="VR75" s="80"/>
      <c r="VS75" s="80"/>
      <c r="VT75" s="80"/>
      <c r="VU75" s="80"/>
      <c r="VV75" s="80"/>
      <c r="VW75" s="80"/>
      <c r="VX75" s="80"/>
      <c r="VY75" s="80"/>
      <c r="VZ75" s="80"/>
      <c r="WA75" s="80"/>
      <c r="WB75" s="80"/>
      <c r="WC75" s="80"/>
      <c r="WD75" s="80"/>
      <c r="WE75" s="80"/>
      <c r="WF75" s="80"/>
      <c r="WG75" s="80"/>
      <c r="WH75" s="80"/>
      <c r="WI75" s="80"/>
      <c r="WJ75" s="80"/>
      <c r="WK75" s="80"/>
      <c r="WL75" s="80"/>
      <c r="WM75" s="80"/>
      <c r="WN75" s="80"/>
      <c r="WO75" s="80"/>
      <c r="WP75" s="80"/>
      <c r="WQ75" s="80"/>
      <c r="WR75" s="80"/>
      <c r="WS75" s="80"/>
      <c r="WT75" s="80"/>
      <c r="WU75" s="80"/>
      <c r="WV75" s="80"/>
      <c r="WW75" s="80"/>
      <c r="WX75" s="80"/>
      <c r="WY75" s="80"/>
      <c r="WZ75" s="80"/>
      <c r="XA75" s="80"/>
      <c r="XB75" s="80"/>
      <c r="XC75" s="80"/>
      <c r="XD75" s="80"/>
      <c r="XE75" s="80"/>
      <c r="XF75" s="80"/>
      <c r="XG75" s="80"/>
      <c r="XH75" s="80"/>
      <c r="XI75" s="80"/>
      <c r="XJ75" s="80"/>
      <c r="XK75" s="80"/>
      <c r="XL75" s="80"/>
      <c r="XM75" s="80"/>
      <c r="XN75" s="80"/>
      <c r="XO75" s="80"/>
      <c r="XP75" s="80"/>
      <c r="XQ75" s="80"/>
      <c r="XR75" s="80"/>
      <c r="XS75" s="80"/>
      <c r="XT75" s="80"/>
      <c r="XU75" s="80"/>
      <c r="XV75" s="80"/>
      <c r="XW75" s="80"/>
      <c r="XX75" s="80"/>
      <c r="XY75" s="80"/>
      <c r="XZ75" s="80"/>
      <c r="YA75" s="80"/>
      <c r="YB75" s="80"/>
      <c r="YC75" s="80"/>
      <c r="YD75" s="80"/>
      <c r="YE75" s="80"/>
      <c r="YF75" s="80"/>
      <c r="YG75" s="80"/>
      <c r="YH75" s="80"/>
      <c r="YI75" s="80"/>
      <c r="YJ75" s="80"/>
      <c r="YK75" s="80"/>
      <c r="YL75" s="80"/>
      <c r="YM75" s="80"/>
      <c r="YN75" s="80"/>
      <c r="YO75" s="80"/>
      <c r="YP75" s="80"/>
      <c r="YQ75" s="80"/>
      <c r="YR75" s="80"/>
      <c r="YS75" s="80"/>
      <c r="YT75" s="80"/>
      <c r="YU75" s="80"/>
      <c r="YV75" s="80"/>
      <c r="YW75" s="80"/>
      <c r="YX75" s="80"/>
      <c r="YY75" s="80"/>
      <c r="YZ75" s="80"/>
      <c r="ZA75" s="80"/>
      <c r="ZB75" s="80"/>
      <c r="ZC75" s="80"/>
      <c r="ZD75" s="80"/>
      <c r="ZE75" s="80"/>
      <c r="ZF75" s="80"/>
      <c r="ZG75" s="80"/>
      <c r="ZH75" s="80"/>
      <c r="ZI75" s="80"/>
      <c r="ZJ75" s="80"/>
      <c r="ZK75" s="80"/>
      <c r="ZL75" s="80"/>
      <c r="ZM75" s="80"/>
      <c r="ZN75" s="80"/>
      <c r="ZO75" s="80"/>
      <c r="ZP75" s="80"/>
      <c r="ZQ75" s="80"/>
      <c r="ZR75" s="80"/>
      <c r="ZS75" s="80"/>
      <c r="ZT75" s="80"/>
      <c r="ZU75" s="80"/>
      <c r="ZV75" s="80"/>
      <c r="ZW75" s="80"/>
      <c r="ZX75" s="80"/>
      <c r="ZY75" s="80"/>
      <c r="ZZ75" s="80"/>
      <c r="AAA75" s="80"/>
      <c r="AAB75" s="80"/>
      <c r="AAC75" s="80"/>
      <c r="AAD75" s="80"/>
      <c r="AAE75" s="80"/>
      <c r="AAF75" s="80"/>
      <c r="AAG75" s="80"/>
      <c r="AAH75" s="80"/>
      <c r="AAI75" s="80"/>
      <c r="AAJ75" s="80"/>
      <c r="AAK75" s="80"/>
      <c r="AAL75" s="80"/>
      <c r="AAM75" s="80"/>
      <c r="AAN75" s="80"/>
      <c r="AAO75" s="80"/>
      <c r="AAP75" s="80"/>
      <c r="AAQ75" s="80"/>
      <c r="AAR75" s="80"/>
      <c r="AAS75" s="80"/>
      <c r="AAT75" s="80"/>
      <c r="AAU75" s="80"/>
      <c r="AAV75" s="80"/>
      <c r="AAW75" s="80"/>
      <c r="AAX75" s="80"/>
      <c r="AAY75" s="80"/>
      <c r="AAZ75" s="80"/>
      <c r="ABA75" s="80"/>
      <c r="ABB75" s="80"/>
      <c r="ABC75" s="80"/>
      <c r="ABD75" s="80"/>
      <c r="ABE75" s="80"/>
      <c r="ABF75" s="80"/>
      <c r="ABG75" s="80"/>
      <c r="ABH75" s="80"/>
      <c r="ABI75" s="80"/>
      <c r="ABJ75" s="80"/>
      <c r="ABK75" s="80"/>
      <c r="ABL75" s="80"/>
      <c r="ABM75" s="80"/>
      <c r="ABN75" s="80"/>
      <c r="ABO75" s="80"/>
      <c r="ABP75" s="80"/>
      <c r="ABQ75" s="80"/>
      <c r="ABR75" s="80"/>
      <c r="ABS75" s="80"/>
      <c r="ABT75" s="80"/>
      <c r="ABU75" s="80"/>
      <c r="ABV75" s="80"/>
      <c r="ABW75" s="80"/>
      <c r="ABX75" s="80"/>
      <c r="ABY75" s="80"/>
      <c r="ABZ75" s="80"/>
      <c r="ACA75" s="80"/>
      <c r="ACB75" s="80"/>
      <c r="ACC75" s="80"/>
      <c r="ACD75" s="80"/>
      <c r="ACE75" s="80"/>
      <c r="ACF75" s="80"/>
      <c r="ACG75" s="80"/>
      <c r="ACH75" s="80"/>
      <c r="ACI75" s="80"/>
      <c r="ACJ75" s="80"/>
      <c r="ACK75" s="80"/>
      <c r="ACL75" s="80"/>
      <c r="ACM75" s="80"/>
      <c r="ACN75" s="80"/>
      <c r="ACO75" s="80"/>
      <c r="ACP75" s="80"/>
      <c r="ACQ75" s="80"/>
      <c r="ACR75" s="80"/>
      <c r="ACS75" s="80"/>
      <c r="ACT75" s="80"/>
      <c r="ACU75" s="80"/>
      <c r="ACV75" s="80"/>
      <c r="ACW75" s="80"/>
      <c r="ACX75" s="80"/>
      <c r="ACY75" s="80"/>
      <c r="ACZ75" s="80"/>
      <c r="ADA75" s="80"/>
      <c r="ADB75" s="80"/>
      <c r="ADC75" s="80"/>
      <c r="ADD75" s="80"/>
      <c r="ADE75" s="80"/>
      <c r="ADF75" s="80"/>
      <c r="ADG75" s="80"/>
      <c r="ADH75" s="80"/>
      <c r="ADI75" s="80"/>
      <c r="ADJ75" s="80"/>
      <c r="ADK75" s="80"/>
      <c r="ADL75" s="80"/>
      <c r="ADM75" s="80"/>
      <c r="ADN75" s="80"/>
      <c r="ADO75" s="80"/>
      <c r="ADP75" s="80"/>
      <c r="ADQ75" s="80"/>
      <c r="ADR75" s="80"/>
      <c r="ADS75" s="80"/>
      <c r="ADT75" s="80"/>
      <c r="ADU75" s="80"/>
      <c r="ADV75" s="80"/>
      <c r="ADW75" s="80"/>
      <c r="ADX75" s="80"/>
      <c r="ADY75" s="80"/>
      <c r="ADZ75" s="80"/>
      <c r="AEA75" s="80"/>
      <c r="AEB75" s="80"/>
      <c r="AEC75" s="80"/>
      <c r="AED75" s="80"/>
      <c r="AEE75" s="80"/>
      <c r="AEF75" s="80"/>
      <c r="AEG75" s="80"/>
      <c r="AEH75" s="80"/>
      <c r="AEI75" s="80"/>
      <c r="AEJ75" s="80"/>
      <c r="AEK75" s="80"/>
      <c r="AEL75" s="80"/>
      <c r="AEM75" s="80"/>
      <c r="AEN75" s="80"/>
      <c r="AEO75" s="80"/>
      <c r="AEP75" s="80"/>
      <c r="AEQ75" s="80"/>
      <c r="AER75" s="80"/>
      <c r="AES75" s="80"/>
      <c r="AET75" s="80"/>
      <c r="AEU75" s="80"/>
      <c r="AEV75" s="80"/>
      <c r="AEW75" s="80"/>
      <c r="AEX75" s="80"/>
      <c r="AEY75" s="80"/>
      <c r="AEZ75" s="80"/>
      <c r="AFA75" s="80"/>
      <c r="AFB75" s="80"/>
      <c r="AFC75" s="80"/>
      <c r="AFD75" s="80"/>
      <c r="AFE75" s="80"/>
      <c r="AFF75" s="80"/>
      <c r="AFG75" s="80"/>
      <c r="AFH75" s="80"/>
      <c r="AFI75" s="80"/>
      <c r="AFJ75" s="80"/>
      <c r="AFK75" s="80"/>
      <c r="AFL75" s="80"/>
      <c r="AFM75" s="80"/>
      <c r="AFN75" s="80"/>
      <c r="AFO75" s="80"/>
      <c r="AFP75" s="80"/>
      <c r="AFQ75" s="80"/>
      <c r="AFR75" s="80"/>
      <c r="AFS75" s="80"/>
      <c r="AFT75" s="80"/>
      <c r="AFU75" s="80"/>
      <c r="AFV75" s="80"/>
      <c r="AFW75" s="80"/>
      <c r="AFX75" s="80"/>
      <c r="AFY75" s="80"/>
      <c r="AFZ75" s="80"/>
      <c r="AGA75" s="80"/>
      <c r="AGB75" s="80"/>
      <c r="AGC75" s="80"/>
      <c r="AGD75" s="80"/>
      <c r="AGE75" s="80"/>
      <c r="AGF75" s="80"/>
      <c r="AGG75" s="80"/>
      <c r="AGH75" s="80"/>
      <c r="AGI75" s="80"/>
      <c r="AGJ75" s="80"/>
      <c r="AGK75" s="80"/>
      <c r="AGL75" s="80"/>
      <c r="AGM75" s="80"/>
      <c r="AGN75" s="80"/>
      <c r="AGO75" s="80"/>
      <c r="AGP75" s="80"/>
      <c r="AGQ75" s="80"/>
      <c r="AGR75" s="80"/>
      <c r="AGS75" s="80"/>
      <c r="AGT75" s="80"/>
      <c r="AGU75" s="80"/>
      <c r="AGV75" s="80"/>
      <c r="AGW75" s="80"/>
      <c r="AGX75" s="80"/>
      <c r="AGY75" s="80"/>
      <c r="AGZ75" s="80"/>
      <c r="AHA75" s="80"/>
      <c r="AHB75" s="80"/>
      <c r="AHC75" s="80"/>
      <c r="AHD75" s="80"/>
      <c r="AHE75" s="80"/>
      <c r="AHF75" s="80"/>
      <c r="AHG75" s="80"/>
      <c r="AHH75" s="80"/>
      <c r="AHI75" s="80"/>
      <c r="AHJ75" s="80"/>
      <c r="AHK75" s="80"/>
      <c r="AHL75" s="80"/>
      <c r="AHM75" s="80"/>
      <c r="AHN75" s="80"/>
      <c r="AHO75" s="80"/>
      <c r="AHP75" s="80"/>
      <c r="AHQ75" s="80"/>
      <c r="AHR75" s="80"/>
      <c r="AHS75" s="80"/>
      <c r="AHT75" s="80"/>
      <c r="AHU75" s="80"/>
      <c r="AHV75" s="80"/>
      <c r="AHW75" s="80"/>
      <c r="AHX75" s="80"/>
      <c r="AHY75" s="80"/>
      <c r="AHZ75" s="80"/>
      <c r="AIA75" s="80"/>
      <c r="AIB75" s="80"/>
      <c r="AIC75" s="80"/>
      <c r="AID75" s="80"/>
      <c r="AIE75" s="80"/>
      <c r="AIF75" s="80"/>
      <c r="AIG75" s="80"/>
      <c r="AIH75" s="80"/>
      <c r="AII75" s="80"/>
      <c r="AIJ75" s="80"/>
      <c r="AIK75" s="80"/>
      <c r="AIL75" s="80"/>
      <c r="AIM75" s="80"/>
      <c r="AIN75" s="80"/>
      <c r="AIO75" s="80"/>
      <c r="AIP75" s="80"/>
      <c r="AIQ75" s="80"/>
      <c r="AIR75" s="80"/>
      <c r="AIS75" s="80"/>
      <c r="AIT75" s="80"/>
      <c r="AIU75" s="80"/>
      <c r="AIV75" s="80"/>
      <c r="AIW75" s="80"/>
      <c r="AIX75" s="80"/>
      <c r="AIY75" s="80"/>
      <c r="AIZ75" s="80"/>
      <c r="AJA75" s="80"/>
      <c r="AJB75" s="80"/>
      <c r="AJC75" s="80"/>
      <c r="AJD75" s="80"/>
      <c r="AJE75" s="80"/>
      <c r="AJF75" s="80"/>
      <c r="AJG75" s="80"/>
      <c r="AJH75" s="80"/>
      <c r="AJI75" s="80"/>
      <c r="AJJ75" s="80"/>
      <c r="AJK75" s="80"/>
      <c r="AJL75" s="80"/>
      <c r="AJM75" s="80"/>
      <c r="AJN75" s="80"/>
      <c r="AJO75" s="80"/>
      <c r="AJP75" s="80"/>
      <c r="AJQ75" s="80"/>
      <c r="AJR75" s="80"/>
      <c r="AJS75" s="80"/>
      <c r="AJT75" s="80"/>
      <c r="AJU75" s="80"/>
      <c r="AJV75" s="80"/>
      <c r="AJW75" s="80"/>
      <c r="AJX75" s="80"/>
      <c r="AJY75" s="80"/>
      <c r="AJZ75" s="80"/>
      <c r="AKA75" s="80"/>
      <c r="AKB75" s="80"/>
      <c r="AKC75" s="80"/>
      <c r="AKD75" s="80"/>
      <c r="AKE75" s="80"/>
      <c r="AKF75" s="80"/>
      <c r="AKG75" s="80"/>
      <c r="AKH75" s="80"/>
      <c r="AKI75" s="80"/>
      <c r="AKJ75" s="80"/>
      <c r="AKK75" s="80"/>
      <c r="AKL75" s="80"/>
      <c r="AKM75" s="80"/>
      <c r="AKN75" s="80"/>
      <c r="AKO75" s="80"/>
      <c r="AKP75" s="80"/>
      <c r="AKQ75" s="80"/>
      <c r="AKR75" s="80"/>
      <c r="AKS75" s="80"/>
      <c r="AKT75" s="80"/>
      <c r="AKU75" s="80"/>
      <c r="AKV75" s="80"/>
      <c r="AKW75" s="80"/>
      <c r="AKX75" s="80"/>
      <c r="AKY75" s="80"/>
      <c r="AKZ75" s="80"/>
      <c r="ALA75" s="80"/>
      <c r="ALB75" s="80"/>
      <c r="ALC75" s="80"/>
      <c r="ALD75" s="80"/>
      <c r="ALE75" s="80"/>
      <c r="ALF75" s="80"/>
      <c r="ALG75" s="80"/>
      <c r="ALH75" s="80"/>
      <c r="ALI75" s="80"/>
      <c r="ALJ75" s="80"/>
      <c r="ALK75" s="80"/>
      <c r="ALL75" s="80"/>
      <c r="ALM75" s="80"/>
      <c r="ALN75" s="80"/>
      <c r="ALO75" s="80"/>
      <c r="ALP75" s="80"/>
    </row>
    <row r="76" spans="1:1004" s="207" customFormat="1" ht="15" x14ac:dyDescent="0.25">
      <c r="A76" s="56"/>
      <c r="B76" s="56"/>
      <c r="C76" s="56"/>
      <c r="D76" s="56"/>
      <c r="E76" s="56"/>
      <c r="F76" s="56"/>
      <c r="G76" s="56"/>
      <c r="H76" s="56"/>
      <c r="I76" s="56"/>
      <c r="J76" s="56"/>
      <c r="K76" s="56"/>
      <c r="L76" s="56"/>
      <c r="M76" s="56"/>
      <c r="N76" s="56"/>
      <c r="O76" s="56"/>
      <c r="P76" s="56"/>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c r="IQ76" s="80"/>
      <c r="IR76" s="80"/>
      <c r="IS76" s="80"/>
      <c r="IT76" s="80"/>
      <c r="IU76" s="80"/>
      <c r="IV76" s="80"/>
      <c r="IW76" s="80"/>
      <c r="IX76" s="80"/>
      <c r="IY76" s="80"/>
      <c r="IZ76" s="80"/>
      <c r="JA76" s="80"/>
      <c r="JB76" s="80"/>
      <c r="JC76" s="80"/>
      <c r="JD76" s="80"/>
      <c r="JE76" s="80"/>
      <c r="JF76" s="80"/>
      <c r="JG76" s="80"/>
      <c r="JH76" s="80"/>
      <c r="JI76" s="80"/>
      <c r="JJ76" s="80"/>
      <c r="JK76" s="80"/>
      <c r="JL76" s="80"/>
      <c r="JM76" s="80"/>
      <c r="JN76" s="80"/>
      <c r="JO76" s="80"/>
      <c r="JP76" s="80"/>
      <c r="JQ76" s="80"/>
      <c r="JR76" s="80"/>
      <c r="JS76" s="80"/>
      <c r="JT76" s="80"/>
      <c r="JU76" s="80"/>
      <c r="JV76" s="80"/>
      <c r="JW76" s="80"/>
      <c r="JX76" s="80"/>
      <c r="JY76" s="80"/>
      <c r="JZ76" s="80"/>
      <c r="KA76" s="80"/>
      <c r="KB76" s="80"/>
      <c r="KC76" s="80"/>
      <c r="KD76" s="80"/>
      <c r="KE76" s="80"/>
      <c r="KF76" s="80"/>
      <c r="KG76" s="80"/>
      <c r="KH76" s="80"/>
      <c r="KI76" s="80"/>
      <c r="KJ76" s="80"/>
      <c r="KK76" s="80"/>
      <c r="KL76" s="80"/>
      <c r="KM76" s="80"/>
      <c r="KN76" s="80"/>
      <c r="KO76" s="80"/>
      <c r="KP76" s="80"/>
      <c r="KQ76" s="80"/>
      <c r="KR76" s="80"/>
      <c r="KS76" s="80"/>
      <c r="KT76" s="80"/>
      <c r="KU76" s="80"/>
      <c r="KV76" s="80"/>
      <c r="KW76" s="80"/>
      <c r="KX76" s="80"/>
      <c r="KY76" s="80"/>
      <c r="KZ76" s="80"/>
      <c r="LA76" s="80"/>
      <c r="LB76" s="80"/>
      <c r="LC76" s="80"/>
      <c r="LD76" s="80"/>
      <c r="LE76" s="80"/>
      <c r="LF76" s="80"/>
      <c r="LG76" s="80"/>
      <c r="LH76" s="80"/>
      <c r="LI76" s="80"/>
      <c r="LJ76" s="80"/>
      <c r="LK76" s="80"/>
      <c r="LL76" s="80"/>
      <c r="LM76" s="80"/>
      <c r="LN76" s="80"/>
      <c r="LO76" s="80"/>
      <c r="LP76" s="80"/>
      <c r="LQ76" s="80"/>
      <c r="LR76" s="80"/>
      <c r="LS76" s="80"/>
      <c r="LT76" s="80"/>
      <c r="LU76" s="80"/>
      <c r="LV76" s="80"/>
      <c r="LW76" s="80"/>
      <c r="LX76" s="80"/>
      <c r="LY76" s="80"/>
      <c r="LZ76" s="80"/>
      <c r="MA76" s="80"/>
      <c r="MB76" s="80"/>
      <c r="MC76" s="80"/>
      <c r="MD76" s="80"/>
      <c r="ME76" s="80"/>
      <c r="MF76" s="80"/>
      <c r="MG76" s="80"/>
      <c r="MH76" s="80"/>
      <c r="MI76" s="80"/>
      <c r="MJ76" s="80"/>
      <c r="MK76" s="80"/>
      <c r="ML76" s="80"/>
      <c r="MM76" s="80"/>
      <c r="MN76" s="80"/>
      <c r="MO76" s="80"/>
      <c r="MP76" s="80"/>
      <c r="MQ76" s="80"/>
      <c r="MR76" s="80"/>
      <c r="MS76" s="80"/>
      <c r="MT76" s="80"/>
      <c r="MU76" s="80"/>
      <c r="MV76" s="80"/>
      <c r="MW76" s="80"/>
      <c r="MX76" s="80"/>
      <c r="MY76" s="80"/>
      <c r="MZ76" s="80"/>
      <c r="NA76" s="80"/>
      <c r="NB76" s="80"/>
      <c r="NC76" s="80"/>
      <c r="ND76" s="80"/>
      <c r="NE76" s="80"/>
      <c r="NF76" s="80"/>
      <c r="NG76" s="80"/>
      <c r="NH76" s="80"/>
      <c r="NI76" s="80"/>
      <c r="NJ76" s="80"/>
      <c r="NK76" s="80"/>
      <c r="NL76" s="80"/>
      <c r="NM76" s="80"/>
      <c r="NN76" s="80"/>
      <c r="NO76" s="80"/>
      <c r="NP76" s="80"/>
      <c r="NQ76" s="80"/>
      <c r="NR76" s="80"/>
      <c r="NS76" s="80"/>
      <c r="NT76" s="80"/>
      <c r="NU76" s="80"/>
      <c r="NV76" s="80"/>
      <c r="NW76" s="80"/>
      <c r="NX76" s="80"/>
      <c r="NY76" s="80"/>
      <c r="NZ76" s="80"/>
      <c r="OA76" s="80"/>
      <c r="OB76" s="80"/>
      <c r="OC76" s="80"/>
      <c r="OD76" s="80"/>
      <c r="OE76" s="80"/>
      <c r="OF76" s="80"/>
      <c r="OG76" s="80"/>
      <c r="OH76" s="80"/>
      <c r="OI76" s="80"/>
      <c r="OJ76" s="80"/>
      <c r="OK76" s="80"/>
      <c r="OL76" s="80"/>
      <c r="OM76" s="80"/>
      <c r="ON76" s="80"/>
      <c r="OO76" s="80"/>
      <c r="OP76" s="80"/>
      <c r="OQ76" s="80"/>
      <c r="OR76" s="80"/>
      <c r="OS76" s="80"/>
      <c r="OT76" s="80"/>
      <c r="OU76" s="80"/>
      <c r="OV76" s="80"/>
      <c r="OW76" s="80"/>
      <c r="OX76" s="80"/>
      <c r="OY76" s="80"/>
      <c r="OZ76" s="80"/>
      <c r="PA76" s="80"/>
      <c r="PB76" s="80"/>
      <c r="PC76" s="80"/>
      <c r="PD76" s="80"/>
      <c r="PE76" s="80"/>
      <c r="PF76" s="80"/>
      <c r="PG76" s="80"/>
      <c r="PH76" s="80"/>
      <c r="PI76" s="80"/>
      <c r="PJ76" s="80"/>
      <c r="PK76" s="80"/>
      <c r="PL76" s="80"/>
      <c r="PM76" s="80"/>
      <c r="PN76" s="80"/>
      <c r="PO76" s="80"/>
      <c r="PP76" s="80"/>
      <c r="PQ76" s="80"/>
      <c r="PR76" s="80"/>
      <c r="PS76" s="80"/>
      <c r="PT76" s="80"/>
      <c r="PU76" s="80"/>
      <c r="PV76" s="80"/>
      <c r="PW76" s="80"/>
      <c r="PX76" s="80"/>
      <c r="PY76" s="80"/>
      <c r="PZ76" s="80"/>
      <c r="QA76" s="80"/>
      <c r="QB76" s="80"/>
      <c r="QC76" s="80"/>
      <c r="QD76" s="80"/>
      <c r="QE76" s="80"/>
      <c r="QF76" s="80"/>
      <c r="QG76" s="80"/>
      <c r="QH76" s="80"/>
      <c r="QI76" s="80"/>
      <c r="QJ76" s="80"/>
      <c r="QK76" s="80"/>
      <c r="QL76" s="80"/>
      <c r="QM76" s="80"/>
      <c r="QN76" s="80"/>
      <c r="QO76" s="80"/>
      <c r="QP76" s="80"/>
      <c r="QQ76" s="80"/>
      <c r="QR76" s="80"/>
      <c r="QS76" s="80"/>
      <c r="QT76" s="80"/>
      <c r="QU76" s="80"/>
      <c r="QV76" s="80"/>
      <c r="QW76" s="80"/>
      <c r="QX76" s="80"/>
      <c r="QY76" s="80"/>
      <c r="QZ76" s="80"/>
      <c r="RA76" s="80"/>
      <c r="RB76" s="80"/>
      <c r="RC76" s="80"/>
      <c r="RD76" s="80"/>
      <c r="RE76" s="80"/>
      <c r="RF76" s="80"/>
      <c r="RG76" s="80"/>
      <c r="RH76" s="80"/>
      <c r="RI76" s="80"/>
      <c r="RJ76" s="80"/>
      <c r="RK76" s="80"/>
      <c r="RL76" s="80"/>
      <c r="RM76" s="80"/>
      <c r="RN76" s="80"/>
      <c r="RO76" s="80"/>
      <c r="RP76" s="80"/>
      <c r="RQ76" s="80"/>
      <c r="RR76" s="80"/>
      <c r="RS76" s="80"/>
      <c r="RT76" s="80"/>
      <c r="RU76" s="80"/>
      <c r="RV76" s="80"/>
      <c r="RW76" s="80"/>
      <c r="RX76" s="80"/>
      <c r="RY76" s="80"/>
      <c r="RZ76" s="80"/>
      <c r="SA76" s="80"/>
      <c r="SB76" s="80"/>
      <c r="SC76" s="80"/>
      <c r="SD76" s="80"/>
      <c r="SE76" s="80"/>
      <c r="SF76" s="80"/>
      <c r="SG76" s="80"/>
      <c r="SH76" s="80"/>
      <c r="SI76" s="80"/>
      <c r="SJ76" s="80"/>
      <c r="SK76" s="80"/>
      <c r="SL76" s="80"/>
      <c r="SM76" s="80"/>
      <c r="SN76" s="80"/>
      <c r="SO76" s="80"/>
      <c r="SP76" s="80"/>
      <c r="SQ76" s="80"/>
      <c r="SR76" s="80"/>
      <c r="SS76" s="80"/>
      <c r="ST76" s="80"/>
      <c r="SU76" s="80"/>
      <c r="SV76" s="80"/>
      <c r="SW76" s="80"/>
      <c r="SX76" s="80"/>
      <c r="SY76" s="80"/>
      <c r="SZ76" s="80"/>
      <c r="TA76" s="80"/>
      <c r="TB76" s="80"/>
      <c r="TC76" s="80"/>
      <c r="TD76" s="80"/>
      <c r="TE76" s="80"/>
      <c r="TF76" s="80"/>
      <c r="TG76" s="80"/>
      <c r="TH76" s="80"/>
      <c r="TI76" s="80"/>
      <c r="TJ76" s="80"/>
      <c r="TK76" s="80"/>
      <c r="TL76" s="80"/>
      <c r="TM76" s="80"/>
      <c r="TN76" s="80"/>
      <c r="TO76" s="80"/>
      <c r="TP76" s="80"/>
      <c r="TQ76" s="80"/>
      <c r="TR76" s="80"/>
      <c r="TS76" s="80"/>
      <c r="TT76" s="80"/>
      <c r="TU76" s="80"/>
      <c r="TV76" s="80"/>
      <c r="TW76" s="80"/>
      <c r="TX76" s="80"/>
      <c r="TY76" s="80"/>
      <c r="TZ76" s="80"/>
      <c r="UA76" s="80"/>
      <c r="UB76" s="80"/>
      <c r="UC76" s="80"/>
      <c r="UD76" s="80"/>
      <c r="UE76" s="80"/>
      <c r="UF76" s="80"/>
      <c r="UG76" s="80"/>
      <c r="UH76" s="80"/>
      <c r="UI76" s="80"/>
      <c r="UJ76" s="80"/>
      <c r="UK76" s="80"/>
      <c r="UL76" s="80"/>
      <c r="UM76" s="80"/>
      <c r="UN76" s="80"/>
      <c r="UO76" s="80"/>
      <c r="UP76" s="80"/>
      <c r="UQ76" s="80"/>
      <c r="UR76" s="80"/>
      <c r="US76" s="80"/>
      <c r="UT76" s="80"/>
      <c r="UU76" s="80"/>
      <c r="UV76" s="80"/>
      <c r="UW76" s="80"/>
      <c r="UX76" s="80"/>
      <c r="UY76" s="80"/>
      <c r="UZ76" s="80"/>
      <c r="VA76" s="80"/>
      <c r="VB76" s="80"/>
      <c r="VC76" s="80"/>
      <c r="VD76" s="80"/>
      <c r="VE76" s="80"/>
      <c r="VF76" s="80"/>
      <c r="VG76" s="80"/>
      <c r="VH76" s="80"/>
      <c r="VI76" s="80"/>
      <c r="VJ76" s="80"/>
      <c r="VK76" s="80"/>
      <c r="VL76" s="80"/>
      <c r="VM76" s="80"/>
      <c r="VN76" s="80"/>
      <c r="VO76" s="80"/>
      <c r="VP76" s="80"/>
      <c r="VQ76" s="80"/>
      <c r="VR76" s="80"/>
      <c r="VS76" s="80"/>
      <c r="VT76" s="80"/>
      <c r="VU76" s="80"/>
      <c r="VV76" s="80"/>
      <c r="VW76" s="80"/>
      <c r="VX76" s="80"/>
      <c r="VY76" s="80"/>
      <c r="VZ76" s="80"/>
      <c r="WA76" s="80"/>
      <c r="WB76" s="80"/>
      <c r="WC76" s="80"/>
      <c r="WD76" s="80"/>
      <c r="WE76" s="80"/>
      <c r="WF76" s="80"/>
      <c r="WG76" s="80"/>
      <c r="WH76" s="80"/>
      <c r="WI76" s="80"/>
      <c r="WJ76" s="80"/>
      <c r="WK76" s="80"/>
      <c r="WL76" s="80"/>
      <c r="WM76" s="80"/>
      <c r="WN76" s="80"/>
      <c r="WO76" s="80"/>
      <c r="WP76" s="80"/>
      <c r="WQ76" s="80"/>
      <c r="WR76" s="80"/>
      <c r="WS76" s="80"/>
      <c r="WT76" s="80"/>
      <c r="WU76" s="80"/>
      <c r="WV76" s="80"/>
      <c r="WW76" s="80"/>
      <c r="WX76" s="80"/>
      <c r="WY76" s="80"/>
      <c r="WZ76" s="80"/>
      <c r="XA76" s="80"/>
      <c r="XB76" s="80"/>
      <c r="XC76" s="80"/>
      <c r="XD76" s="80"/>
      <c r="XE76" s="80"/>
      <c r="XF76" s="80"/>
      <c r="XG76" s="80"/>
      <c r="XH76" s="80"/>
      <c r="XI76" s="80"/>
      <c r="XJ76" s="80"/>
      <c r="XK76" s="80"/>
      <c r="XL76" s="80"/>
      <c r="XM76" s="80"/>
      <c r="XN76" s="80"/>
      <c r="XO76" s="80"/>
      <c r="XP76" s="80"/>
      <c r="XQ76" s="80"/>
      <c r="XR76" s="80"/>
      <c r="XS76" s="80"/>
      <c r="XT76" s="80"/>
      <c r="XU76" s="80"/>
      <c r="XV76" s="80"/>
      <c r="XW76" s="80"/>
      <c r="XX76" s="80"/>
      <c r="XY76" s="80"/>
      <c r="XZ76" s="80"/>
      <c r="YA76" s="80"/>
      <c r="YB76" s="80"/>
      <c r="YC76" s="80"/>
      <c r="YD76" s="80"/>
      <c r="YE76" s="80"/>
      <c r="YF76" s="80"/>
      <c r="YG76" s="80"/>
      <c r="YH76" s="80"/>
      <c r="YI76" s="80"/>
      <c r="YJ76" s="80"/>
      <c r="YK76" s="80"/>
      <c r="YL76" s="80"/>
      <c r="YM76" s="80"/>
      <c r="YN76" s="80"/>
      <c r="YO76" s="80"/>
      <c r="YP76" s="80"/>
      <c r="YQ76" s="80"/>
      <c r="YR76" s="80"/>
      <c r="YS76" s="80"/>
      <c r="YT76" s="80"/>
      <c r="YU76" s="80"/>
      <c r="YV76" s="80"/>
      <c r="YW76" s="80"/>
      <c r="YX76" s="80"/>
      <c r="YY76" s="80"/>
      <c r="YZ76" s="80"/>
      <c r="ZA76" s="80"/>
      <c r="ZB76" s="80"/>
      <c r="ZC76" s="80"/>
      <c r="ZD76" s="80"/>
      <c r="ZE76" s="80"/>
      <c r="ZF76" s="80"/>
      <c r="ZG76" s="80"/>
      <c r="ZH76" s="80"/>
      <c r="ZI76" s="80"/>
      <c r="ZJ76" s="80"/>
      <c r="ZK76" s="80"/>
      <c r="ZL76" s="80"/>
      <c r="ZM76" s="80"/>
      <c r="ZN76" s="80"/>
      <c r="ZO76" s="80"/>
      <c r="ZP76" s="80"/>
      <c r="ZQ76" s="80"/>
      <c r="ZR76" s="80"/>
      <c r="ZS76" s="80"/>
      <c r="ZT76" s="80"/>
      <c r="ZU76" s="80"/>
      <c r="ZV76" s="80"/>
      <c r="ZW76" s="80"/>
      <c r="ZX76" s="80"/>
      <c r="ZY76" s="80"/>
      <c r="ZZ76" s="80"/>
      <c r="AAA76" s="80"/>
      <c r="AAB76" s="80"/>
      <c r="AAC76" s="80"/>
      <c r="AAD76" s="80"/>
      <c r="AAE76" s="80"/>
      <c r="AAF76" s="80"/>
      <c r="AAG76" s="80"/>
      <c r="AAH76" s="80"/>
      <c r="AAI76" s="80"/>
      <c r="AAJ76" s="80"/>
      <c r="AAK76" s="80"/>
      <c r="AAL76" s="80"/>
      <c r="AAM76" s="80"/>
      <c r="AAN76" s="80"/>
      <c r="AAO76" s="80"/>
      <c r="AAP76" s="80"/>
      <c r="AAQ76" s="80"/>
      <c r="AAR76" s="80"/>
      <c r="AAS76" s="80"/>
      <c r="AAT76" s="80"/>
      <c r="AAU76" s="80"/>
      <c r="AAV76" s="80"/>
      <c r="AAW76" s="80"/>
      <c r="AAX76" s="80"/>
      <c r="AAY76" s="80"/>
      <c r="AAZ76" s="80"/>
      <c r="ABA76" s="80"/>
      <c r="ABB76" s="80"/>
      <c r="ABC76" s="80"/>
      <c r="ABD76" s="80"/>
      <c r="ABE76" s="80"/>
      <c r="ABF76" s="80"/>
      <c r="ABG76" s="80"/>
      <c r="ABH76" s="80"/>
      <c r="ABI76" s="80"/>
      <c r="ABJ76" s="80"/>
      <c r="ABK76" s="80"/>
      <c r="ABL76" s="80"/>
      <c r="ABM76" s="80"/>
      <c r="ABN76" s="80"/>
      <c r="ABO76" s="80"/>
      <c r="ABP76" s="80"/>
      <c r="ABQ76" s="80"/>
      <c r="ABR76" s="80"/>
      <c r="ABS76" s="80"/>
      <c r="ABT76" s="80"/>
      <c r="ABU76" s="80"/>
      <c r="ABV76" s="80"/>
      <c r="ABW76" s="80"/>
      <c r="ABX76" s="80"/>
      <c r="ABY76" s="80"/>
      <c r="ABZ76" s="80"/>
      <c r="ACA76" s="80"/>
      <c r="ACB76" s="80"/>
      <c r="ACC76" s="80"/>
      <c r="ACD76" s="80"/>
      <c r="ACE76" s="80"/>
      <c r="ACF76" s="80"/>
      <c r="ACG76" s="80"/>
      <c r="ACH76" s="80"/>
      <c r="ACI76" s="80"/>
      <c r="ACJ76" s="80"/>
      <c r="ACK76" s="80"/>
      <c r="ACL76" s="80"/>
      <c r="ACM76" s="80"/>
      <c r="ACN76" s="80"/>
      <c r="ACO76" s="80"/>
      <c r="ACP76" s="80"/>
      <c r="ACQ76" s="80"/>
      <c r="ACR76" s="80"/>
      <c r="ACS76" s="80"/>
      <c r="ACT76" s="80"/>
      <c r="ACU76" s="80"/>
      <c r="ACV76" s="80"/>
      <c r="ACW76" s="80"/>
      <c r="ACX76" s="80"/>
      <c r="ACY76" s="80"/>
      <c r="ACZ76" s="80"/>
      <c r="ADA76" s="80"/>
      <c r="ADB76" s="80"/>
      <c r="ADC76" s="80"/>
      <c r="ADD76" s="80"/>
      <c r="ADE76" s="80"/>
      <c r="ADF76" s="80"/>
      <c r="ADG76" s="80"/>
      <c r="ADH76" s="80"/>
      <c r="ADI76" s="80"/>
      <c r="ADJ76" s="80"/>
      <c r="ADK76" s="80"/>
      <c r="ADL76" s="80"/>
      <c r="ADM76" s="80"/>
      <c r="ADN76" s="80"/>
      <c r="ADO76" s="80"/>
      <c r="ADP76" s="80"/>
      <c r="ADQ76" s="80"/>
      <c r="ADR76" s="80"/>
      <c r="ADS76" s="80"/>
      <c r="ADT76" s="80"/>
      <c r="ADU76" s="80"/>
      <c r="ADV76" s="80"/>
      <c r="ADW76" s="80"/>
      <c r="ADX76" s="80"/>
      <c r="ADY76" s="80"/>
      <c r="ADZ76" s="80"/>
      <c r="AEA76" s="80"/>
      <c r="AEB76" s="80"/>
      <c r="AEC76" s="80"/>
      <c r="AED76" s="80"/>
      <c r="AEE76" s="80"/>
      <c r="AEF76" s="80"/>
      <c r="AEG76" s="80"/>
      <c r="AEH76" s="80"/>
      <c r="AEI76" s="80"/>
      <c r="AEJ76" s="80"/>
      <c r="AEK76" s="80"/>
      <c r="AEL76" s="80"/>
      <c r="AEM76" s="80"/>
      <c r="AEN76" s="80"/>
      <c r="AEO76" s="80"/>
      <c r="AEP76" s="80"/>
      <c r="AEQ76" s="80"/>
      <c r="AER76" s="80"/>
      <c r="AES76" s="80"/>
      <c r="AET76" s="80"/>
      <c r="AEU76" s="80"/>
      <c r="AEV76" s="80"/>
      <c r="AEW76" s="80"/>
      <c r="AEX76" s="80"/>
      <c r="AEY76" s="80"/>
      <c r="AEZ76" s="80"/>
      <c r="AFA76" s="80"/>
      <c r="AFB76" s="80"/>
      <c r="AFC76" s="80"/>
      <c r="AFD76" s="80"/>
      <c r="AFE76" s="80"/>
      <c r="AFF76" s="80"/>
      <c r="AFG76" s="80"/>
      <c r="AFH76" s="80"/>
      <c r="AFI76" s="80"/>
      <c r="AFJ76" s="80"/>
      <c r="AFK76" s="80"/>
      <c r="AFL76" s="80"/>
      <c r="AFM76" s="80"/>
      <c r="AFN76" s="80"/>
      <c r="AFO76" s="80"/>
      <c r="AFP76" s="80"/>
      <c r="AFQ76" s="80"/>
      <c r="AFR76" s="80"/>
      <c r="AFS76" s="80"/>
      <c r="AFT76" s="80"/>
      <c r="AFU76" s="80"/>
      <c r="AFV76" s="80"/>
      <c r="AFW76" s="80"/>
      <c r="AFX76" s="80"/>
      <c r="AFY76" s="80"/>
      <c r="AFZ76" s="80"/>
      <c r="AGA76" s="80"/>
      <c r="AGB76" s="80"/>
      <c r="AGC76" s="80"/>
      <c r="AGD76" s="80"/>
      <c r="AGE76" s="80"/>
      <c r="AGF76" s="80"/>
      <c r="AGG76" s="80"/>
      <c r="AGH76" s="80"/>
      <c r="AGI76" s="80"/>
      <c r="AGJ76" s="80"/>
      <c r="AGK76" s="80"/>
      <c r="AGL76" s="80"/>
      <c r="AGM76" s="80"/>
      <c r="AGN76" s="80"/>
      <c r="AGO76" s="80"/>
      <c r="AGP76" s="80"/>
      <c r="AGQ76" s="80"/>
      <c r="AGR76" s="80"/>
      <c r="AGS76" s="80"/>
      <c r="AGT76" s="80"/>
      <c r="AGU76" s="80"/>
      <c r="AGV76" s="80"/>
      <c r="AGW76" s="80"/>
      <c r="AGX76" s="80"/>
      <c r="AGY76" s="80"/>
      <c r="AGZ76" s="80"/>
      <c r="AHA76" s="80"/>
      <c r="AHB76" s="80"/>
      <c r="AHC76" s="80"/>
      <c r="AHD76" s="80"/>
      <c r="AHE76" s="80"/>
      <c r="AHF76" s="80"/>
      <c r="AHG76" s="80"/>
      <c r="AHH76" s="80"/>
      <c r="AHI76" s="80"/>
      <c r="AHJ76" s="80"/>
      <c r="AHK76" s="80"/>
      <c r="AHL76" s="80"/>
      <c r="AHM76" s="80"/>
      <c r="AHN76" s="80"/>
      <c r="AHO76" s="80"/>
      <c r="AHP76" s="80"/>
      <c r="AHQ76" s="80"/>
      <c r="AHR76" s="80"/>
      <c r="AHS76" s="80"/>
      <c r="AHT76" s="80"/>
      <c r="AHU76" s="80"/>
      <c r="AHV76" s="80"/>
      <c r="AHW76" s="80"/>
      <c r="AHX76" s="80"/>
      <c r="AHY76" s="80"/>
      <c r="AHZ76" s="80"/>
      <c r="AIA76" s="80"/>
      <c r="AIB76" s="80"/>
      <c r="AIC76" s="80"/>
      <c r="AID76" s="80"/>
      <c r="AIE76" s="80"/>
      <c r="AIF76" s="80"/>
      <c r="AIG76" s="80"/>
      <c r="AIH76" s="80"/>
      <c r="AII76" s="80"/>
      <c r="AIJ76" s="80"/>
      <c r="AIK76" s="80"/>
      <c r="AIL76" s="80"/>
      <c r="AIM76" s="80"/>
      <c r="AIN76" s="80"/>
      <c r="AIO76" s="80"/>
      <c r="AIP76" s="80"/>
      <c r="AIQ76" s="80"/>
      <c r="AIR76" s="80"/>
      <c r="AIS76" s="80"/>
      <c r="AIT76" s="80"/>
      <c r="AIU76" s="80"/>
      <c r="AIV76" s="80"/>
      <c r="AIW76" s="80"/>
      <c r="AIX76" s="80"/>
      <c r="AIY76" s="80"/>
      <c r="AIZ76" s="80"/>
      <c r="AJA76" s="80"/>
      <c r="AJB76" s="80"/>
      <c r="AJC76" s="80"/>
      <c r="AJD76" s="80"/>
      <c r="AJE76" s="80"/>
      <c r="AJF76" s="80"/>
      <c r="AJG76" s="80"/>
      <c r="AJH76" s="80"/>
      <c r="AJI76" s="80"/>
      <c r="AJJ76" s="80"/>
      <c r="AJK76" s="80"/>
      <c r="AJL76" s="80"/>
      <c r="AJM76" s="80"/>
      <c r="AJN76" s="80"/>
      <c r="AJO76" s="80"/>
      <c r="AJP76" s="80"/>
      <c r="AJQ76" s="80"/>
      <c r="AJR76" s="80"/>
      <c r="AJS76" s="80"/>
      <c r="AJT76" s="80"/>
      <c r="AJU76" s="80"/>
      <c r="AJV76" s="80"/>
      <c r="AJW76" s="80"/>
      <c r="AJX76" s="80"/>
      <c r="AJY76" s="80"/>
      <c r="AJZ76" s="80"/>
      <c r="AKA76" s="80"/>
      <c r="AKB76" s="80"/>
      <c r="AKC76" s="80"/>
      <c r="AKD76" s="80"/>
      <c r="AKE76" s="80"/>
      <c r="AKF76" s="80"/>
      <c r="AKG76" s="80"/>
      <c r="AKH76" s="80"/>
      <c r="AKI76" s="80"/>
      <c r="AKJ76" s="80"/>
      <c r="AKK76" s="80"/>
      <c r="AKL76" s="80"/>
      <c r="AKM76" s="80"/>
      <c r="AKN76" s="80"/>
      <c r="AKO76" s="80"/>
      <c r="AKP76" s="80"/>
      <c r="AKQ76" s="80"/>
      <c r="AKR76" s="80"/>
      <c r="AKS76" s="80"/>
      <c r="AKT76" s="80"/>
      <c r="AKU76" s="80"/>
      <c r="AKV76" s="80"/>
      <c r="AKW76" s="80"/>
      <c r="AKX76" s="80"/>
      <c r="AKY76" s="80"/>
      <c r="AKZ76" s="80"/>
      <c r="ALA76" s="80"/>
      <c r="ALB76" s="80"/>
      <c r="ALC76" s="80"/>
      <c r="ALD76" s="80"/>
      <c r="ALE76" s="80"/>
      <c r="ALF76" s="80"/>
      <c r="ALG76" s="80"/>
      <c r="ALH76" s="80"/>
      <c r="ALI76" s="80"/>
      <c r="ALJ76" s="80"/>
      <c r="ALK76" s="80"/>
      <c r="ALL76" s="80"/>
      <c r="ALM76" s="80"/>
      <c r="ALN76" s="80"/>
      <c r="ALO76" s="80"/>
      <c r="ALP76" s="80"/>
    </row>
    <row r="77" spans="1:1004" s="207" customFormat="1" ht="15" x14ac:dyDescent="0.25">
      <c r="A77" s="56"/>
      <c r="B77" s="56"/>
      <c r="C77" s="56"/>
      <c r="D77" s="56"/>
      <c r="E77" s="56"/>
      <c r="F77" s="56"/>
      <c r="G77" s="56"/>
      <c r="H77" s="56"/>
      <c r="I77" s="56"/>
      <c r="J77" s="56"/>
      <c r="K77" s="56"/>
      <c r="L77" s="56"/>
      <c r="M77" s="56"/>
      <c r="N77" s="56"/>
      <c r="O77" s="56"/>
      <c r="P77" s="56"/>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c r="IW77" s="80"/>
      <c r="IX77" s="80"/>
      <c r="IY77" s="80"/>
      <c r="IZ77" s="80"/>
      <c r="JA77" s="80"/>
      <c r="JB77" s="80"/>
      <c r="JC77" s="80"/>
      <c r="JD77" s="80"/>
      <c r="JE77" s="80"/>
      <c r="JF77" s="80"/>
      <c r="JG77" s="80"/>
      <c r="JH77" s="80"/>
      <c r="JI77" s="80"/>
      <c r="JJ77" s="80"/>
      <c r="JK77" s="80"/>
      <c r="JL77" s="80"/>
      <c r="JM77" s="80"/>
      <c r="JN77" s="80"/>
      <c r="JO77" s="80"/>
      <c r="JP77" s="80"/>
      <c r="JQ77" s="80"/>
      <c r="JR77" s="80"/>
      <c r="JS77" s="80"/>
      <c r="JT77" s="80"/>
      <c r="JU77" s="80"/>
      <c r="JV77" s="80"/>
      <c r="JW77" s="80"/>
      <c r="JX77" s="80"/>
      <c r="JY77" s="80"/>
      <c r="JZ77" s="80"/>
      <c r="KA77" s="80"/>
      <c r="KB77" s="80"/>
      <c r="KC77" s="80"/>
      <c r="KD77" s="80"/>
      <c r="KE77" s="80"/>
      <c r="KF77" s="80"/>
      <c r="KG77" s="80"/>
      <c r="KH77" s="80"/>
      <c r="KI77" s="80"/>
      <c r="KJ77" s="80"/>
      <c r="KK77" s="80"/>
      <c r="KL77" s="80"/>
      <c r="KM77" s="80"/>
      <c r="KN77" s="80"/>
      <c r="KO77" s="80"/>
      <c r="KP77" s="80"/>
      <c r="KQ77" s="80"/>
      <c r="KR77" s="80"/>
      <c r="KS77" s="80"/>
      <c r="KT77" s="80"/>
      <c r="KU77" s="80"/>
      <c r="KV77" s="80"/>
      <c r="KW77" s="80"/>
      <c r="KX77" s="80"/>
      <c r="KY77" s="80"/>
      <c r="KZ77" s="80"/>
      <c r="LA77" s="80"/>
      <c r="LB77" s="80"/>
      <c r="LC77" s="80"/>
      <c r="LD77" s="80"/>
      <c r="LE77" s="80"/>
      <c r="LF77" s="80"/>
      <c r="LG77" s="80"/>
      <c r="LH77" s="80"/>
      <c r="LI77" s="80"/>
      <c r="LJ77" s="80"/>
      <c r="LK77" s="80"/>
      <c r="LL77" s="80"/>
      <c r="LM77" s="80"/>
      <c r="LN77" s="80"/>
      <c r="LO77" s="80"/>
      <c r="LP77" s="80"/>
      <c r="LQ77" s="80"/>
      <c r="LR77" s="80"/>
      <c r="LS77" s="80"/>
      <c r="LT77" s="80"/>
      <c r="LU77" s="80"/>
      <c r="LV77" s="80"/>
      <c r="LW77" s="80"/>
      <c r="LX77" s="80"/>
      <c r="LY77" s="80"/>
      <c r="LZ77" s="80"/>
      <c r="MA77" s="80"/>
      <c r="MB77" s="80"/>
      <c r="MC77" s="80"/>
      <c r="MD77" s="80"/>
      <c r="ME77" s="80"/>
      <c r="MF77" s="80"/>
      <c r="MG77" s="80"/>
      <c r="MH77" s="80"/>
      <c r="MI77" s="80"/>
      <c r="MJ77" s="80"/>
      <c r="MK77" s="80"/>
      <c r="ML77" s="80"/>
      <c r="MM77" s="80"/>
      <c r="MN77" s="80"/>
      <c r="MO77" s="80"/>
      <c r="MP77" s="80"/>
      <c r="MQ77" s="80"/>
      <c r="MR77" s="80"/>
      <c r="MS77" s="80"/>
      <c r="MT77" s="80"/>
      <c r="MU77" s="80"/>
      <c r="MV77" s="80"/>
      <c r="MW77" s="80"/>
      <c r="MX77" s="80"/>
      <c r="MY77" s="80"/>
      <c r="MZ77" s="80"/>
      <c r="NA77" s="80"/>
      <c r="NB77" s="80"/>
      <c r="NC77" s="80"/>
      <c r="ND77" s="80"/>
      <c r="NE77" s="80"/>
      <c r="NF77" s="80"/>
      <c r="NG77" s="80"/>
      <c r="NH77" s="80"/>
      <c r="NI77" s="80"/>
      <c r="NJ77" s="80"/>
      <c r="NK77" s="80"/>
      <c r="NL77" s="80"/>
      <c r="NM77" s="80"/>
      <c r="NN77" s="80"/>
      <c r="NO77" s="80"/>
      <c r="NP77" s="80"/>
      <c r="NQ77" s="80"/>
      <c r="NR77" s="80"/>
      <c r="NS77" s="80"/>
      <c r="NT77" s="80"/>
      <c r="NU77" s="80"/>
      <c r="NV77" s="80"/>
      <c r="NW77" s="80"/>
      <c r="NX77" s="80"/>
      <c r="NY77" s="80"/>
      <c r="NZ77" s="80"/>
      <c r="OA77" s="80"/>
      <c r="OB77" s="80"/>
      <c r="OC77" s="80"/>
      <c r="OD77" s="80"/>
      <c r="OE77" s="80"/>
      <c r="OF77" s="80"/>
      <c r="OG77" s="80"/>
      <c r="OH77" s="80"/>
      <c r="OI77" s="80"/>
      <c r="OJ77" s="80"/>
      <c r="OK77" s="80"/>
      <c r="OL77" s="80"/>
      <c r="OM77" s="80"/>
      <c r="ON77" s="80"/>
      <c r="OO77" s="80"/>
      <c r="OP77" s="80"/>
      <c r="OQ77" s="80"/>
      <c r="OR77" s="80"/>
      <c r="OS77" s="80"/>
      <c r="OT77" s="80"/>
      <c r="OU77" s="80"/>
      <c r="OV77" s="80"/>
      <c r="OW77" s="80"/>
      <c r="OX77" s="80"/>
      <c r="OY77" s="80"/>
      <c r="OZ77" s="80"/>
      <c r="PA77" s="80"/>
      <c r="PB77" s="80"/>
      <c r="PC77" s="80"/>
      <c r="PD77" s="80"/>
      <c r="PE77" s="80"/>
      <c r="PF77" s="80"/>
      <c r="PG77" s="80"/>
      <c r="PH77" s="80"/>
      <c r="PI77" s="80"/>
      <c r="PJ77" s="80"/>
      <c r="PK77" s="80"/>
      <c r="PL77" s="80"/>
      <c r="PM77" s="80"/>
      <c r="PN77" s="80"/>
      <c r="PO77" s="80"/>
      <c r="PP77" s="80"/>
      <c r="PQ77" s="80"/>
      <c r="PR77" s="80"/>
      <c r="PS77" s="80"/>
      <c r="PT77" s="80"/>
      <c r="PU77" s="80"/>
      <c r="PV77" s="80"/>
      <c r="PW77" s="80"/>
      <c r="PX77" s="80"/>
      <c r="PY77" s="80"/>
      <c r="PZ77" s="80"/>
      <c r="QA77" s="80"/>
      <c r="QB77" s="80"/>
      <c r="QC77" s="80"/>
      <c r="QD77" s="80"/>
      <c r="QE77" s="80"/>
      <c r="QF77" s="80"/>
      <c r="QG77" s="80"/>
      <c r="QH77" s="80"/>
      <c r="QI77" s="80"/>
      <c r="QJ77" s="80"/>
      <c r="QK77" s="80"/>
      <c r="QL77" s="80"/>
      <c r="QM77" s="80"/>
      <c r="QN77" s="80"/>
      <c r="QO77" s="80"/>
      <c r="QP77" s="80"/>
      <c r="QQ77" s="80"/>
      <c r="QR77" s="80"/>
      <c r="QS77" s="80"/>
      <c r="QT77" s="80"/>
      <c r="QU77" s="80"/>
      <c r="QV77" s="80"/>
      <c r="QW77" s="80"/>
      <c r="QX77" s="80"/>
      <c r="QY77" s="80"/>
      <c r="QZ77" s="80"/>
      <c r="RA77" s="80"/>
      <c r="RB77" s="80"/>
      <c r="RC77" s="80"/>
      <c r="RD77" s="80"/>
      <c r="RE77" s="80"/>
      <c r="RF77" s="80"/>
      <c r="RG77" s="80"/>
      <c r="RH77" s="80"/>
      <c r="RI77" s="80"/>
      <c r="RJ77" s="80"/>
      <c r="RK77" s="80"/>
      <c r="RL77" s="80"/>
      <c r="RM77" s="80"/>
      <c r="RN77" s="80"/>
      <c r="RO77" s="80"/>
      <c r="RP77" s="80"/>
      <c r="RQ77" s="80"/>
      <c r="RR77" s="80"/>
      <c r="RS77" s="80"/>
      <c r="RT77" s="80"/>
      <c r="RU77" s="80"/>
      <c r="RV77" s="80"/>
      <c r="RW77" s="80"/>
      <c r="RX77" s="80"/>
      <c r="RY77" s="80"/>
      <c r="RZ77" s="80"/>
      <c r="SA77" s="80"/>
      <c r="SB77" s="80"/>
      <c r="SC77" s="80"/>
      <c r="SD77" s="80"/>
      <c r="SE77" s="80"/>
      <c r="SF77" s="80"/>
      <c r="SG77" s="80"/>
      <c r="SH77" s="80"/>
      <c r="SI77" s="80"/>
      <c r="SJ77" s="80"/>
      <c r="SK77" s="80"/>
      <c r="SL77" s="80"/>
      <c r="SM77" s="80"/>
      <c r="SN77" s="80"/>
      <c r="SO77" s="80"/>
      <c r="SP77" s="80"/>
      <c r="SQ77" s="80"/>
      <c r="SR77" s="80"/>
      <c r="SS77" s="80"/>
      <c r="ST77" s="80"/>
      <c r="SU77" s="80"/>
      <c r="SV77" s="80"/>
      <c r="SW77" s="80"/>
      <c r="SX77" s="80"/>
      <c r="SY77" s="80"/>
      <c r="SZ77" s="80"/>
      <c r="TA77" s="80"/>
      <c r="TB77" s="80"/>
      <c r="TC77" s="80"/>
      <c r="TD77" s="80"/>
      <c r="TE77" s="80"/>
      <c r="TF77" s="80"/>
      <c r="TG77" s="80"/>
      <c r="TH77" s="80"/>
      <c r="TI77" s="80"/>
      <c r="TJ77" s="80"/>
      <c r="TK77" s="80"/>
      <c r="TL77" s="80"/>
      <c r="TM77" s="80"/>
      <c r="TN77" s="80"/>
      <c r="TO77" s="80"/>
      <c r="TP77" s="80"/>
      <c r="TQ77" s="80"/>
      <c r="TR77" s="80"/>
      <c r="TS77" s="80"/>
      <c r="TT77" s="80"/>
      <c r="TU77" s="80"/>
      <c r="TV77" s="80"/>
      <c r="TW77" s="80"/>
      <c r="TX77" s="80"/>
      <c r="TY77" s="80"/>
      <c r="TZ77" s="80"/>
      <c r="UA77" s="80"/>
      <c r="UB77" s="80"/>
      <c r="UC77" s="80"/>
      <c r="UD77" s="80"/>
      <c r="UE77" s="80"/>
      <c r="UF77" s="80"/>
      <c r="UG77" s="80"/>
      <c r="UH77" s="80"/>
      <c r="UI77" s="80"/>
      <c r="UJ77" s="80"/>
      <c r="UK77" s="80"/>
      <c r="UL77" s="80"/>
      <c r="UM77" s="80"/>
      <c r="UN77" s="80"/>
      <c r="UO77" s="80"/>
      <c r="UP77" s="80"/>
      <c r="UQ77" s="80"/>
      <c r="UR77" s="80"/>
      <c r="US77" s="80"/>
      <c r="UT77" s="80"/>
      <c r="UU77" s="80"/>
      <c r="UV77" s="80"/>
      <c r="UW77" s="80"/>
      <c r="UX77" s="80"/>
      <c r="UY77" s="80"/>
      <c r="UZ77" s="80"/>
      <c r="VA77" s="80"/>
      <c r="VB77" s="80"/>
      <c r="VC77" s="80"/>
      <c r="VD77" s="80"/>
      <c r="VE77" s="80"/>
      <c r="VF77" s="80"/>
      <c r="VG77" s="80"/>
      <c r="VH77" s="80"/>
      <c r="VI77" s="80"/>
      <c r="VJ77" s="80"/>
      <c r="VK77" s="80"/>
      <c r="VL77" s="80"/>
      <c r="VM77" s="80"/>
      <c r="VN77" s="80"/>
      <c r="VO77" s="80"/>
      <c r="VP77" s="80"/>
      <c r="VQ77" s="80"/>
      <c r="VR77" s="80"/>
      <c r="VS77" s="80"/>
      <c r="VT77" s="80"/>
      <c r="VU77" s="80"/>
      <c r="VV77" s="80"/>
      <c r="VW77" s="80"/>
      <c r="VX77" s="80"/>
      <c r="VY77" s="80"/>
      <c r="VZ77" s="80"/>
      <c r="WA77" s="80"/>
      <c r="WB77" s="80"/>
      <c r="WC77" s="80"/>
      <c r="WD77" s="80"/>
      <c r="WE77" s="80"/>
      <c r="WF77" s="80"/>
      <c r="WG77" s="80"/>
      <c r="WH77" s="80"/>
      <c r="WI77" s="80"/>
      <c r="WJ77" s="80"/>
      <c r="WK77" s="80"/>
      <c r="WL77" s="80"/>
      <c r="WM77" s="80"/>
      <c r="WN77" s="80"/>
      <c r="WO77" s="80"/>
      <c r="WP77" s="80"/>
      <c r="WQ77" s="80"/>
      <c r="WR77" s="80"/>
      <c r="WS77" s="80"/>
      <c r="WT77" s="80"/>
      <c r="WU77" s="80"/>
      <c r="WV77" s="80"/>
      <c r="WW77" s="80"/>
      <c r="WX77" s="80"/>
      <c r="WY77" s="80"/>
      <c r="WZ77" s="80"/>
      <c r="XA77" s="80"/>
      <c r="XB77" s="80"/>
      <c r="XC77" s="80"/>
      <c r="XD77" s="80"/>
      <c r="XE77" s="80"/>
      <c r="XF77" s="80"/>
      <c r="XG77" s="80"/>
      <c r="XH77" s="80"/>
      <c r="XI77" s="80"/>
      <c r="XJ77" s="80"/>
      <c r="XK77" s="80"/>
      <c r="XL77" s="80"/>
      <c r="XM77" s="80"/>
      <c r="XN77" s="80"/>
      <c r="XO77" s="80"/>
      <c r="XP77" s="80"/>
      <c r="XQ77" s="80"/>
      <c r="XR77" s="80"/>
      <c r="XS77" s="80"/>
      <c r="XT77" s="80"/>
      <c r="XU77" s="80"/>
      <c r="XV77" s="80"/>
      <c r="XW77" s="80"/>
      <c r="XX77" s="80"/>
      <c r="XY77" s="80"/>
      <c r="XZ77" s="80"/>
      <c r="YA77" s="80"/>
      <c r="YB77" s="80"/>
      <c r="YC77" s="80"/>
      <c r="YD77" s="80"/>
      <c r="YE77" s="80"/>
      <c r="YF77" s="80"/>
      <c r="YG77" s="80"/>
      <c r="YH77" s="80"/>
      <c r="YI77" s="80"/>
      <c r="YJ77" s="80"/>
      <c r="YK77" s="80"/>
      <c r="YL77" s="80"/>
      <c r="YM77" s="80"/>
      <c r="YN77" s="80"/>
      <c r="YO77" s="80"/>
      <c r="YP77" s="80"/>
      <c r="YQ77" s="80"/>
      <c r="YR77" s="80"/>
      <c r="YS77" s="80"/>
      <c r="YT77" s="80"/>
      <c r="YU77" s="80"/>
      <c r="YV77" s="80"/>
      <c r="YW77" s="80"/>
      <c r="YX77" s="80"/>
      <c r="YY77" s="80"/>
      <c r="YZ77" s="80"/>
      <c r="ZA77" s="80"/>
      <c r="ZB77" s="80"/>
      <c r="ZC77" s="80"/>
      <c r="ZD77" s="80"/>
      <c r="ZE77" s="80"/>
      <c r="ZF77" s="80"/>
      <c r="ZG77" s="80"/>
      <c r="ZH77" s="80"/>
      <c r="ZI77" s="80"/>
      <c r="ZJ77" s="80"/>
      <c r="ZK77" s="80"/>
      <c r="ZL77" s="80"/>
      <c r="ZM77" s="80"/>
      <c r="ZN77" s="80"/>
      <c r="ZO77" s="80"/>
      <c r="ZP77" s="80"/>
      <c r="ZQ77" s="80"/>
      <c r="ZR77" s="80"/>
      <c r="ZS77" s="80"/>
      <c r="ZT77" s="80"/>
      <c r="ZU77" s="80"/>
      <c r="ZV77" s="80"/>
      <c r="ZW77" s="80"/>
      <c r="ZX77" s="80"/>
      <c r="ZY77" s="80"/>
      <c r="ZZ77" s="80"/>
      <c r="AAA77" s="80"/>
      <c r="AAB77" s="80"/>
      <c r="AAC77" s="80"/>
      <c r="AAD77" s="80"/>
      <c r="AAE77" s="80"/>
      <c r="AAF77" s="80"/>
      <c r="AAG77" s="80"/>
      <c r="AAH77" s="80"/>
      <c r="AAI77" s="80"/>
      <c r="AAJ77" s="80"/>
      <c r="AAK77" s="80"/>
      <c r="AAL77" s="80"/>
      <c r="AAM77" s="80"/>
      <c r="AAN77" s="80"/>
      <c r="AAO77" s="80"/>
      <c r="AAP77" s="80"/>
      <c r="AAQ77" s="80"/>
      <c r="AAR77" s="80"/>
      <c r="AAS77" s="80"/>
      <c r="AAT77" s="80"/>
      <c r="AAU77" s="80"/>
      <c r="AAV77" s="80"/>
      <c r="AAW77" s="80"/>
      <c r="AAX77" s="80"/>
      <c r="AAY77" s="80"/>
      <c r="AAZ77" s="80"/>
      <c r="ABA77" s="80"/>
      <c r="ABB77" s="80"/>
      <c r="ABC77" s="80"/>
      <c r="ABD77" s="80"/>
      <c r="ABE77" s="80"/>
      <c r="ABF77" s="80"/>
      <c r="ABG77" s="80"/>
      <c r="ABH77" s="80"/>
      <c r="ABI77" s="80"/>
      <c r="ABJ77" s="80"/>
      <c r="ABK77" s="80"/>
      <c r="ABL77" s="80"/>
      <c r="ABM77" s="80"/>
      <c r="ABN77" s="80"/>
      <c r="ABO77" s="80"/>
      <c r="ABP77" s="80"/>
      <c r="ABQ77" s="80"/>
      <c r="ABR77" s="80"/>
      <c r="ABS77" s="80"/>
      <c r="ABT77" s="80"/>
      <c r="ABU77" s="80"/>
      <c r="ABV77" s="80"/>
      <c r="ABW77" s="80"/>
      <c r="ABX77" s="80"/>
      <c r="ABY77" s="80"/>
      <c r="ABZ77" s="80"/>
      <c r="ACA77" s="80"/>
      <c r="ACB77" s="80"/>
      <c r="ACC77" s="80"/>
      <c r="ACD77" s="80"/>
      <c r="ACE77" s="80"/>
      <c r="ACF77" s="80"/>
      <c r="ACG77" s="80"/>
      <c r="ACH77" s="80"/>
      <c r="ACI77" s="80"/>
      <c r="ACJ77" s="80"/>
      <c r="ACK77" s="80"/>
      <c r="ACL77" s="80"/>
      <c r="ACM77" s="80"/>
      <c r="ACN77" s="80"/>
      <c r="ACO77" s="80"/>
      <c r="ACP77" s="80"/>
      <c r="ACQ77" s="80"/>
      <c r="ACR77" s="80"/>
      <c r="ACS77" s="80"/>
      <c r="ACT77" s="80"/>
      <c r="ACU77" s="80"/>
      <c r="ACV77" s="80"/>
      <c r="ACW77" s="80"/>
      <c r="ACX77" s="80"/>
      <c r="ACY77" s="80"/>
      <c r="ACZ77" s="80"/>
      <c r="ADA77" s="80"/>
      <c r="ADB77" s="80"/>
      <c r="ADC77" s="80"/>
      <c r="ADD77" s="80"/>
      <c r="ADE77" s="80"/>
      <c r="ADF77" s="80"/>
      <c r="ADG77" s="80"/>
      <c r="ADH77" s="80"/>
      <c r="ADI77" s="80"/>
      <c r="ADJ77" s="80"/>
      <c r="ADK77" s="80"/>
      <c r="ADL77" s="80"/>
      <c r="ADM77" s="80"/>
      <c r="ADN77" s="80"/>
      <c r="ADO77" s="80"/>
      <c r="ADP77" s="80"/>
      <c r="ADQ77" s="80"/>
      <c r="ADR77" s="80"/>
      <c r="ADS77" s="80"/>
      <c r="ADT77" s="80"/>
      <c r="ADU77" s="80"/>
      <c r="ADV77" s="80"/>
      <c r="ADW77" s="80"/>
      <c r="ADX77" s="80"/>
      <c r="ADY77" s="80"/>
      <c r="ADZ77" s="80"/>
      <c r="AEA77" s="80"/>
      <c r="AEB77" s="80"/>
      <c r="AEC77" s="80"/>
      <c r="AED77" s="80"/>
      <c r="AEE77" s="80"/>
      <c r="AEF77" s="80"/>
      <c r="AEG77" s="80"/>
      <c r="AEH77" s="80"/>
      <c r="AEI77" s="80"/>
      <c r="AEJ77" s="80"/>
      <c r="AEK77" s="80"/>
      <c r="AEL77" s="80"/>
      <c r="AEM77" s="80"/>
      <c r="AEN77" s="80"/>
      <c r="AEO77" s="80"/>
      <c r="AEP77" s="80"/>
      <c r="AEQ77" s="80"/>
      <c r="AER77" s="80"/>
      <c r="AES77" s="80"/>
      <c r="AET77" s="80"/>
      <c r="AEU77" s="80"/>
      <c r="AEV77" s="80"/>
      <c r="AEW77" s="80"/>
      <c r="AEX77" s="80"/>
      <c r="AEY77" s="80"/>
      <c r="AEZ77" s="80"/>
      <c r="AFA77" s="80"/>
      <c r="AFB77" s="80"/>
      <c r="AFC77" s="80"/>
      <c r="AFD77" s="80"/>
      <c r="AFE77" s="80"/>
      <c r="AFF77" s="80"/>
      <c r="AFG77" s="80"/>
      <c r="AFH77" s="80"/>
      <c r="AFI77" s="80"/>
      <c r="AFJ77" s="80"/>
      <c r="AFK77" s="80"/>
      <c r="AFL77" s="80"/>
      <c r="AFM77" s="80"/>
      <c r="AFN77" s="80"/>
      <c r="AFO77" s="80"/>
      <c r="AFP77" s="80"/>
      <c r="AFQ77" s="80"/>
      <c r="AFR77" s="80"/>
      <c r="AFS77" s="80"/>
      <c r="AFT77" s="80"/>
      <c r="AFU77" s="80"/>
      <c r="AFV77" s="80"/>
      <c r="AFW77" s="80"/>
      <c r="AFX77" s="80"/>
      <c r="AFY77" s="80"/>
      <c r="AFZ77" s="80"/>
      <c r="AGA77" s="80"/>
      <c r="AGB77" s="80"/>
      <c r="AGC77" s="80"/>
      <c r="AGD77" s="80"/>
      <c r="AGE77" s="80"/>
      <c r="AGF77" s="80"/>
      <c r="AGG77" s="80"/>
      <c r="AGH77" s="80"/>
      <c r="AGI77" s="80"/>
      <c r="AGJ77" s="80"/>
      <c r="AGK77" s="80"/>
      <c r="AGL77" s="80"/>
      <c r="AGM77" s="80"/>
      <c r="AGN77" s="80"/>
      <c r="AGO77" s="80"/>
      <c r="AGP77" s="80"/>
      <c r="AGQ77" s="80"/>
      <c r="AGR77" s="80"/>
      <c r="AGS77" s="80"/>
      <c r="AGT77" s="80"/>
      <c r="AGU77" s="80"/>
      <c r="AGV77" s="80"/>
      <c r="AGW77" s="80"/>
      <c r="AGX77" s="80"/>
      <c r="AGY77" s="80"/>
      <c r="AGZ77" s="80"/>
      <c r="AHA77" s="80"/>
      <c r="AHB77" s="80"/>
      <c r="AHC77" s="80"/>
      <c r="AHD77" s="80"/>
      <c r="AHE77" s="80"/>
      <c r="AHF77" s="80"/>
      <c r="AHG77" s="80"/>
      <c r="AHH77" s="80"/>
      <c r="AHI77" s="80"/>
      <c r="AHJ77" s="80"/>
      <c r="AHK77" s="80"/>
      <c r="AHL77" s="80"/>
      <c r="AHM77" s="80"/>
      <c r="AHN77" s="80"/>
      <c r="AHO77" s="80"/>
      <c r="AHP77" s="80"/>
      <c r="AHQ77" s="80"/>
      <c r="AHR77" s="80"/>
      <c r="AHS77" s="80"/>
      <c r="AHT77" s="80"/>
      <c r="AHU77" s="80"/>
      <c r="AHV77" s="80"/>
      <c r="AHW77" s="80"/>
      <c r="AHX77" s="80"/>
      <c r="AHY77" s="80"/>
      <c r="AHZ77" s="80"/>
      <c r="AIA77" s="80"/>
      <c r="AIB77" s="80"/>
      <c r="AIC77" s="80"/>
      <c r="AID77" s="80"/>
      <c r="AIE77" s="80"/>
      <c r="AIF77" s="80"/>
      <c r="AIG77" s="80"/>
      <c r="AIH77" s="80"/>
      <c r="AII77" s="80"/>
      <c r="AIJ77" s="80"/>
      <c r="AIK77" s="80"/>
      <c r="AIL77" s="80"/>
      <c r="AIM77" s="80"/>
      <c r="AIN77" s="80"/>
      <c r="AIO77" s="80"/>
      <c r="AIP77" s="80"/>
      <c r="AIQ77" s="80"/>
      <c r="AIR77" s="80"/>
      <c r="AIS77" s="80"/>
      <c r="AIT77" s="80"/>
      <c r="AIU77" s="80"/>
      <c r="AIV77" s="80"/>
      <c r="AIW77" s="80"/>
      <c r="AIX77" s="80"/>
      <c r="AIY77" s="80"/>
      <c r="AIZ77" s="80"/>
      <c r="AJA77" s="80"/>
      <c r="AJB77" s="80"/>
      <c r="AJC77" s="80"/>
      <c r="AJD77" s="80"/>
      <c r="AJE77" s="80"/>
      <c r="AJF77" s="80"/>
      <c r="AJG77" s="80"/>
      <c r="AJH77" s="80"/>
      <c r="AJI77" s="80"/>
      <c r="AJJ77" s="80"/>
      <c r="AJK77" s="80"/>
      <c r="AJL77" s="80"/>
      <c r="AJM77" s="80"/>
      <c r="AJN77" s="80"/>
      <c r="AJO77" s="80"/>
      <c r="AJP77" s="80"/>
      <c r="AJQ77" s="80"/>
      <c r="AJR77" s="80"/>
      <c r="AJS77" s="80"/>
      <c r="AJT77" s="80"/>
      <c r="AJU77" s="80"/>
      <c r="AJV77" s="80"/>
      <c r="AJW77" s="80"/>
      <c r="AJX77" s="80"/>
      <c r="AJY77" s="80"/>
      <c r="AJZ77" s="80"/>
      <c r="AKA77" s="80"/>
      <c r="AKB77" s="80"/>
      <c r="AKC77" s="80"/>
      <c r="AKD77" s="80"/>
      <c r="AKE77" s="80"/>
      <c r="AKF77" s="80"/>
      <c r="AKG77" s="80"/>
      <c r="AKH77" s="80"/>
      <c r="AKI77" s="80"/>
      <c r="AKJ77" s="80"/>
      <c r="AKK77" s="80"/>
      <c r="AKL77" s="80"/>
      <c r="AKM77" s="80"/>
      <c r="AKN77" s="80"/>
      <c r="AKO77" s="80"/>
      <c r="AKP77" s="80"/>
      <c r="AKQ77" s="80"/>
      <c r="AKR77" s="80"/>
      <c r="AKS77" s="80"/>
      <c r="AKT77" s="80"/>
      <c r="AKU77" s="80"/>
      <c r="AKV77" s="80"/>
      <c r="AKW77" s="80"/>
      <c r="AKX77" s="80"/>
      <c r="AKY77" s="80"/>
      <c r="AKZ77" s="80"/>
      <c r="ALA77" s="80"/>
      <c r="ALB77" s="80"/>
      <c r="ALC77" s="80"/>
      <c r="ALD77" s="80"/>
      <c r="ALE77" s="80"/>
      <c r="ALF77" s="80"/>
      <c r="ALG77" s="80"/>
      <c r="ALH77" s="80"/>
      <c r="ALI77" s="80"/>
      <c r="ALJ77" s="80"/>
      <c r="ALK77" s="80"/>
      <c r="ALL77" s="80"/>
      <c r="ALM77" s="80"/>
      <c r="ALN77" s="80"/>
      <c r="ALO77" s="80"/>
      <c r="ALP77" s="80"/>
    </row>
    <row r="78" spans="1:1004" s="207" customFormat="1" ht="15" x14ac:dyDescent="0.25">
      <c r="A78" s="80" t="s">
        <v>14</v>
      </c>
      <c r="B78" s="56"/>
      <c r="C78" s="545"/>
      <c r="D78" s="545"/>
      <c r="E78" s="545"/>
      <c r="F78" s="545"/>
      <c r="G78" s="545"/>
      <c r="H78" s="545"/>
      <c r="I78" s="56"/>
      <c r="J78" s="56"/>
      <c r="K78" s="56"/>
      <c r="L78" s="56"/>
      <c r="M78" s="56"/>
      <c r="N78" s="56"/>
      <c r="O78" s="56"/>
      <c r="P78" s="56"/>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c r="IW78" s="80"/>
      <c r="IX78" s="80"/>
      <c r="IY78" s="80"/>
      <c r="IZ78" s="80"/>
      <c r="JA78" s="80"/>
      <c r="JB78" s="80"/>
      <c r="JC78" s="80"/>
      <c r="JD78" s="80"/>
      <c r="JE78" s="80"/>
      <c r="JF78" s="80"/>
      <c r="JG78" s="80"/>
      <c r="JH78" s="80"/>
      <c r="JI78" s="80"/>
      <c r="JJ78" s="80"/>
      <c r="JK78" s="80"/>
      <c r="JL78" s="80"/>
      <c r="JM78" s="80"/>
      <c r="JN78" s="80"/>
      <c r="JO78" s="80"/>
      <c r="JP78" s="80"/>
      <c r="JQ78" s="80"/>
      <c r="JR78" s="80"/>
      <c r="JS78" s="80"/>
      <c r="JT78" s="80"/>
      <c r="JU78" s="80"/>
      <c r="JV78" s="80"/>
      <c r="JW78" s="80"/>
      <c r="JX78" s="80"/>
      <c r="JY78" s="80"/>
      <c r="JZ78" s="80"/>
      <c r="KA78" s="80"/>
      <c r="KB78" s="80"/>
      <c r="KC78" s="80"/>
      <c r="KD78" s="80"/>
      <c r="KE78" s="80"/>
      <c r="KF78" s="80"/>
      <c r="KG78" s="80"/>
      <c r="KH78" s="80"/>
      <c r="KI78" s="80"/>
      <c r="KJ78" s="80"/>
      <c r="KK78" s="80"/>
      <c r="KL78" s="80"/>
      <c r="KM78" s="80"/>
      <c r="KN78" s="80"/>
      <c r="KO78" s="80"/>
      <c r="KP78" s="80"/>
      <c r="KQ78" s="80"/>
      <c r="KR78" s="80"/>
      <c r="KS78" s="80"/>
      <c r="KT78" s="80"/>
      <c r="KU78" s="80"/>
      <c r="KV78" s="80"/>
      <c r="KW78" s="80"/>
      <c r="KX78" s="80"/>
      <c r="KY78" s="80"/>
      <c r="KZ78" s="80"/>
      <c r="LA78" s="80"/>
      <c r="LB78" s="80"/>
      <c r="LC78" s="80"/>
      <c r="LD78" s="80"/>
      <c r="LE78" s="80"/>
      <c r="LF78" s="80"/>
      <c r="LG78" s="80"/>
      <c r="LH78" s="80"/>
      <c r="LI78" s="80"/>
      <c r="LJ78" s="80"/>
      <c r="LK78" s="80"/>
      <c r="LL78" s="80"/>
      <c r="LM78" s="80"/>
      <c r="LN78" s="80"/>
      <c r="LO78" s="80"/>
      <c r="LP78" s="80"/>
      <c r="LQ78" s="80"/>
      <c r="LR78" s="80"/>
      <c r="LS78" s="80"/>
      <c r="LT78" s="80"/>
      <c r="LU78" s="80"/>
      <c r="LV78" s="80"/>
      <c r="LW78" s="80"/>
      <c r="LX78" s="80"/>
      <c r="LY78" s="80"/>
      <c r="LZ78" s="80"/>
      <c r="MA78" s="80"/>
      <c r="MB78" s="80"/>
      <c r="MC78" s="80"/>
      <c r="MD78" s="80"/>
      <c r="ME78" s="80"/>
      <c r="MF78" s="80"/>
      <c r="MG78" s="80"/>
      <c r="MH78" s="80"/>
      <c r="MI78" s="80"/>
      <c r="MJ78" s="80"/>
      <c r="MK78" s="80"/>
      <c r="ML78" s="80"/>
      <c r="MM78" s="80"/>
      <c r="MN78" s="80"/>
      <c r="MO78" s="80"/>
      <c r="MP78" s="80"/>
      <c r="MQ78" s="80"/>
      <c r="MR78" s="80"/>
      <c r="MS78" s="80"/>
      <c r="MT78" s="80"/>
      <c r="MU78" s="80"/>
      <c r="MV78" s="80"/>
      <c r="MW78" s="80"/>
      <c r="MX78" s="80"/>
      <c r="MY78" s="80"/>
      <c r="MZ78" s="80"/>
      <c r="NA78" s="80"/>
      <c r="NB78" s="80"/>
      <c r="NC78" s="80"/>
      <c r="ND78" s="80"/>
      <c r="NE78" s="80"/>
      <c r="NF78" s="80"/>
      <c r="NG78" s="80"/>
      <c r="NH78" s="80"/>
      <c r="NI78" s="80"/>
      <c r="NJ78" s="80"/>
      <c r="NK78" s="80"/>
      <c r="NL78" s="80"/>
      <c r="NM78" s="80"/>
      <c r="NN78" s="80"/>
      <c r="NO78" s="80"/>
      <c r="NP78" s="80"/>
      <c r="NQ78" s="80"/>
      <c r="NR78" s="80"/>
      <c r="NS78" s="80"/>
      <c r="NT78" s="80"/>
      <c r="NU78" s="80"/>
      <c r="NV78" s="80"/>
      <c r="NW78" s="80"/>
      <c r="NX78" s="80"/>
      <c r="NY78" s="80"/>
      <c r="NZ78" s="80"/>
      <c r="OA78" s="80"/>
      <c r="OB78" s="80"/>
      <c r="OC78" s="80"/>
      <c r="OD78" s="80"/>
      <c r="OE78" s="80"/>
      <c r="OF78" s="80"/>
      <c r="OG78" s="80"/>
      <c r="OH78" s="80"/>
      <c r="OI78" s="80"/>
      <c r="OJ78" s="80"/>
      <c r="OK78" s="80"/>
      <c r="OL78" s="80"/>
      <c r="OM78" s="80"/>
      <c r="ON78" s="80"/>
      <c r="OO78" s="80"/>
      <c r="OP78" s="80"/>
      <c r="OQ78" s="80"/>
      <c r="OR78" s="80"/>
      <c r="OS78" s="80"/>
      <c r="OT78" s="80"/>
      <c r="OU78" s="80"/>
      <c r="OV78" s="80"/>
      <c r="OW78" s="80"/>
      <c r="OX78" s="80"/>
      <c r="OY78" s="80"/>
      <c r="OZ78" s="80"/>
      <c r="PA78" s="80"/>
      <c r="PB78" s="80"/>
      <c r="PC78" s="80"/>
      <c r="PD78" s="80"/>
      <c r="PE78" s="80"/>
      <c r="PF78" s="80"/>
      <c r="PG78" s="80"/>
      <c r="PH78" s="80"/>
      <c r="PI78" s="80"/>
      <c r="PJ78" s="80"/>
      <c r="PK78" s="80"/>
      <c r="PL78" s="80"/>
      <c r="PM78" s="80"/>
      <c r="PN78" s="80"/>
      <c r="PO78" s="80"/>
      <c r="PP78" s="80"/>
      <c r="PQ78" s="80"/>
      <c r="PR78" s="80"/>
      <c r="PS78" s="80"/>
      <c r="PT78" s="80"/>
      <c r="PU78" s="80"/>
      <c r="PV78" s="80"/>
      <c r="PW78" s="80"/>
      <c r="PX78" s="80"/>
      <c r="PY78" s="80"/>
      <c r="PZ78" s="80"/>
      <c r="QA78" s="80"/>
      <c r="QB78" s="80"/>
      <c r="QC78" s="80"/>
      <c r="QD78" s="80"/>
      <c r="QE78" s="80"/>
      <c r="QF78" s="80"/>
      <c r="QG78" s="80"/>
      <c r="QH78" s="80"/>
      <c r="QI78" s="80"/>
      <c r="QJ78" s="80"/>
      <c r="QK78" s="80"/>
      <c r="QL78" s="80"/>
      <c r="QM78" s="80"/>
      <c r="QN78" s="80"/>
      <c r="QO78" s="80"/>
      <c r="QP78" s="80"/>
      <c r="QQ78" s="80"/>
      <c r="QR78" s="80"/>
      <c r="QS78" s="80"/>
      <c r="QT78" s="80"/>
      <c r="QU78" s="80"/>
      <c r="QV78" s="80"/>
      <c r="QW78" s="80"/>
      <c r="QX78" s="80"/>
      <c r="QY78" s="80"/>
      <c r="QZ78" s="80"/>
      <c r="RA78" s="80"/>
      <c r="RB78" s="80"/>
      <c r="RC78" s="80"/>
      <c r="RD78" s="80"/>
      <c r="RE78" s="80"/>
      <c r="RF78" s="80"/>
      <c r="RG78" s="80"/>
      <c r="RH78" s="80"/>
      <c r="RI78" s="80"/>
      <c r="RJ78" s="80"/>
      <c r="RK78" s="80"/>
      <c r="RL78" s="80"/>
      <c r="RM78" s="80"/>
      <c r="RN78" s="80"/>
      <c r="RO78" s="80"/>
      <c r="RP78" s="80"/>
      <c r="RQ78" s="80"/>
      <c r="RR78" s="80"/>
      <c r="RS78" s="80"/>
      <c r="RT78" s="80"/>
      <c r="RU78" s="80"/>
      <c r="RV78" s="80"/>
      <c r="RW78" s="80"/>
      <c r="RX78" s="80"/>
      <c r="RY78" s="80"/>
      <c r="RZ78" s="80"/>
      <c r="SA78" s="80"/>
      <c r="SB78" s="80"/>
      <c r="SC78" s="80"/>
      <c r="SD78" s="80"/>
      <c r="SE78" s="80"/>
      <c r="SF78" s="80"/>
      <c r="SG78" s="80"/>
      <c r="SH78" s="80"/>
      <c r="SI78" s="80"/>
      <c r="SJ78" s="80"/>
      <c r="SK78" s="80"/>
      <c r="SL78" s="80"/>
      <c r="SM78" s="80"/>
      <c r="SN78" s="80"/>
      <c r="SO78" s="80"/>
      <c r="SP78" s="80"/>
      <c r="SQ78" s="80"/>
      <c r="SR78" s="80"/>
      <c r="SS78" s="80"/>
      <c r="ST78" s="80"/>
      <c r="SU78" s="80"/>
      <c r="SV78" s="80"/>
      <c r="SW78" s="80"/>
      <c r="SX78" s="80"/>
      <c r="SY78" s="80"/>
      <c r="SZ78" s="80"/>
      <c r="TA78" s="80"/>
      <c r="TB78" s="80"/>
      <c r="TC78" s="80"/>
      <c r="TD78" s="80"/>
      <c r="TE78" s="80"/>
      <c r="TF78" s="80"/>
      <c r="TG78" s="80"/>
      <c r="TH78" s="80"/>
      <c r="TI78" s="80"/>
      <c r="TJ78" s="80"/>
      <c r="TK78" s="80"/>
      <c r="TL78" s="80"/>
      <c r="TM78" s="80"/>
      <c r="TN78" s="80"/>
      <c r="TO78" s="80"/>
      <c r="TP78" s="80"/>
      <c r="TQ78" s="80"/>
      <c r="TR78" s="80"/>
      <c r="TS78" s="80"/>
      <c r="TT78" s="80"/>
      <c r="TU78" s="80"/>
      <c r="TV78" s="80"/>
      <c r="TW78" s="80"/>
      <c r="TX78" s="80"/>
      <c r="TY78" s="80"/>
      <c r="TZ78" s="80"/>
      <c r="UA78" s="80"/>
      <c r="UB78" s="80"/>
      <c r="UC78" s="80"/>
      <c r="UD78" s="80"/>
      <c r="UE78" s="80"/>
      <c r="UF78" s="80"/>
      <c r="UG78" s="80"/>
      <c r="UH78" s="80"/>
      <c r="UI78" s="80"/>
      <c r="UJ78" s="80"/>
      <c r="UK78" s="80"/>
      <c r="UL78" s="80"/>
      <c r="UM78" s="80"/>
      <c r="UN78" s="80"/>
      <c r="UO78" s="80"/>
      <c r="UP78" s="80"/>
      <c r="UQ78" s="80"/>
      <c r="UR78" s="80"/>
      <c r="US78" s="80"/>
      <c r="UT78" s="80"/>
      <c r="UU78" s="80"/>
      <c r="UV78" s="80"/>
      <c r="UW78" s="80"/>
      <c r="UX78" s="80"/>
      <c r="UY78" s="80"/>
      <c r="UZ78" s="80"/>
      <c r="VA78" s="80"/>
      <c r="VB78" s="80"/>
      <c r="VC78" s="80"/>
      <c r="VD78" s="80"/>
      <c r="VE78" s="80"/>
      <c r="VF78" s="80"/>
      <c r="VG78" s="80"/>
      <c r="VH78" s="80"/>
      <c r="VI78" s="80"/>
      <c r="VJ78" s="80"/>
      <c r="VK78" s="80"/>
      <c r="VL78" s="80"/>
      <c r="VM78" s="80"/>
      <c r="VN78" s="80"/>
      <c r="VO78" s="80"/>
      <c r="VP78" s="80"/>
      <c r="VQ78" s="80"/>
      <c r="VR78" s="80"/>
      <c r="VS78" s="80"/>
      <c r="VT78" s="80"/>
      <c r="VU78" s="80"/>
      <c r="VV78" s="80"/>
      <c r="VW78" s="80"/>
      <c r="VX78" s="80"/>
      <c r="VY78" s="80"/>
      <c r="VZ78" s="80"/>
      <c r="WA78" s="80"/>
      <c r="WB78" s="80"/>
      <c r="WC78" s="80"/>
      <c r="WD78" s="80"/>
      <c r="WE78" s="80"/>
      <c r="WF78" s="80"/>
      <c r="WG78" s="80"/>
      <c r="WH78" s="80"/>
      <c r="WI78" s="80"/>
      <c r="WJ78" s="80"/>
      <c r="WK78" s="80"/>
      <c r="WL78" s="80"/>
      <c r="WM78" s="80"/>
      <c r="WN78" s="80"/>
      <c r="WO78" s="80"/>
      <c r="WP78" s="80"/>
      <c r="WQ78" s="80"/>
      <c r="WR78" s="80"/>
      <c r="WS78" s="80"/>
      <c r="WT78" s="80"/>
      <c r="WU78" s="80"/>
      <c r="WV78" s="80"/>
      <c r="WW78" s="80"/>
      <c r="WX78" s="80"/>
      <c r="WY78" s="80"/>
      <c r="WZ78" s="80"/>
      <c r="XA78" s="80"/>
      <c r="XB78" s="80"/>
      <c r="XC78" s="80"/>
      <c r="XD78" s="80"/>
      <c r="XE78" s="80"/>
      <c r="XF78" s="80"/>
      <c r="XG78" s="80"/>
      <c r="XH78" s="80"/>
      <c r="XI78" s="80"/>
      <c r="XJ78" s="80"/>
      <c r="XK78" s="80"/>
      <c r="XL78" s="80"/>
      <c r="XM78" s="80"/>
      <c r="XN78" s="80"/>
      <c r="XO78" s="80"/>
      <c r="XP78" s="80"/>
      <c r="XQ78" s="80"/>
      <c r="XR78" s="80"/>
      <c r="XS78" s="80"/>
      <c r="XT78" s="80"/>
      <c r="XU78" s="80"/>
      <c r="XV78" s="80"/>
      <c r="XW78" s="80"/>
      <c r="XX78" s="80"/>
      <c r="XY78" s="80"/>
      <c r="XZ78" s="80"/>
      <c r="YA78" s="80"/>
      <c r="YB78" s="80"/>
      <c r="YC78" s="80"/>
      <c r="YD78" s="80"/>
      <c r="YE78" s="80"/>
      <c r="YF78" s="80"/>
      <c r="YG78" s="80"/>
      <c r="YH78" s="80"/>
      <c r="YI78" s="80"/>
      <c r="YJ78" s="80"/>
      <c r="YK78" s="80"/>
      <c r="YL78" s="80"/>
      <c r="YM78" s="80"/>
      <c r="YN78" s="80"/>
      <c r="YO78" s="80"/>
      <c r="YP78" s="80"/>
      <c r="YQ78" s="80"/>
      <c r="YR78" s="80"/>
      <c r="YS78" s="80"/>
      <c r="YT78" s="80"/>
      <c r="YU78" s="80"/>
      <c r="YV78" s="80"/>
      <c r="YW78" s="80"/>
      <c r="YX78" s="80"/>
      <c r="YY78" s="80"/>
      <c r="YZ78" s="80"/>
      <c r="ZA78" s="80"/>
      <c r="ZB78" s="80"/>
      <c r="ZC78" s="80"/>
      <c r="ZD78" s="80"/>
      <c r="ZE78" s="80"/>
      <c r="ZF78" s="80"/>
      <c r="ZG78" s="80"/>
      <c r="ZH78" s="80"/>
      <c r="ZI78" s="80"/>
      <c r="ZJ78" s="80"/>
      <c r="ZK78" s="80"/>
      <c r="ZL78" s="80"/>
      <c r="ZM78" s="80"/>
      <c r="ZN78" s="80"/>
      <c r="ZO78" s="80"/>
      <c r="ZP78" s="80"/>
      <c r="ZQ78" s="80"/>
      <c r="ZR78" s="80"/>
      <c r="ZS78" s="80"/>
      <c r="ZT78" s="80"/>
      <c r="ZU78" s="80"/>
      <c r="ZV78" s="80"/>
      <c r="ZW78" s="80"/>
      <c r="ZX78" s="80"/>
      <c r="ZY78" s="80"/>
      <c r="ZZ78" s="80"/>
      <c r="AAA78" s="80"/>
      <c r="AAB78" s="80"/>
      <c r="AAC78" s="80"/>
      <c r="AAD78" s="80"/>
      <c r="AAE78" s="80"/>
      <c r="AAF78" s="80"/>
      <c r="AAG78" s="80"/>
      <c r="AAH78" s="80"/>
      <c r="AAI78" s="80"/>
      <c r="AAJ78" s="80"/>
      <c r="AAK78" s="80"/>
      <c r="AAL78" s="80"/>
      <c r="AAM78" s="80"/>
      <c r="AAN78" s="80"/>
      <c r="AAO78" s="80"/>
      <c r="AAP78" s="80"/>
      <c r="AAQ78" s="80"/>
      <c r="AAR78" s="80"/>
      <c r="AAS78" s="80"/>
      <c r="AAT78" s="80"/>
      <c r="AAU78" s="80"/>
      <c r="AAV78" s="80"/>
      <c r="AAW78" s="80"/>
      <c r="AAX78" s="80"/>
      <c r="AAY78" s="80"/>
      <c r="AAZ78" s="80"/>
      <c r="ABA78" s="80"/>
      <c r="ABB78" s="80"/>
      <c r="ABC78" s="80"/>
      <c r="ABD78" s="80"/>
      <c r="ABE78" s="80"/>
      <c r="ABF78" s="80"/>
      <c r="ABG78" s="80"/>
      <c r="ABH78" s="80"/>
      <c r="ABI78" s="80"/>
      <c r="ABJ78" s="80"/>
      <c r="ABK78" s="80"/>
      <c r="ABL78" s="80"/>
      <c r="ABM78" s="80"/>
      <c r="ABN78" s="80"/>
      <c r="ABO78" s="80"/>
      <c r="ABP78" s="80"/>
      <c r="ABQ78" s="80"/>
      <c r="ABR78" s="80"/>
      <c r="ABS78" s="80"/>
      <c r="ABT78" s="80"/>
      <c r="ABU78" s="80"/>
      <c r="ABV78" s="80"/>
      <c r="ABW78" s="80"/>
      <c r="ABX78" s="80"/>
      <c r="ABY78" s="80"/>
      <c r="ABZ78" s="80"/>
      <c r="ACA78" s="80"/>
      <c r="ACB78" s="80"/>
      <c r="ACC78" s="80"/>
      <c r="ACD78" s="80"/>
      <c r="ACE78" s="80"/>
      <c r="ACF78" s="80"/>
      <c r="ACG78" s="80"/>
      <c r="ACH78" s="80"/>
      <c r="ACI78" s="80"/>
      <c r="ACJ78" s="80"/>
      <c r="ACK78" s="80"/>
      <c r="ACL78" s="80"/>
      <c r="ACM78" s="80"/>
      <c r="ACN78" s="80"/>
      <c r="ACO78" s="80"/>
      <c r="ACP78" s="80"/>
      <c r="ACQ78" s="80"/>
      <c r="ACR78" s="80"/>
      <c r="ACS78" s="80"/>
      <c r="ACT78" s="80"/>
      <c r="ACU78" s="80"/>
      <c r="ACV78" s="80"/>
      <c r="ACW78" s="80"/>
      <c r="ACX78" s="80"/>
      <c r="ACY78" s="80"/>
      <c r="ACZ78" s="80"/>
      <c r="ADA78" s="80"/>
      <c r="ADB78" s="80"/>
      <c r="ADC78" s="80"/>
      <c r="ADD78" s="80"/>
      <c r="ADE78" s="80"/>
      <c r="ADF78" s="80"/>
      <c r="ADG78" s="80"/>
      <c r="ADH78" s="80"/>
      <c r="ADI78" s="80"/>
      <c r="ADJ78" s="80"/>
      <c r="ADK78" s="80"/>
      <c r="ADL78" s="80"/>
      <c r="ADM78" s="80"/>
      <c r="ADN78" s="80"/>
      <c r="ADO78" s="80"/>
      <c r="ADP78" s="80"/>
      <c r="ADQ78" s="80"/>
      <c r="ADR78" s="80"/>
      <c r="ADS78" s="80"/>
      <c r="ADT78" s="80"/>
      <c r="ADU78" s="80"/>
      <c r="ADV78" s="80"/>
      <c r="ADW78" s="80"/>
      <c r="ADX78" s="80"/>
      <c r="ADY78" s="80"/>
      <c r="ADZ78" s="80"/>
      <c r="AEA78" s="80"/>
      <c r="AEB78" s="80"/>
      <c r="AEC78" s="80"/>
      <c r="AED78" s="80"/>
      <c r="AEE78" s="80"/>
      <c r="AEF78" s="80"/>
      <c r="AEG78" s="80"/>
      <c r="AEH78" s="80"/>
      <c r="AEI78" s="80"/>
      <c r="AEJ78" s="80"/>
      <c r="AEK78" s="80"/>
      <c r="AEL78" s="80"/>
      <c r="AEM78" s="80"/>
      <c r="AEN78" s="80"/>
      <c r="AEO78" s="80"/>
      <c r="AEP78" s="80"/>
      <c r="AEQ78" s="80"/>
      <c r="AER78" s="80"/>
      <c r="AES78" s="80"/>
      <c r="AET78" s="80"/>
      <c r="AEU78" s="80"/>
      <c r="AEV78" s="80"/>
      <c r="AEW78" s="80"/>
      <c r="AEX78" s="80"/>
      <c r="AEY78" s="80"/>
      <c r="AEZ78" s="80"/>
      <c r="AFA78" s="80"/>
      <c r="AFB78" s="80"/>
      <c r="AFC78" s="80"/>
      <c r="AFD78" s="80"/>
      <c r="AFE78" s="80"/>
      <c r="AFF78" s="80"/>
      <c r="AFG78" s="80"/>
      <c r="AFH78" s="80"/>
      <c r="AFI78" s="80"/>
      <c r="AFJ78" s="80"/>
      <c r="AFK78" s="80"/>
      <c r="AFL78" s="80"/>
      <c r="AFM78" s="80"/>
      <c r="AFN78" s="80"/>
      <c r="AFO78" s="80"/>
      <c r="AFP78" s="80"/>
      <c r="AFQ78" s="80"/>
      <c r="AFR78" s="80"/>
      <c r="AFS78" s="80"/>
      <c r="AFT78" s="80"/>
      <c r="AFU78" s="80"/>
      <c r="AFV78" s="80"/>
      <c r="AFW78" s="80"/>
      <c r="AFX78" s="80"/>
      <c r="AFY78" s="80"/>
      <c r="AFZ78" s="80"/>
      <c r="AGA78" s="80"/>
      <c r="AGB78" s="80"/>
      <c r="AGC78" s="80"/>
      <c r="AGD78" s="80"/>
      <c r="AGE78" s="80"/>
      <c r="AGF78" s="80"/>
      <c r="AGG78" s="80"/>
      <c r="AGH78" s="80"/>
      <c r="AGI78" s="80"/>
      <c r="AGJ78" s="80"/>
      <c r="AGK78" s="80"/>
      <c r="AGL78" s="80"/>
      <c r="AGM78" s="80"/>
      <c r="AGN78" s="80"/>
      <c r="AGO78" s="80"/>
      <c r="AGP78" s="80"/>
      <c r="AGQ78" s="80"/>
      <c r="AGR78" s="80"/>
      <c r="AGS78" s="80"/>
      <c r="AGT78" s="80"/>
      <c r="AGU78" s="80"/>
      <c r="AGV78" s="80"/>
      <c r="AGW78" s="80"/>
      <c r="AGX78" s="80"/>
      <c r="AGY78" s="80"/>
      <c r="AGZ78" s="80"/>
      <c r="AHA78" s="80"/>
      <c r="AHB78" s="80"/>
      <c r="AHC78" s="80"/>
      <c r="AHD78" s="80"/>
      <c r="AHE78" s="80"/>
      <c r="AHF78" s="80"/>
      <c r="AHG78" s="80"/>
      <c r="AHH78" s="80"/>
      <c r="AHI78" s="80"/>
      <c r="AHJ78" s="80"/>
      <c r="AHK78" s="80"/>
      <c r="AHL78" s="80"/>
      <c r="AHM78" s="80"/>
      <c r="AHN78" s="80"/>
      <c r="AHO78" s="80"/>
      <c r="AHP78" s="80"/>
      <c r="AHQ78" s="80"/>
      <c r="AHR78" s="80"/>
      <c r="AHS78" s="80"/>
      <c r="AHT78" s="80"/>
      <c r="AHU78" s="80"/>
      <c r="AHV78" s="80"/>
      <c r="AHW78" s="80"/>
      <c r="AHX78" s="80"/>
      <c r="AHY78" s="80"/>
      <c r="AHZ78" s="80"/>
      <c r="AIA78" s="80"/>
      <c r="AIB78" s="80"/>
      <c r="AIC78" s="80"/>
      <c r="AID78" s="80"/>
      <c r="AIE78" s="80"/>
      <c r="AIF78" s="80"/>
      <c r="AIG78" s="80"/>
      <c r="AIH78" s="80"/>
      <c r="AII78" s="80"/>
      <c r="AIJ78" s="80"/>
      <c r="AIK78" s="80"/>
      <c r="AIL78" s="80"/>
      <c r="AIM78" s="80"/>
      <c r="AIN78" s="80"/>
      <c r="AIO78" s="80"/>
      <c r="AIP78" s="80"/>
      <c r="AIQ78" s="80"/>
      <c r="AIR78" s="80"/>
      <c r="AIS78" s="80"/>
      <c r="AIT78" s="80"/>
      <c r="AIU78" s="80"/>
      <c r="AIV78" s="80"/>
      <c r="AIW78" s="80"/>
      <c r="AIX78" s="80"/>
      <c r="AIY78" s="80"/>
      <c r="AIZ78" s="80"/>
      <c r="AJA78" s="80"/>
      <c r="AJB78" s="80"/>
      <c r="AJC78" s="80"/>
      <c r="AJD78" s="80"/>
      <c r="AJE78" s="80"/>
      <c r="AJF78" s="80"/>
      <c r="AJG78" s="80"/>
      <c r="AJH78" s="80"/>
      <c r="AJI78" s="80"/>
      <c r="AJJ78" s="80"/>
      <c r="AJK78" s="80"/>
      <c r="AJL78" s="80"/>
      <c r="AJM78" s="80"/>
      <c r="AJN78" s="80"/>
      <c r="AJO78" s="80"/>
      <c r="AJP78" s="80"/>
      <c r="AJQ78" s="80"/>
      <c r="AJR78" s="80"/>
      <c r="AJS78" s="80"/>
      <c r="AJT78" s="80"/>
      <c r="AJU78" s="80"/>
      <c r="AJV78" s="80"/>
      <c r="AJW78" s="80"/>
      <c r="AJX78" s="80"/>
      <c r="AJY78" s="80"/>
      <c r="AJZ78" s="80"/>
      <c r="AKA78" s="80"/>
      <c r="AKB78" s="80"/>
      <c r="AKC78" s="80"/>
      <c r="AKD78" s="80"/>
      <c r="AKE78" s="80"/>
      <c r="AKF78" s="80"/>
      <c r="AKG78" s="80"/>
      <c r="AKH78" s="80"/>
      <c r="AKI78" s="80"/>
      <c r="AKJ78" s="80"/>
      <c r="AKK78" s="80"/>
      <c r="AKL78" s="80"/>
      <c r="AKM78" s="80"/>
      <c r="AKN78" s="80"/>
      <c r="AKO78" s="80"/>
      <c r="AKP78" s="80"/>
      <c r="AKQ78" s="80"/>
      <c r="AKR78" s="80"/>
      <c r="AKS78" s="80"/>
      <c r="AKT78" s="80"/>
      <c r="AKU78" s="80"/>
      <c r="AKV78" s="80"/>
      <c r="AKW78" s="80"/>
      <c r="AKX78" s="80"/>
      <c r="AKY78" s="80"/>
      <c r="AKZ78" s="80"/>
      <c r="ALA78" s="80"/>
      <c r="ALB78" s="80"/>
      <c r="ALC78" s="80"/>
      <c r="ALD78" s="80"/>
      <c r="ALE78" s="80"/>
      <c r="ALF78" s="80"/>
      <c r="ALG78" s="80"/>
      <c r="ALH78" s="80"/>
      <c r="ALI78" s="80"/>
      <c r="ALJ78" s="80"/>
      <c r="ALK78" s="80"/>
      <c r="ALL78" s="80"/>
      <c r="ALM78" s="80"/>
      <c r="ALN78" s="80"/>
      <c r="ALO78" s="80"/>
      <c r="ALP78" s="80"/>
    </row>
    <row r="79" spans="1:1004" s="207" customFormat="1" ht="15" x14ac:dyDescent="0.25">
      <c r="A79" s="56"/>
      <c r="B79" s="56"/>
      <c r="C79" s="508" t="s">
        <v>15</v>
      </c>
      <c r="D79" s="508"/>
      <c r="E79" s="508"/>
      <c r="F79" s="508"/>
      <c r="G79" s="508"/>
      <c r="H79" s="508"/>
      <c r="I79" s="56"/>
      <c r="J79" s="56"/>
      <c r="K79" s="56"/>
      <c r="L79" s="56"/>
      <c r="M79" s="56"/>
      <c r="N79" s="56"/>
      <c r="O79" s="56"/>
      <c r="P79" s="56"/>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c r="IW79" s="80"/>
      <c r="IX79" s="80"/>
      <c r="IY79" s="80"/>
      <c r="IZ79" s="80"/>
      <c r="JA79" s="80"/>
      <c r="JB79" s="80"/>
      <c r="JC79" s="80"/>
      <c r="JD79" s="80"/>
      <c r="JE79" s="80"/>
      <c r="JF79" s="80"/>
      <c r="JG79" s="80"/>
      <c r="JH79" s="80"/>
      <c r="JI79" s="80"/>
      <c r="JJ79" s="80"/>
      <c r="JK79" s="80"/>
      <c r="JL79" s="80"/>
      <c r="JM79" s="80"/>
      <c r="JN79" s="80"/>
      <c r="JO79" s="80"/>
      <c r="JP79" s="80"/>
      <c r="JQ79" s="80"/>
      <c r="JR79" s="80"/>
      <c r="JS79" s="80"/>
      <c r="JT79" s="80"/>
      <c r="JU79" s="80"/>
      <c r="JV79" s="80"/>
      <c r="JW79" s="80"/>
      <c r="JX79" s="80"/>
      <c r="JY79" s="80"/>
      <c r="JZ79" s="80"/>
      <c r="KA79" s="80"/>
      <c r="KB79" s="80"/>
      <c r="KC79" s="80"/>
      <c r="KD79" s="80"/>
      <c r="KE79" s="80"/>
      <c r="KF79" s="80"/>
      <c r="KG79" s="80"/>
      <c r="KH79" s="80"/>
      <c r="KI79" s="80"/>
      <c r="KJ79" s="80"/>
      <c r="KK79" s="80"/>
      <c r="KL79" s="80"/>
      <c r="KM79" s="80"/>
      <c r="KN79" s="80"/>
      <c r="KO79" s="80"/>
      <c r="KP79" s="80"/>
      <c r="KQ79" s="80"/>
      <c r="KR79" s="80"/>
      <c r="KS79" s="80"/>
      <c r="KT79" s="80"/>
      <c r="KU79" s="80"/>
      <c r="KV79" s="80"/>
      <c r="KW79" s="80"/>
      <c r="KX79" s="80"/>
      <c r="KY79" s="80"/>
      <c r="KZ79" s="80"/>
      <c r="LA79" s="80"/>
      <c r="LB79" s="80"/>
      <c r="LC79" s="80"/>
      <c r="LD79" s="80"/>
      <c r="LE79" s="80"/>
      <c r="LF79" s="80"/>
      <c r="LG79" s="80"/>
      <c r="LH79" s="80"/>
      <c r="LI79" s="80"/>
      <c r="LJ79" s="80"/>
      <c r="LK79" s="80"/>
      <c r="LL79" s="80"/>
      <c r="LM79" s="80"/>
      <c r="LN79" s="80"/>
      <c r="LO79" s="80"/>
      <c r="LP79" s="80"/>
      <c r="LQ79" s="80"/>
      <c r="LR79" s="80"/>
      <c r="LS79" s="80"/>
      <c r="LT79" s="80"/>
      <c r="LU79" s="80"/>
      <c r="LV79" s="80"/>
      <c r="LW79" s="80"/>
      <c r="LX79" s="80"/>
      <c r="LY79" s="80"/>
      <c r="LZ79" s="80"/>
      <c r="MA79" s="80"/>
      <c r="MB79" s="80"/>
      <c r="MC79" s="80"/>
      <c r="MD79" s="80"/>
      <c r="ME79" s="80"/>
      <c r="MF79" s="80"/>
      <c r="MG79" s="80"/>
      <c r="MH79" s="80"/>
      <c r="MI79" s="80"/>
      <c r="MJ79" s="80"/>
      <c r="MK79" s="80"/>
      <c r="ML79" s="80"/>
      <c r="MM79" s="80"/>
      <c r="MN79" s="80"/>
      <c r="MO79" s="80"/>
      <c r="MP79" s="80"/>
      <c r="MQ79" s="80"/>
      <c r="MR79" s="80"/>
      <c r="MS79" s="80"/>
      <c r="MT79" s="80"/>
      <c r="MU79" s="80"/>
      <c r="MV79" s="80"/>
      <c r="MW79" s="80"/>
      <c r="MX79" s="80"/>
      <c r="MY79" s="80"/>
      <c r="MZ79" s="80"/>
      <c r="NA79" s="80"/>
      <c r="NB79" s="80"/>
      <c r="NC79" s="80"/>
      <c r="ND79" s="80"/>
      <c r="NE79" s="80"/>
      <c r="NF79" s="80"/>
      <c r="NG79" s="80"/>
      <c r="NH79" s="80"/>
      <c r="NI79" s="80"/>
      <c r="NJ79" s="80"/>
      <c r="NK79" s="80"/>
      <c r="NL79" s="80"/>
      <c r="NM79" s="80"/>
      <c r="NN79" s="80"/>
      <c r="NO79" s="80"/>
      <c r="NP79" s="80"/>
      <c r="NQ79" s="80"/>
      <c r="NR79" s="80"/>
      <c r="NS79" s="80"/>
      <c r="NT79" s="80"/>
      <c r="NU79" s="80"/>
      <c r="NV79" s="80"/>
      <c r="NW79" s="80"/>
      <c r="NX79" s="80"/>
      <c r="NY79" s="80"/>
      <c r="NZ79" s="80"/>
      <c r="OA79" s="80"/>
      <c r="OB79" s="80"/>
      <c r="OC79" s="80"/>
      <c r="OD79" s="80"/>
      <c r="OE79" s="80"/>
      <c r="OF79" s="80"/>
      <c r="OG79" s="80"/>
      <c r="OH79" s="80"/>
      <c r="OI79" s="80"/>
      <c r="OJ79" s="80"/>
      <c r="OK79" s="80"/>
      <c r="OL79" s="80"/>
      <c r="OM79" s="80"/>
      <c r="ON79" s="80"/>
      <c r="OO79" s="80"/>
      <c r="OP79" s="80"/>
      <c r="OQ79" s="80"/>
      <c r="OR79" s="80"/>
      <c r="OS79" s="80"/>
      <c r="OT79" s="80"/>
      <c r="OU79" s="80"/>
      <c r="OV79" s="80"/>
      <c r="OW79" s="80"/>
      <c r="OX79" s="80"/>
      <c r="OY79" s="80"/>
      <c r="OZ79" s="80"/>
      <c r="PA79" s="80"/>
      <c r="PB79" s="80"/>
      <c r="PC79" s="80"/>
      <c r="PD79" s="80"/>
      <c r="PE79" s="80"/>
      <c r="PF79" s="80"/>
      <c r="PG79" s="80"/>
      <c r="PH79" s="80"/>
      <c r="PI79" s="80"/>
      <c r="PJ79" s="80"/>
      <c r="PK79" s="80"/>
      <c r="PL79" s="80"/>
      <c r="PM79" s="80"/>
      <c r="PN79" s="80"/>
      <c r="PO79" s="80"/>
      <c r="PP79" s="80"/>
      <c r="PQ79" s="80"/>
      <c r="PR79" s="80"/>
      <c r="PS79" s="80"/>
      <c r="PT79" s="80"/>
      <c r="PU79" s="80"/>
      <c r="PV79" s="80"/>
      <c r="PW79" s="80"/>
      <c r="PX79" s="80"/>
      <c r="PY79" s="80"/>
      <c r="PZ79" s="80"/>
      <c r="QA79" s="80"/>
      <c r="QB79" s="80"/>
      <c r="QC79" s="80"/>
      <c r="QD79" s="80"/>
      <c r="QE79" s="80"/>
      <c r="QF79" s="80"/>
      <c r="QG79" s="80"/>
      <c r="QH79" s="80"/>
      <c r="QI79" s="80"/>
      <c r="QJ79" s="80"/>
      <c r="QK79" s="80"/>
      <c r="QL79" s="80"/>
      <c r="QM79" s="80"/>
      <c r="QN79" s="80"/>
      <c r="QO79" s="80"/>
      <c r="QP79" s="80"/>
      <c r="QQ79" s="80"/>
      <c r="QR79" s="80"/>
      <c r="QS79" s="80"/>
      <c r="QT79" s="80"/>
      <c r="QU79" s="80"/>
      <c r="QV79" s="80"/>
      <c r="QW79" s="80"/>
      <c r="QX79" s="80"/>
      <c r="QY79" s="80"/>
      <c r="QZ79" s="80"/>
      <c r="RA79" s="80"/>
      <c r="RB79" s="80"/>
      <c r="RC79" s="80"/>
      <c r="RD79" s="80"/>
      <c r="RE79" s="80"/>
      <c r="RF79" s="80"/>
      <c r="RG79" s="80"/>
      <c r="RH79" s="80"/>
      <c r="RI79" s="80"/>
      <c r="RJ79" s="80"/>
      <c r="RK79" s="80"/>
      <c r="RL79" s="80"/>
      <c r="RM79" s="80"/>
      <c r="RN79" s="80"/>
      <c r="RO79" s="80"/>
      <c r="RP79" s="80"/>
      <c r="RQ79" s="80"/>
      <c r="RR79" s="80"/>
      <c r="RS79" s="80"/>
      <c r="RT79" s="80"/>
      <c r="RU79" s="80"/>
      <c r="RV79" s="80"/>
      <c r="RW79" s="80"/>
      <c r="RX79" s="80"/>
      <c r="RY79" s="80"/>
      <c r="RZ79" s="80"/>
      <c r="SA79" s="80"/>
      <c r="SB79" s="80"/>
      <c r="SC79" s="80"/>
      <c r="SD79" s="80"/>
      <c r="SE79" s="80"/>
      <c r="SF79" s="80"/>
      <c r="SG79" s="80"/>
      <c r="SH79" s="80"/>
      <c r="SI79" s="80"/>
      <c r="SJ79" s="80"/>
      <c r="SK79" s="80"/>
      <c r="SL79" s="80"/>
      <c r="SM79" s="80"/>
      <c r="SN79" s="80"/>
      <c r="SO79" s="80"/>
      <c r="SP79" s="80"/>
      <c r="SQ79" s="80"/>
      <c r="SR79" s="80"/>
      <c r="SS79" s="80"/>
      <c r="ST79" s="80"/>
      <c r="SU79" s="80"/>
      <c r="SV79" s="80"/>
      <c r="SW79" s="80"/>
      <c r="SX79" s="80"/>
      <c r="SY79" s="80"/>
      <c r="SZ79" s="80"/>
      <c r="TA79" s="80"/>
      <c r="TB79" s="80"/>
      <c r="TC79" s="80"/>
      <c r="TD79" s="80"/>
      <c r="TE79" s="80"/>
      <c r="TF79" s="80"/>
      <c r="TG79" s="80"/>
      <c r="TH79" s="80"/>
      <c r="TI79" s="80"/>
      <c r="TJ79" s="80"/>
      <c r="TK79" s="80"/>
      <c r="TL79" s="80"/>
      <c r="TM79" s="80"/>
      <c r="TN79" s="80"/>
      <c r="TO79" s="80"/>
      <c r="TP79" s="80"/>
      <c r="TQ79" s="80"/>
      <c r="TR79" s="80"/>
      <c r="TS79" s="80"/>
      <c r="TT79" s="80"/>
      <c r="TU79" s="80"/>
      <c r="TV79" s="80"/>
      <c r="TW79" s="80"/>
      <c r="TX79" s="80"/>
      <c r="TY79" s="80"/>
      <c r="TZ79" s="80"/>
      <c r="UA79" s="80"/>
      <c r="UB79" s="80"/>
      <c r="UC79" s="80"/>
      <c r="UD79" s="80"/>
      <c r="UE79" s="80"/>
      <c r="UF79" s="80"/>
      <c r="UG79" s="80"/>
      <c r="UH79" s="80"/>
      <c r="UI79" s="80"/>
      <c r="UJ79" s="80"/>
      <c r="UK79" s="80"/>
      <c r="UL79" s="80"/>
      <c r="UM79" s="80"/>
      <c r="UN79" s="80"/>
      <c r="UO79" s="80"/>
      <c r="UP79" s="80"/>
      <c r="UQ79" s="80"/>
      <c r="UR79" s="80"/>
      <c r="US79" s="80"/>
      <c r="UT79" s="80"/>
      <c r="UU79" s="80"/>
      <c r="UV79" s="80"/>
      <c r="UW79" s="80"/>
      <c r="UX79" s="80"/>
      <c r="UY79" s="80"/>
      <c r="UZ79" s="80"/>
      <c r="VA79" s="80"/>
      <c r="VB79" s="80"/>
      <c r="VC79" s="80"/>
      <c r="VD79" s="80"/>
      <c r="VE79" s="80"/>
      <c r="VF79" s="80"/>
      <c r="VG79" s="80"/>
      <c r="VH79" s="80"/>
      <c r="VI79" s="80"/>
      <c r="VJ79" s="80"/>
      <c r="VK79" s="80"/>
      <c r="VL79" s="80"/>
      <c r="VM79" s="80"/>
      <c r="VN79" s="80"/>
      <c r="VO79" s="80"/>
      <c r="VP79" s="80"/>
      <c r="VQ79" s="80"/>
      <c r="VR79" s="80"/>
      <c r="VS79" s="80"/>
      <c r="VT79" s="80"/>
      <c r="VU79" s="80"/>
      <c r="VV79" s="80"/>
      <c r="VW79" s="80"/>
      <c r="VX79" s="80"/>
      <c r="VY79" s="80"/>
      <c r="VZ79" s="80"/>
      <c r="WA79" s="80"/>
      <c r="WB79" s="80"/>
      <c r="WC79" s="80"/>
      <c r="WD79" s="80"/>
      <c r="WE79" s="80"/>
      <c r="WF79" s="80"/>
      <c r="WG79" s="80"/>
      <c r="WH79" s="80"/>
      <c r="WI79" s="80"/>
      <c r="WJ79" s="80"/>
      <c r="WK79" s="80"/>
      <c r="WL79" s="80"/>
      <c r="WM79" s="80"/>
      <c r="WN79" s="80"/>
      <c r="WO79" s="80"/>
      <c r="WP79" s="80"/>
      <c r="WQ79" s="80"/>
      <c r="WR79" s="80"/>
      <c r="WS79" s="80"/>
      <c r="WT79" s="80"/>
      <c r="WU79" s="80"/>
      <c r="WV79" s="80"/>
      <c r="WW79" s="80"/>
      <c r="WX79" s="80"/>
      <c r="WY79" s="80"/>
      <c r="WZ79" s="80"/>
      <c r="XA79" s="80"/>
      <c r="XB79" s="80"/>
      <c r="XC79" s="80"/>
      <c r="XD79" s="80"/>
      <c r="XE79" s="80"/>
      <c r="XF79" s="80"/>
      <c r="XG79" s="80"/>
      <c r="XH79" s="80"/>
      <c r="XI79" s="80"/>
      <c r="XJ79" s="80"/>
      <c r="XK79" s="80"/>
      <c r="XL79" s="80"/>
      <c r="XM79" s="80"/>
      <c r="XN79" s="80"/>
      <c r="XO79" s="80"/>
      <c r="XP79" s="80"/>
      <c r="XQ79" s="80"/>
      <c r="XR79" s="80"/>
      <c r="XS79" s="80"/>
      <c r="XT79" s="80"/>
      <c r="XU79" s="80"/>
      <c r="XV79" s="80"/>
      <c r="XW79" s="80"/>
      <c r="XX79" s="80"/>
      <c r="XY79" s="80"/>
      <c r="XZ79" s="80"/>
      <c r="YA79" s="80"/>
      <c r="YB79" s="80"/>
      <c r="YC79" s="80"/>
      <c r="YD79" s="80"/>
      <c r="YE79" s="80"/>
      <c r="YF79" s="80"/>
      <c r="YG79" s="80"/>
      <c r="YH79" s="80"/>
      <c r="YI79" s="80"/>
      <c r="YJ79" s="80"/>
      <c r="YK79" s="80"/>
      <c r="YL79" s="80"/>
      <c r="YM79" s="80"/>
      <c r="YN79" s="80"/>
      <c r="YO79" s="80"/>
      <c r="YP79" s="80"/>
      <c r="YQ79" s="80"/>
      <c r="YR79" s="80"/>
      <c r="YS79" s="80"/>
      <c r="YT79" s="80"/>
      <c r="YU79" s="80"/>
      <c r="YV79" s="80"/>
      <c r="YW79" s="80"/>
      <c r="YX79" s="80"/>
      <c r="YY79" s="80"/>
      <c r="YZ79" s="80"/>
      <c r="ZA79" s="80"/>
      <c r="ZB79" s="80"/>
      <c r="ZC79" s="80"/>
      <c r="ZD79" s="80"/>
      <c r="ZE79" s="80"/>
      <c r="ZF79" s="80"/>
      <c r="ZG79" s="80"/>
      <c r="ZH79" s="80"/>
      <c r="ZI79" s="80"/>
      <c r="ZJ79" s="80"/>
      <c r="ZK79" s="80"/>
      <c r="ZL79" s="80"/>
      <c r="ZM79" s="80"/>
      <c r="ZN79" s="80"/>
      <c r="ZO79" s="80"/>
      <c r="ZP79" s="80"/>
      <c r="ZQ79" s="80"/>
      <c r="ZR79" s="80"/>
      <c r="ZS79" s="80"/>
      <c r="ZT79" s="80"/>
      <c r="ZU79" s="80"/>
      <c r="ZV79" s="80"/>
      <c r="ZW79" s="80"/>
      <c r="ZX79" s="80"/>
      <c r="ZY79" s="80"/>
      <c r="ZZ79" s="80"/>
      <c r="AAA79" s="80"/>
      <c r="AAB79" s="80"/>
      <c r="AAC79" s="80"/>
      <c r="AAD79" s="80"/>
      <c r="AAE79" s="80"/>
      <c r="AAF79" s="80"/>
      <c r="AAG79" s="80"/>
      <c r="AAH79" s="80"/>
      <c r="AAI79" s="80"/>
      <c r="AAJ79" s="80"/>
      <c r="AAK79" s="80"/>
      <c r="AAL79" s="80"/>
      <c r="AAM79" s="80"/>
      <c r="AAN79" s="80"/>
      <c r="AAO79" s="80"/>
      <c r="AAP79" s="80"/>
      <c r="AAQ79" s="80"/>
      <c r="AAR79" s="80"/>
      <c r="AAS79" s="80"/>
      <c r="AAT79" s="80"/>
      <c r="AAU79" s="80"/>
      <c r="AAV79" s="80"/>
      <c r="AAW79" s="80"/>
      <c r="AAX79" s="80"/>
      <c r="AAY79" s="80"/>
      <c r="AAZ79" s="80"/>
      <c r="ABA79" s="80"/>
      <c r="ABB79" s="80"/>
      <c r="ABC79" s="80"/>
      <c r="ABD79" s="80"/>
      <c r="ABE79" s="80"/>
      <c r="ABF79" s="80"/>
      <c r="ABG79" s="80"/>
      <c r="ABH79" s="80"/>
      <c r="ABI79" s="80"/>
      <c r="ABJ79" s="80"/>
      <c r="ABK79" s="80"/>
      <c r="ABL79" s="80"/>
      <c r="ABM79" s="80"/>
      <c r="ABN79" s="80"/>
      <c r="ABO79" s="80"/>
      <c r="ABP79" s="80"/>
      <c r="ABQ79" s="80"/>
      <c r="ABR79" s="80"/>
      <c r="ABS79" s="80"/>
      <c r="ABT79" s="80"/>
      <c r="ABU79" s="80"/>
      <c r="ABV79" s="80"/>
      <c r="ABW79" s="80"/>
      <c r="ABX79" s="80"/>
      <c r="ABY79" s="80"/>
      <c r="ABZ79" s="80"/>
      <c r="ACA79" s="80"/>
      <c r="ACB79" s="80"/>
      <c r="ACC79" s="80"/>
      <c r="ACD79" s="80"/>
      <c r="ACE79" s="80"/>
      <c r="ACF79" s="80"/>
      <c r="ACG79" s="80"/>
      <c r="ACH79" s="80"/>
      <c r="ACI79" s="80"/>
      <c r="ACJ79" s="80"/>
      <c r="ACK79" s="80"/>
      <c r="ACL79" s="80"/>
      <c r="ACM79" s="80"/>
      <c r="ACN79" s="80"/>
      <c r="ACO79" s="80"/>
      <c r="ACP79" s="80"/>
      <c r="ACQ79" s="80"/>
      <c r="ACR79" s="80"/>
      <c r="ACS79" s="80"/>
      <c r="ACT79" s="80"/>
      <c r="ACU79" s="80"/>
      <c r="ACV79" s="80"/>
      <c r="ACW79" s="80"/>
      <c r="ACX79" s="80"/>
      <c r="ACY79" s="80"/>
      <c r="ACZ79" s="80"/>
      <c r="ADA79" s="80"/>
      <c r="ADB79" s="80"/>
      <c r="ADC79" s="80"/>
      <c r="ADD79" s="80"/>
      <c r="ADE79" s="80"/>
      <c r="ADF79" s="80"/>
      <c r="ADG79" s="80"/>
      <c r="ADH79" s="80"/>
      <c r="ADI79" s="80"/>
      <c r="ADJ79" s="80"/>
      <c r="ADK79" s="80"/>
      <c r="ADL79" s="80"/>
      <c r="ADM79" s="80"/>
      <c r="ADN79" s="80"/>
      <c r="ADO79" s="80"/>
      <c r="ADP79" s="80"/>
      <c r="ADQ79" s="80"/>
      <c r="ADR79" s="80"/>
      <c r="ADS79" s="80"/>
      <c r="ADT79" s="80"/>
      <c r="ADU79" s="80"/>
      <c r="ADV79" s="80"/>
      <c r="ADW79" s="80"/>
      <c r="ADX79" s="80"/>
      <c r="ADY79" s="80"/>
      <c r="ADZ79" s="80"/>
      <c r="AEA79" s="80"/>
      <c r="AEB79" s="80"/>
      <c r="AEC79" s="80"/>
      <c r="AED79" s="80"/>
      <c r="AEE79" s="80"/>
      <c r="AEF79" s="80"/>
      <c r="AEG79" s="80"/>
      <c r="AEH79" s="80"/>
      <c r="AEI79" s="80"/>
      <c r="AEJ79" s="80"/>
      <c r="AEK79" s="80"/>
      <c r="AEL79" s="80"/>
      <c r="AEM79" s="80"/>
      <c r="AEN79" s="80"/>
      <c r="AEO79" s="80"/>
      <c r="AEP79" s="80"/>
      <c r="AEQ79" s="80"/>
      <c r="AER79" s="80"/>
      <c r="AES79" s="80"/>
      <c r="AET79" s="80"/>
      <c r="AEU79" s="80"/>
      <c r="AEV79" s="80"/>
      <c r="AEW79" s="80"/>
      <c r="AEX79" s="80"/>
      <c r="AEY79" s="80"/>
      <c r="AEZ79" s="80"/>
      <c r="AFA79" s="80"/>
      <c r="AFB79" s="80"/>
      <c r="AFC79" s="80"/>
      <c r="AFD79" s="80"/>
      <c r="AFE79" s="80"/>
      <c r="AFF79" s="80"/>
      <c r="AFG79" s="80"/>
      <c r="AFH79" s="80"/>
      <c r="AFI79" s="80"/>
      <c r="AFJ79" s="80"/>
      <c r="AFK79" s="80"/>
      <c r="AFL79" s="80"/>
      <c r="AFM79" s="80"/>
      <c r="AFN79" s="80"/>
      <c r="AFO79" s="80"/>
      <c r="AFP79" s="80"/>
      <c r="AFQ79" s="80"/>
      <c r="AFR79" s="80"/>
      <c r="AFS79" s="80"/>
      <c r="AFT79" s="80"/>
      <c r="AFU79" s="80"/>
      <c r="AFV79" s="80"/>
      <c r="AFW79" s="80"/>
      <c r="AFX79" s="80"/>
      <c r="AFY79" s="80"/>
      <c r="AFZ79" s="80"/>
      <c r="AGA79" s="80"/>
      <c r="AGB79" s="80"/>
      <c r="AGC79" s="80"/>
      <c r="AGD79" s="80"/>
      <c r="AGE79" s="80"/>
      <c r="AGF79" s="80"/>
      <c r="AGG79" s="80"/>
      <c r="AGH79" s="80"/>
      <c r="AGI79" s="80"/>
      <c r="AGJ79" s="80"/>
      <c r="AGK79" s="80"/>
      <c r="AGL79" s="80"/>
      <c r="AGM79" s="80"/>
      <c r="AGN79" s="80"/>
      <c r="AGO79" s="80"/>
      <c r="AGP79" s="80"/>
      <c r="AGQ79" s="80"/>
      <c r="AGR79" s="80"/>
      <c r="AGS79" s="80"/>
      <c r="AGT79" s="80"/>
      <c r="AGU79" s="80"/>
      <c r="AGV79" s="80"/>
      <c r="AGW79" s="80"/>
      <c r="AGX79" s="80"/>
      <c r="AGY79" s="80"/>
      <c r="AGZ79" s="80"/>
      <c r="AHA79" s="80"/>
      <c r="AHB79" s="80"/>
      <c r="AHC79" s="80"/>
      <c r="AHD79" s="80"/>
      <c r="AHE79" s="80"/>
      <c r="AHF79" s="80"/>
      <c r="AHG79" s="80"/>
      <c r="AHH79" s="80"/>
      <c r="AHI79" s="80"/>
      <c r="AHJ79" s="80"/>
      <c r="AHK79" s="80"/>
      <c r="AHL79" s="80"/>
      <c r="AHM79" s="80"/>
      <c r="AHN79" s="80"/>
      <c r="AHO79" s="80"/>
      <c r="AHP79" s="80"/>
      <c r="AHQ79" s="80"/>
      <c r="AHR79" s="80"/>
      <c r="AHS79" s="80"/>
      <c r="AHT79" s="80"/>
      <c r="AHU79" s="80"/>
      <c r="AHV79" s="80"/>
      <c r="AHW79" s="80"/>
      <c r="AHX79" s="80"/>
      <c r="AHY79" s="80"/>
      <c r="AHZ79" s="80"/>
      <c r="AIA79" s="80"/>
      <c r="AIB79" s="80"/>
      <c r="AIC79" s="80"/>
      <c r="AID79" s="80"/>
      <c r="AIE79" s="80"/>
      <c r="AIF79" s="80"/>
      <c r="AIG79" s="80"/>
      <c r="AIH79" s="80"/>
      <c r="AII79" s="80"/>
      <c r="AIJ79" s="80"/>
      <c r="AIK79" s="80"/>
      <c r="AIL79" s="80"/>
      <c r="AIM79" s="80"/>
      <c r="AIN79" s="80"/>
      <c r="AIO79" s="80"/>
      <c r="AIP79" s="80"/>
      <c r="AIQ79" s="80"/>
      <c r="AIR79" s="80"/>
      <c r="AIS79" s="80"/>
      <c r="AIT79" s="80"/>
      <c r="AIU79" s="80"/>
      <c r="AIV79" s="80"/>
      <c r="AIW79" s="80"/>
      <c r="AIX79" s="80"/>
      <c r="AIY79" s="80"/>
      <c r="AIZ79" s="80"/>
      <c r="AJA79" s="80"/>
      <c r="AJB79" s="80"/>
      <c r="AJC79" s="80"/>
      <c r="AJD79" s="80"/>
      <c r="AJE79" s="80"/>
      <c r="AJF79" s="80"/>
      <c r="AJG79" s="80"/>
      <c r="AJH79" s="80"/>
      <c r="AJI79" s="80"/>
      <c r="AJJ79" s="80"/>
      <c r="AJK79" s="80"/>
      <c r="AJL79" s="80"/>
      <c r="AJM79" s="80"/>
      <c r="AJN79" s="80"/>
      <c r="AJO79" s="80"/>
      <c r="AJP79" s="80"/>
      <c r="AJQ79" s="80"/>
      <c r="AJR79" s="80"/>
      <c r="AJS79" s="80"/>
      <c r="AJT79" s="80"/>
      <c r="AJU79" s="80"/>
      <c r="AJV79" s="80"/>
      <c r="AJW79" s="80"/>
      <c r="AJX79" s="80"/>
      <c r="AJY79" s="80"/>
      <c r="AJZ79" s="80"/>
      <c r="AKA79" s="80"/>
      <c r="AKB79" s="80"/>
      <c r="AKC79" s="80"/>
      <c r="AKD79" s="80"/>
      <c r="AKE79" s="80"/>
      <c r="AKF79" s="80"/>
      <c r="AKG79" s="80"/>
      <c r="AKH79" s="80"/>
      <c r="AKI79" s="80"/>
      <c r="AKJ79" s="80"/>
      <c r="AKK79" s="80"/>
      <c r="AKL79" s="80"/>
      <c r="AKM79" s="80"/>
      <c r="AKN79" s="80"/>
      <c r="AKO79" s="80"/>
      <c r="AKP79" s="80"/>
      <c r="AKQ79" s="80"/>
      <c r="AKR79" s="80"/>
      <c r="AKS79" s="80"/>
      <c r="AKT79" s="80"/>
      <c r="AKU79" s="80"/>
      <c r="AKV79" s="80"/>
      <c r="AKW79" s="80"/>
      <c r="AKX79" s="80"/>
      <c r="AKY79" s="80"/>
      <c r="AKZ79" s="80"/>
      <c r="ALA79" s="80"/>
      <c r="ALB79" s="80"/>
      <c r="ALC79" s="80"/>
      <c r="ALD79" s="80"/>
      <c r="ALE79" s="80"/>
      <c r="ALF79" s="80"/>
      <c r="ALG79" s="80"/>
      <c r="ALH79" s="80"/>
      <c r="ALI79" s="80"/>
      <c r="ALJ79" s="80"/>
      <c r="ALK79" s="80"/>
      <c r="ALL79" s="80"/>
      <c r="ALM79" s="80"/>
      <c r="ALN79" s="80"/>
      <c r="ALO79" s="80"/>
      <c r="ALP79" s="80"/>
    </row>
    <row r="80" spans="1:1004" s="207" customFormat="1" ht="15" x14ac:dyDescent="0.25">
      <c r="A80" s="56"/>
      <c r="B80" s="56"/>
      <c r="C80" s="56"/>
      <c r="D80" s="56"/>
      <c r="E80" s="56"/>
      <c r="F80" s="56"/>
      <c r="G80" s="56"/>
      <c r="H80" s="56"/>
      <c r="I80" s="56"/>
      <c r="J80" s="56"/>
      <c r="K80" s="56"/>
      <c r="L80" s="56"/>
      <c r="M80" s="56"/>
      <c r="N80" s="56"/>
      <c r="O80" s="56"/>
      <c r="P80" s="56"/>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c r="IV80" s="80"/>
      <c r="IW80" s="80"/>
      <c r="IX80" s="80"/>
      <c r="IY80" s="80"/>
      <c r="IZ80" s="80"/>
      <c r="JA80" s="80"/>
      <c r="JB80" s="80"/>
      <c r="JC80" s="80"/>
      <c r="JD80" s="80"/>
      <c r="JE80" s="80"/>
      <c r="JF80" s="80"/>
      <c r="JG80" s="80"/>
      <c r="JH80" s="80"/>
      <c r="JI80" s="80"/>
      <c r="JJ80" s="80"/>
      <c r="JK80" s="80"/>
      <c r="JL80" s="80"/>
      <c r="JM80" s="80"/>
      <c r="JN80" s="80"/>
      <c r="JO80" s="80"/>
      <c r="JP80" s="80"/>
      <c r="JQ80" s="80"/>
      <c r="JR80" s="80"/>
      <c r="JS80" s="80"/>
      <c r="JT80" s="80"/>
      <c r="JU80" s="80"/>
      <c r="JV80" s="80"/>
      <c r="JW80" s="80"/>
      <c r="JX80" s="80"/>
      <c r="JY80" s="80"/>
      <c r="JZ80" s="80"/>
      <c r="KA80" s="80"/>
      <c r="KB80" s="80"/>
      <c r="KC80" s="80"/>
      <c r="KD80" s="80"/>
      <c r="KE80" s="80"/>
      <c r="KF80" s="80"/>
      <c r="KG80" s="80"/>
      <c r="KH80" s="80"/>
      <c r="KI80" s="80"/>
      <c r="KJ80" s="80"/>
      <c r="KK80" s="80"/>
      <c r="KL80" s="80"/>
      <c r="KM80" s="80"/>
      <c r="KN80" s="80"/>
      <c r="KO80" s="80"/>
      <c r="KP80" s="80"/>
      <c r="KQ80" s="80"/>
      <c r="KR80" s="80"/>
      <c r="KS80" s="80"/>
      <c r="KT80" s="80"/>
      <c r="KU80" s="80"/>
      <c r="KV80" s="80"/>
      <c r="KW80" s="80"/>
      <c r="KX80" s="80"/>
      <c r="KY80" s="80"/>
      <c r="KZ80" s="80"/>
      <c r="LA80" s="80"/>
      <c r="LB80" s="80"/>
      <c r="LC80" s="80"/>
      <c r="LD80" s="80"/>
      <c r="LE80" s="80"/>
      <c r="LF80" s="80"/>
      <c r="LG80" s="80"/>
      <c r="LH80" s="80"/>
      <c r="LI80" s="80"/>
      <c r="LJ80" s="80"/>
      <c r="LK80" s="80"/>
      <c r="LL80" s="80"/>
      <c r="LM80" s="80"/>
      <c r="LN80" s="80"/>
      <c r="LO80" s="80"/>
      <c r="LP80" s="80"/>
      <c r="LQ80" s="80"/>
      <c r="LR80" s="80"/>
      <c r="LS80" s="80"/>
      <c r="LT80" s="80"/>
      <c r="LU80" s="80"/>
      <c r="LV80" s="80"/>
      <c r="LW80" s="80"/>
      <c r="LX80" s="80"/>
      <c r="LY80" s="80"/>
      <c r="LZ80" s="80"/>
      <c r="MA80" s="80"/>
      <c r="MB80" s="80"/>
      <c r="MC80" s="80"/>
      <c r="MD80" s="80"/>
      <c r="ME80" s="80"/>
      <c r="MF80" s="80"/>
      <c r="MG80" s="80"/>
      <c r="MH80" s="80"/>
      <c r="MI80" s="80"/>
      <c r="MJ80" s="80"/>
      <c r="MK80" s="80"/>
      <c r="ML80" s="80"/>
      <c r="MM80" s="80"/>
      <c r="MN80" s="80"/>
      <c r="MO80" s="80"/>
      <c r="MP80" s="80"/>
      <c r="MQ80" s="80"/>
      <c r="MR80" s="80"/>
      <c r="MS80" s="80"/>
      <c r="MT80" s="80"/>
      <c r="MU80" s="80"/>
      <c r="MV80" s="80"/>
      <c r="MW80" s="80"/>
      <c r="MX80" s="80"/>
      <c r="MY80" s="80"/>
      <c r="MZ80" s="80"/>
      <c r="NA80" s="80"/>
      <c r="NB80" s="80"/>
      <c r="NC80" s="80"/>
      <c r="ND80" s="80"/>
      <c r="NE80" s="80"/>
      <c r="NF80" s="80"/>
      <c r="NG80" s="80"/>
      <c r="NH80" s="80"/>
      <c r="NI80" s="80"/>
      <c r="NJ80" s="80"/>
      <c r="NK80" s="80"/>
      <c r="NL80" s="80"/>
      <c r="NM80" s="80"/>
      <c r="NN80" s="80"/>
      <c r="NO80" s="80"/>
      <c r="NP80" s="80"/>
      <c r="NQ80" s="80"/>
      <c r="NR80" s="80"/>
      <c r="NS80" s="80"/>
      <c r="NT80" s="80"/>
      <c r="NU80" s="80"/>
      <c r="NV80" s="80"/>
      <c r="NW80" s="80"/>
      <c r="NX80" s="80"/>
      <c r="NY80" s="80"/>
      <c r="NZ80" s="80"/>
      <c r="OA80" s="80"/>
      <c r="OB80" s="80"/>
      <c r="OC80" s="80"/>
      <c r="OD80" s="80"/>
      <c r="OE80" s="80"/>
      <c r="OF80" s="80"/>
      <c r="OG80" s="80"/>
      <c r="OH80" s="80"/>
      <c r="OI80" s="80"/>
      <c r="OJ80" s="80"/>
      <c r="OK80" s="80"/>
      <c r="OL80" s="80"/>
      <c r="OM80" s="80"/>
      <c r="ON80" s="80"/>
      <c r="OO80" s="80"/>
      <c r="OP80" s="80"/>
      <c r="OQ80" s="80"/>
      <c r="OR80" s="80"/>
      <c r="OS80" s="80"/>
      <c r="OT80" s="80"/>
      <c r="OU80" s="80"/>
      <c r="OV80" s="80"/>
      <c r="OW80" s="80"/>
      <c r="OX80" s="80"/>
      <c r="OY80" s="80"/>
      <c r="OZ80" s="80"/>
      <c r="PA80" s="80"/>
      <c r="PB80" s="80"/>
      <c r="PC80" s="80"/>
      <c r="PD80" s="80"/>
      <c r="PE80" s="80"/>
      <c r="PF80" s="80"/>
      <c r="PG80" s="80"/>
      <c r="PH80" s="80"/>
      <c r="PI80" s="80"/>
      <c r="PJ80" s="80"/>
      <c r="PK80" s="80"/>
      <c r="PL80" s="80"/>
      <c r="PM80" s="80"/>
      <c r="PN80" s="80"/>
      <c r="PO80" s="80"/>
      <c r="PP80" s="80"/>
      <c r="PQ80" s="80"/>
      <c r="PR80" s="80"/>
      <c r="PS80" s="80"/>
      <c r="PT80" s="80"/>
      <c r="PU80" s="80"/>
      <c r="PV80" s="80"/>
      <c r="PW80" s="80"/>
      <c r="PX80" s="80"/>
      <c r="PY80" s="80"/>
      <c r="PZ80" s="80"/>
      <c r="QA80" s="80"/>
      <c r="QB80" s="80"/>
      <c r="QC80" s="80"/>
      <c r="QD80" s="80"/>
      <c r="QE80" s="80"/>
      <c r="QF80" s="80"/>
      <c r="QG80" s="80"/>
      <c r="QH80" s="80"/>
      <c r="QI80" s="80"/>
      <c r="QJ80" s="80"/>
      <c r="QK80" s="80"/>
      <c r="QL80" s="80"/>
      <c r="QM80" s="80"/>
      <c r="QN80" s="80"/>
      <c r="QO80" s="80"/>
      <c r="QP80" s="80"/>
      <c r="QQ80" s="80"/>
      <c r="QR80" s="80"/>
      <c r="QS80" s="80"/>
      <c r="QT80" s="80"/>
      <c r="QU80" s="80"/>
      <c r="QV80" s="80"/>
      <c r="QW80" s="80"/>
      <c r="QX80" s="80"/>
      <c r="QY80" s="80"/>
      <c r="QZ80" s="80"/>
      <c r="RA80" s="80"/>
      <c r="RB80" s="80"/>
      <c r="RC80" s="80"/>
      <c r="RD80" s="80"/>
      <c r="RE80" s="80"/>
      <c r="RF80" s="80"/>
      <c r="RG80" s="80"/>
      <c r="RH80" s="80"/>
      <c r="RI80" s="80"/>
      <c r="RJ80" s="80"/>
      <c r="RK80" s="80"/>
      <c r="RL80" s="80"/>
      <c r="RM80" s="80"/>
      <c r="RN80" s="80"/>
      <c r="RO80" s="80"/>
      <c r="RP80" s="80"/>
      <c r="RQ80" s="80"/>
      <c r="RR80" s="80"/>
      <c r="RS80" s="80"/>
      <c r="RT80" s="80"/>
      <c r="RU80" s="80"/>
      <c r="RV80" s="80"/>
      <c r="RW80" s="80"/>
      <c r="RX80" s="80"/>
      <c r="RY80" s="80"/>
      <c r="RZ80" s="80"/>
      <c r="SA80" s="80"/>
      <c r="SB80" s="80"/>
      <c r="SC80" s="80"/>
      <c r="SD80" s="80"/>
      <c r="SE80" s="80"/>
      <c r="SF80" s="80"/>
      <c r="SG80" s="80"/>
      <c r="SH80" s="80"/>
      <c r="SI80" s="80"/>
      <c r="SJ80" s="80"/>
      <c r="SK80" s="80"/>
      <c r="SL80" s="80"/>
      <c r="SM80" s="80"/>
      <c r="SN80" s="80"/>
      <c r="SO80" s="80"/>
      <c r="SP80" s="80"/>
      <c r="SQ80" s="80"/>
      <c r="SR80" s="80"/>
      <c r="SS80" s="80"/>
      <c r="ST80" s="80"/>
      <c r="SU80" s="80"/>
      <c r="SV80" s="80"/>
      <c r="SW80" s="80"/>
      <c r="SX80" s="80"/>
      <c r="SY80" s="80"/>
      <c r="SZ80" s="80"/>
      <c r="TA80" s="80"/>
      <c r="TB80" s="80"/>
      <c r="TC80" s="80"/>
      <c r="TD80" s="80"/>
      <c r="TE80" s="80"/>
      <c r="TF80" s="80"/>
      <c r="TG80" s="80"/>
      <c r="TH80" s="80"/>
      <c r="TI80" s="80"/>
      <c r="TJ80" s="80"/>
      <c r="TK80" s="80"/>
      <c r="TL80" s="80"/>
      <c r="TM80" s="80"/>
      <c r="TN80" s="80"/>
      <c r="TO80" s="80"/>
      <c r="TP80" s="80"/>
      <c r="TQ80" s="80"/>
      <c r="TR80" s="80"/>
      <c r="TS80" s="80"/>
      <c r="TT80" s="80"/>
      <c r="TU80" s="80"/>
      <c r="TV80" s="80"/>
      <c r="TW80" s="80"/>
      <c r="TX80" s="80"/>
      <c r="TY80" s="80"/>
      <c r="TZ80" s="80"/>
      <c r="UA80" s="80"/>
      <c r="UB80" s="80"/>
      <c r="UC80" s="80"/>
      <c r="UD80" s="80"/>
      <c r="UE80" s="80"/>
      <c r="UF80" s="80"/>
      <c r="UG80" s="80"/>
      <c r="UH80" s="80"/>
      <c r="UI80" s="80"/>
      <c r="UJ80" s="80"/>
      <c r="UK80" s="80"/>
      <c r="UL80" s="80"/>
      <c r="UM80" s="80"/>
      <c r="UN80" s="80"/>
      <c r="UO80" s="80"/>
      <c r="UP80" s="80"/>
      <c r="UQ80" s="80"/>
      <c r="UR80" s="80"/>
      <c r="US80" s="80"/>
      <c r="UT80" s="80"/>
      <c r="UU80" s="80"/>
      <c r="UV80" s="80"/>
      <c r="UW80" s="80"/>
      <c r="UX80" s="80"/>
      <c r="UY80" s="80"/>
      <c r="UZ80" s="80"/>
      <c r="VA80" s="80"/>
      <c r="VB80" s="80"/>
      <c r="VC80" s="80"/>
      <c r="VD80" s="80"/>
      <c r="VE80" s="80"/>
      <c r="VF80" s="80"/>
      <c r="VG80" s="80"/>
      <c r="VH80" s="80"/>
      <c r="VI80" s="80"/>
      <c r="VJ80" s="80"/>
      <c r="VK80" s="80"/>
      <c r="VL80" s="80"/>
      <c r="VM80" s="80"/>
      <c r="VN80" s="80"/>
      <c r="VO80" s="80"/>
      <c r="VP80" s="80"/>
      <c r="VQ80" s="80"/>
      <c r="VR80" s="80"/>
      <c r="VS80" s="80"/>
      <c r="VT80" s="80"/>
      <c r="VU80" s="80"/>
      <c r="VV80" s="80"/>
      <c r="VW80" s="80"/>
      <c r="VX80" s="80"/>
      <c r="VY80" s="80"/>
      <c r="VZ80" s="80"/>
      <c r="WA80" s="80"/>
      <c r="WB80" s="80"/>
      <c r="WC80" s="80"/>
      <c r="WD80" s="80"/>
      <c r="WE80" s="80"/>
      <c r="WF80" s="80"/>
      <c r="WG80" s="80"/>
      <c r="WH80" s="80"/>
      <c r="WI80" s="80"/>
      <c r="WJ80" s="80"/>
      <c r="WK80" s="80"/>
      <c r="WL80" s="80"/>
      <c r="WM80" s="80"/>
      <c r="WN80" s="80"/>
      <c r="WO80" s="80"/>
      <c r="WP80" s="80"/>
      <c r="WQ80" s="80"/>
      <c r="WR80" s="80"/>
      <c r="WS80" s="80"/>
      <c r="WT80" s="80"/>
      <c r="WU80" s="80"/>
      <c r="WV80" s="80"/>
      <c r="WW80" s="80"/>
      <c r="WX80" s="80"/>
      <c r="WY80" s="80"/>
      <c r="WZ80" s="80"/>
      <c r="XA80" s="80"/>
      <c r="XB80" s="80"/>
      <c r="XC80" s="80"/>
      <c r="XD80" s="80"/>
      <c r="XE80" s="80"/>
      <c r="XF80" s="80"/>
      <c r="XG80" s="80"/>
      <c r="XH80" s="80"/>
      <c r="XI80" s="80"/>
      <c r="XJ80" s="80"/>
      <c r="XK80" s="80"/>
      <c r="XL80" s="80"/>
      <c r="XM80" s="80"/>
      <c r="XN80" s="80"/>
      <c r="XO80" s="80"/>
      <c r="XP80" s="80"/>
      <c r="XQ80" s="80"/>
      <c r="XR80" s="80"/>
      <c r="XS80" s="80"/>
      <c r="XT80" s="80"/>
      <c r="XU80" s="80"/>
      <c r="XV80" s="80"/>
      <c r="XW80" s="80"/>
      <c r="XX80" s="80"/>
      <c r="XY80" s="80"/>
      <c r="XZ80" s="80"/>
      <c r="YA80" s="80"/>
      <c r="YB80" s="80"/>
      <c r="YC80" s="80"/>
      <c r="YD80" s="80"/>
      <c r="YE80" s="80"/>
      <c r="YF80" s="80"/>
      <c r="YG80" s="80"/>
      <c r="YH80" s="80"/>
      <c r="YI80" s="80"/>
      <c r="YJ80" s="80"/>
      <c r="YK80" s="80"/>
      <c r="YL80" s="80"/>
      <c r="YM80" s="80"/>
      <c r="YN80" s="80"/>
      <c r="YO80" s="80"/>
      <c r="YP80" s="80"/>
      <c r="YQ80" s="80"/>
      <c r="YR80" s="80"/>
      <c r="YS80" s="80"/>
      <c r="YT80" s="80"/>
      <c r="YU80" s="80"/>
      <c r="YV80" s="80"/>
      <c r="YW80" s="80"/>
      <c r="YX80" s="80"/>
      <c r="YY80" s="80"/>
      <c r="YZ80" s="80"/>
      <c r="ZA80" s="80"/>
      <c r="ZB80" s="80"/>
      <c r="ZC80" s="80"/>
      <c r="ZD80" s="80"/>
      <c r="ZE80" s="80"/>
      <c r="ZF80" s="80"/>
      <c r="ZG80" s="80"/>
      <c r="ZH80" s="80"/>
      <c r="ZI80" s="80"/>
      <c r="ZJ80" s="80"/>
      <c r="ZK80" s="80"/>
      <c r="ZL80" s="80"/>
      <c r="ZM80" s="80"/>
      <c r="ZN80" s="80"/>
      <c r="ZO80" s="80"/>
      <c r="ZP80" s="80"/>
      <c r="ZQ80" s="80"/>
      <c r="ZR80" s="80"/>
      <c r="ZS80" s="80"/>
      <c r="ZT80" s="80"/>
      <c r="ZU80" s="80"/>
      <c r="ZV80" s="80"/>
      <c r="ZW80" s="80"/>
      <c r="ZX80" s="80"/>
      <c r="ZY80" s="80"/>
      <c r="ZZ80" s="80"/>
      <c r="AAA80" s="80"/>
      <c r="AAB80" s="80"/>
      <c r="AAC80" s="80"/>
      <c r="AAD80" s="80"/>
      <c r="AAE80" s="80"/>
      <c r="AAF80" s="80"/>
      <c r="AAG80" s="80"/>
      <c r="AAH80" s="80"/>
      <c r="AAI80" s="80"/>
      <c r="AAJ80" s="80"/>
      <c r="AAK80" s="80"/>
      <c r="AAL80" s="80"/>
      <c r="AAM80" s="80"/>
      <c r="AAN80" s="80"/>
      <c r="AAO80" s="80"/>
      <c r="AAP80" s="80"/>
      <c r="AAQ80" s="80"/>
      <c r="AAR80" s="80"/>
      <c r="AAS80" s="80"/>
      <c r="AAT80" s="80"/>
      <c r="AAU80" s="80"/>
      <c r="AAV80" s="80"/>
      <c r="AAW80" s="80"/>
      <c r="AAX80" s="80"/>
      <c r="AAY80" s="80"/>
      <c r="AAZ80" s="80"/>
      <c r="ABA80" s="80"/>
      <c r="ABB80" s="80"/>
      <c r="ABC80" s="80"/>
      <c r="ABD80" s="80"/>
      <c r="ABE80" s="80"/>
      <c r="ABF80" s="80"/>
      <c r="ABG80" s="80"/>
      <c r="ABH80" s="80"/>
      <c r="ABI80" s="80"/>
      <c r="ABJ80" s="80"/>
      <c r="ABK80" s="80"/>
      <c r="ABL80" s="80"/>
      <c r="ABM80" s="80"/>
      <c r="ABN80" s="80"/>
      <c r="ABO80" s="80"/>
      <c r="ABP80" s="80"/>
      <c r="ABQ80" s="80"/>
      <c r="ABR80" s="80"/>
      <c r="ABS80" s="80"/>
      <c r="ABT80" s="80"/>
      <c r="ABU80" s="80"/>
      <c r="ABV80" s="80"/>
      <c r="ABW80" s="80"/>
      <c r="ABX80" s="80"/>
      <c r="ABY80" s="80"/>
      <c r="ABZ80" s="80"/>
      <c r="ACA80" s="80"/>
      <c r="ACB80" s="80"/>
      <c r="ACC80" s="80"/>
      <c r="ACD80" s="80"/>
      <c r="ACE80" s="80"/>
      <c r="ACF80" s="80"/>
      <c r="ACG80" s="80"/>
      <c r="ACH80" s="80"/>
      <c r="ACI80" s="80"/>
      <c r="ACJ80" s="80"/>
      <c r="ACK80" s="80"/>
      <c r="ACL80" s="80"/>
      <c r="ACM80" s="80"/>
      <c r="ACN80" s="80"/>
      <c r="ACO80" s="80"/>
      <c r="ACP80" s="80"/>
      <c r="ACQ80" s="80"/>
      <c r="ACR80" s="80"/>
      <c r="ACS80" s="80"/>
      <c r="ACT80" s="80"/>
      <c r="ACU80" s="80"/>
      <c r="ACV80" s="80"/>
      <c r="ACW80" s="80"/>
      <c r="ACX80" s="80"/>
      <c r="ACY80" s="80"/>
      <c r="ACZ80" s="80"/>
      <c r="ADA80" s="80"/>
      <c r="ADB80" s="80"/>
      <c r="ADC80" s="80"/>
      <c r="ADD80" s="80"/>
      <c r="ADE80" s="80"/>
      <c r="ADF80" s="80"/>
      <c r="ADG80" s="80"/>
      <c r="ADH80" s="80"/>
      <c r="ADI80" s="80"/>
      <c r="ADJ80" s="80"/>
      <c r="ADK80" s="80"/>
      <c r="ADL80" s="80"/>
      <c r="ADM80" s="80"/>
      <c r="ADN80" s="80"/>
      <c r="ADO80" s="80"/>
      <c r="ADP80" s="80"/>
      <c r="ADQ80" s="80"/>
      <c r="ADR80" s="80"/>
      <c r="ADS80" s="80"/>
      <c r="ADT80" s="80"/>
      <c r="ADU80" s="80"/>
      <c r="ADV80" s="80"/>
      <c r="ADW80" s="80"/>
      <c r="ADX80" s="80"/>
      <c r="ADY80" s="80"/>
      <c r="ADZ80" s="80"/>
      <c r="AEA80" s="80"/>
      <c r="AEB80" s="80"/>
      <c r="AEC80" s="80"/>
      <c r="AED80" s="80"/>
      <c r="AEE80" s="80"/>
      <c r="AEF80" s="80"/>
      <c r="AEG80" s="80"/>
      <c r="AEH80" s="80"/>
      <c r="AEI80" s="80"/>
      <c r="AEJ80" s="80"/>
      <c r="AEK80" s="80"/>
      <c r="AEL80" s="80"/>
      <c r="AEM80" s="80"/>
      <c r="AEN80" s="80"/>
      <c r="AEO80" s="80"/>
      <c r="AEP80" s="80"/>
      <c r="AEQ80" s="80"/>
      <c r="AER80" s="80"/>
      <c r="AES80" s="80"/>
      <c r="AET80" s="80"/>
      <c r="AEU80" s="80"/>
      <c r="AEV80" s="80"/>
      <c r="AEW80" s="80"/>
      <c r="AEX80" s="80"/>
      <c r="AEY80" s="80"/>
      <c r="AEZ80" s="80"/>
      <c r="AFA80" s="80"/>
      <c r="AFB80" s="80"/>
      <c r="AFC80" s="80"/>
      <c r="AFD80" s="80"/>
      <c r="AFE80" s="80"/>
      <c r="AFF80" s="80"/>
      <c r="AFG80" s="80"/>
      <c r="AFH80" s="80"/>
      <c r="AFI80" s="80"/>
      <c r="AFJ80" s="80"/>
      <c r="AFK80" s="80"/>
      <c r="AFL80" s="80"/>
      <c r="AFM80" s="80"/>
      <c r="AFN80" s="80"/>
      <c r="AFO80" s="80"/>
      <c r="AFP80" s="80"/>
      <c r="AFQ80" s="80"/>
      <c r="AFR80" s="80"/>
      <c r="AFS80" s="80"/>
      <c r="AFT80" s="80"/>
      <c r="AFU80" s="80"/>
      <c r="AFV80" s="80"/>
      <c r="AFW80" s="80"/>
      <c r="AFX80" s="80"/>
      <c r="AFY80" s="80"/>
      <c r="AFZ80" s="80"/>
      <c r="AGA80" s="80"/>
      <c r="AGB80" s="80"/>
      <c r="AGC80" s="80"/>
      <c r="AGD80" s="80"/>
      <c r="AGE80" s="80"/>
      <c r="AGF80" s="80"/>
      <c r="AGG80" s="80"/>
      <c r="AGH80" s="80"/>
      <c r="AGI80" s="80"/>
      <c r="AGJ80" s="80"/>
      <c r="AGK80" s="80"/>
      <c r="AGL80" s="80"/>
      <c r="AGM80" s="80"/>
      <c r="AGN80" s="80"/>
      <c r="AGO80" s="80"/>
      <c r="AGP80" s="80"/>
      <c r="AGQ80" s="80"/>
      <c r="AGR80" s="80"/>
      <c r="AGS80" s="80"/>
      <c r="AGT80" s="80"/>
      <c r="AGU80" s="80"/>
      <c r="AGV80" s="80"/>
      <c r="AGW80" s="80"/>
      <c r="AGX80" s="80"/>
      <c r="AGY80" s="80"/>
      <c r="AGZ80" s="80"/>
      <c r="AHA80" s="80"/>
      <c r="AHB80" s="80"/>
      <c r="AHC80" s="80"/>
      <c r="AHD80" s="80"/>
      <c r="AHE80" s="80"/>
      <c r="AHF80" s="80"/>
      <c r="AHG80" s="80"/>
      <c r="AHH80" s="80"/>
      <c r="AHI80" s="80"/>
      <c r="AHJ80" s="80"/>
      <c r="AHK80" s="80"/>
      <c r="AHL80" s="80"/>
      <c r="AHM80" s="80"/>
      <c r="AHN80" s="80"/>
      <c r="AHO80" s="80"/>
      <c r="AHP80" s="80"/>
      <c r="AHQ80" s="80"/>
      <c r="AHR80" s="80"/>
      <c r="AHS80" s="80"/>
      <c r="AHT80" s="80"/>
      <c r="AHU80" s="80"/>
      <c r="AHV80" s="80"/>
      <c r="AHW80" s="80"/>
      <c r="AHX80" s="80"/>
      <c r="AHY80" s="80"/>
      <c r="AHZ80" s="80"/>
      <c r="AIA80" s="80"/>
      <c r="AIB80" s="80"/>
      <c r="AIC80" s="80"/>
      <c r="AID80" s="80"/>
      <c r="AIE80" s="80"/>
      <c r="AIF80" s="80"/>
      <c r="AIG80" s="80"/>
      <c r="AIH80" s="80"/>
      <c r="AII80" s="80"/>
      <c r="AIJ80" s="80"/>
      <c r="AIK80" s="80"/>
      <c r="AIL80" s="80"/>
      <c r="AIM80" s="80"/>
      <c r="AIN80" s="80"/>
      <c r="AIO80" s="80"/>
      <c r="AIP80" s="80"/>
      <c r="AIQ80" s="80"/>
      <c r="AIR80" s="80"/>
      <c r="AIS80" s="80"/>
      <c r="AIT80" s="80"/>
      <c r="AIU80" s="80"/>
      <c r="AIV80" s="80"/>
      <c r="AIW80" s="80"/>
      <c r="AIX80" s="80"/>
      <c r="AIY80" s="80"/>
      <c r="AIZ80" s="80"/>
      <c r="AJA80" s="80"/>
      <c r="AJB80" s="80"/>
      <c r="AJC80" s="80"/>
      <c r="AJD80" s="80"/>
      <c r="AJE80" s="80"/>
      <c r="AJF80" s="80"/>
      <c r="AJG80" s="80"/>
      <c r="AJH80" s="80"/>
      <c r="AJI80" s="80"/>
      <c r="AJJ80" s="80"/>
      <c r="AJK80" s="80"/>
      <c r="AJL80" s="80"/>
      <c r="AJM80" s="80"/>
      <c r="AJN80" s="80"/>
      <c r="AJO80" s="80"/>
      <c r="AJP80" s="80"/>
      <c r="AJQ80" s="80"/>
      <c r="AJR80" s="80"/>
      <c r="AJS80" s="80"/>
      <c r="AJT80" s="80"/>
      <c r="AJU80" s="80"/>
      <c r="AJV80" s="80"/>
      <c r="AJW80" s="80"/>
      <c r="AJX80" s="80"/>
      <c r="AJY80" s="80"/>
      <c r="AJZ80" s="80"/>
      <c r="AKA80" s="80"/>
      <c r="AKB80" s="80"/>
      <c r="AKC80" s="80"/>
      <c r="AKD80" s="80"/>
      <c r="AKE80" s="80"/>
      <c r="AKF80" s="80"/>
      <c r="AKG80" s="80"/>
      <c r="AKH80" s="80"/>
      <c r="AKI80" s="80"/>
      <c r="AKJ80" s="80"/>
      <c r="AKK80" s="80"/>
      <c r="AKL80" s="80"/>
      <c r="AKM80" s="80"/>
      <c r="AKN80" s="80"/>
      <c r="AKO80" s="80"/>
      <c r="AKP80" s="80"/>
      <c r="AKQ80" s="80"/>
      <c r="AKR80" s="80"/>
      <c r="AKS80" s="80"/>
      <c r="AKT80" s="80"/>
      <c r="AKU80" s="80"/>
      <c r="AKV80" s="80"/>
      <c r="AKW80" s="80"/>
      <c r="AKX80" s="80"/>
      <c r="AKY80" s="80"/>
      <c r="AKZ80" s="80"/>
      <c r="ALA80" s="80"/>
      <c r="ALB80" s="80"/>
      <c r="ALC80" s="80"/>
      <c r="ALD80" s="80"/>
      <c r="ALE80" s="80"/>
      <c r="ALF80" s="80"/>
      <c r="ALG80" s="80"/>
      <c r="ALH80" s="80"/>
      <c r="ALI80" s="80"/>
      <c r="ALJ80" s="80"/>
      <c r="ALK80" s="80"/>
      <c r="ALL80" s="80"/>
      <c r="ALM80" s="80"/>
      <c r="ALN80" s="80"/>
      <c r="ALO80" s="80"/>
      <c r="ALP80" s="80"/>
    </row>
    <row r="81" spans="1:1004" s="207" customFormat="1" ht="15" x14ac:dyDescent="0.25">
      <c r="A81" s="122" t="str">
        <f>dat</f>
        <v>Tāme sastādīta 2021. gada</v>
      </c>
      <c r="B81" s="123"/>
      <c r="C81" s="123"/>
      <c r="D81" s="123"/>
      <c r="E81" s="56"/>
      <c r="F81" s="56"/>
      <c r="G81" s="56"/>
      <c r="H81" s="56"/>
      <c r="I81" s="56"/>
      <c r="J81" s="56"/>
      <c r="K81" s="56"/>
      <c r="L81" s="56"/>
      <c r="M81" s="56"/>
      <c r="N81" s="56"/>
      <c r="O81" s="56"/>
      <c r="P81" s="56"/>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c r="IW81" s="80"/>
      <c r="IX81" s="80"/>
      <c r="IY81" s="80"/>
      <c r="IZ81" s="80"/>
      <c r="JA81" s="80"/>
      <c r="JB81" s="80"/>
      <c r="JC81" s="80"/>
      <c r="JD81" s="80"/>
      <c r="JE81" s="80"/>
      <c r="JF81" s="80"/>
      <c r="JG81" s="80"/>
      <c r="JH81" s="80"/>
      <c r="JI81" s="80"/>
      <c r="JJ81" s="80"/>
      <c r="JK81" s="80"/>
      <c r="JL81" s="80"/>
      <c r="JM81" s="80"/>
      <c r="JN81" s="80"/>
      <c r="JO81" s="80"/>
      <c r="JP81" s="80"/>
      <c r="JQ81" s="80"/>
      <c r="JR81" s="80"/>
      <c r="JS81" s="80"/>
      <c r="JT81" s="80"/>
      <c r="JU81" s="80"/>
      <c r="JV81" s="80"/>
      <c r="JW81" s="80"/>
      <c r="JX81" s="80"/>
      <c r="JY81" s="80"/>
      <c r="JZ81" s="80"/>
      <c r="KA81" s="80"/>
      <c r="KB81" s="80"/>
      <c r="KC81" s="80"/>
      <c r="KD81" s="80"/>
      <c r="KE81" s="80"/>
      <c r="KF81" s="80"/>
      <c r="KG81" s="80"/>
      <c r="KH81" s="80"/>
      <c r="KI81" s="80"/>
      <c r="KJ81" s="80"/>
      <c r="KK81" s="80"/>
      <c r="KL81" s="80"/>
      <c r="KM81" s="80"/>
      <c r="KN81" s="80"/>
      <c r="KO81" s="80"/>
      <c r="KP81" s="80"/>
      <c r="KQ81" s="80"/>
      <c r="KR81" s="80"/>
      <c r="KS81" s="80"/>
      <c r="KT81" s="80"/>
      <c r="KU81" s="80"/>
      <c r="KV81" s="80"/>
      <c r="KW81" s="80"/>
      <c r="KX81" s="80"/>
      <c r="KY81" s="80"/>
      <c r="KZ81" s="80"/>
      <c r="LA81" s="80"/>
      <c r="LB81" s="80"/>
      <c r="LC81" s="80"/>
      <c r="LD81" s="80"/>
      <c r="LE81" s="80"/>
      <c r="LF81" s="80"/>
      <c r="LG81" s="80"/>
      <c r="LH81" s="80"/>
      <c r="LI81" s="80"/>
      <c r="LJ81" s="80"/>
      <c r="LK81" s="80"/>
      <c r="LL81" s="80"/>
      <c r="LM81" s="80"/>
      <c r="LN81" s="80"/>
      <c r="LO81" s="80"/>
      <c r="LP81" s="80"/>
      <c r="LQ81" s="80"/>
      <c r="LR81" s="80"/>
      <c r="LS81" s="80"/>
      <c r="LT81" s="80"/>
      <c r="LU81" s="80"/>
      <c r="LV81" s="80"/>
      <c r="LW81" s="80"/>
      <c r="LX81" s="80"/>
      <c r="LY81" s="80"/>
      <c r="LZ81" s="80"/>
      <c r="MA81" s="80"/>
      <c r="MB81" s="80"/>
      <c r="MC81" s="80"/>
      <c r="MD81" s="80"/>
      <c r="ME81" s="80"/>
      <c r="MF81" s="80"/>
      <c r="MG81" s="80"/>
      <c r="MH81" s="80"/>
      <c r="MI81" s="80"/>
      <c r="MJ81" s="80"/>
      <c r="MK81" s="80"/>
      <c r="ML81" s="80"/>
      <c r="MM81" s="80"/>
      <c r="MN81" s="80"/>
      <c r="MO81" s="80"/>
      <c r="MP81" s="80"/>
      <c r="MQ81" s="80"/>
      <c r="MR81" s="80"/>
      <c r="MS81" s="80"/>
      <c r="MT81" s="80"/>
      <c r="MU81" s="80"/>
      <c r="MV81" s="80"/>
      <c r="MW81" s="80"/>
      <c r="MX81" s="80"/>
      <c r="MY81" s="80"/>
      <c r="MZ81" s="80"/>
      <c r="NA81" s="80"/>
      <c r="NB81" s="80"/>
      <c r="NC81" s="80"/>
      <c r="ND81" s="80"/>
      <c r="NE81" s="80"/>
      <c r="NF81" s="80"/>
      <c r="NG81" s="80"/>
      <c r="NH81" s="80"/>
      <c r="NI81" s="80"/>
      <c r="NJ81" s="80"/>
      <c r="NK81" s="80"/>
      <c r="NL81" s="80"/>
      <c r="NM81" s="80"/>
      <c r="NN81" s="80"/>
      <c r="NO81" s="80"/>
      <c r="NP81" s="80"/>
      <c r="NQ81" s="80"/>
      <c r="NR81" s="80"/>
      <c r="NS81" s="80"/>
      <c r="NT81" s="80"/>
      <c r="NU81" s="80"/>
      <c r="NV81" s="80"/>
      <c r="NW81" s="80"/>
      <c r="NX81" s="80"/>
      <c r="NY81" s="80"/>
      <c r="NZ81" s="80"/>
      <c r="OA81" s="80"/>
      <c r="OB81" s="80"/>
      <c r="OC81" s="80"/>
      <c r="OD81" s="80"/>
      <c r="OE81" s="80"/>
      <c r="OF81" s="80"/>
      <c r="OG81" s="80"/>
      <c r="OH81" s="80"/>
      <c r="OI81" s="80"/>
      <c r="OJ81" s="80"/>
      <c r="OK81" s="80"/>
      <c r="OL81" s="80"/>
      <c r="OM81" s="80"/>
      <c r="ON81" s="80"/>
      <c r="OO81" s="80"/>
      <c r="OP81" s="80"/>
      <c r="OQ81" s="80"/>
      <c r="OR81" s="80"/>
      <c r="OS81" s="80"/>
      <c r="OT81" s="80"/>
      <c r="OU81" s="80"/>
      <c r="OV81" s="80"/>
      <c r="OW81" s="80"/>
      <c r="OX81" s="80"/>
      <c r="OY81" s="80"/>
      <c r="OZ81" s="80"/>
      <c r="PA81" s="80"/>
      <c r="PB81" s="80"/>
      <c r="PC81" s="80"/>
      <c r="PD81" s="80"/>
      <c r="PE81" s="80"/>
      <c r="PF81" s="80"/>
      <c r="PG81" s="80"/>
      <c r="PH81" s="80"/>
      <c r="PI81" s="80"/>
      <c r="PJ81" s="80"/>
      <c r="PK81" s="80"/>
      <c r="PL81" s="80"/>
      <c r="PM81" s="80"/>
      <c r="PN81" s="80"/>
      <c r="PO81" s="80"/>
      <c r="PP81" s="80"/>
      <c r="PQ81" s="80"/>
      <c r="PR81" s="80"/>
      <c r="PS81" s="80"/>
      <c r="PT81" s="80"/>
      <c r="PU81" s="80"/>
      <c r="PV81" s="80"/>
      <c r="PW81" s="80"/>
      <c r="PX81" s="80"/>
      <c r="PY81" s="80"/>
      <c r="PZ81" s="80"/>
      <c r="QA81" s="80"/>
      <c r="QB81" s="80"/>
      <c r="QC81" s="80"/>
      <c r="QD81" s="80"/>
      <c r="QE81" s="80"/>
      <c r="QF81" s="80"/>
      <c r="QG81" s="80"/>
      <c r="QH81" s="80"/>
      <c r="QI81" s="80"/>
      <c r="QJ81" s="80"/>
      <c r="QK81" s="80"/>
      <c r="QL81" s="80"/>
      <c r="QM81" s="80"/>
      <c r="QN81" s="80"/>
      <c r="QO81" s="80"/>
      <c r="QP81" s="80"/>
      <c r="QQ81" s="80"/>
      <c r="QR81" s="80"/>
      <c r="QS81" s="80"/>
      <c r="QT81" s="80"/>
      <c r="QU81" s="80"/>
      <c r="QV81" s="80"/>
      <c r="QW81" s="80"/>
      <c r="QX81" s="80"/>
      <c r="QY81" s="80"/>
      <c r="QZ81" s="80"/>
      <c r="RA81" s="80"/>
      <c r="RB81" s="80"/>
      <c r="RC81" s="80"/>
      <c r="RD81" s="80"/>
      <c r="RE81" s="80"/>
      <c r="RF81" s="80"/>
      <c r="RG81" s="80"/>
      <c r="RH81" s="80"/>
      <c r="RI81" s="80"/>
      <c r="RJ81" s="80"/>
      <c r="RK81" s="80"/>
      <c r="RL81" s="80"/>
      <c r="RM81" s="80"/>
      <c r="RN81" s="80"/>
      <c r="RO81" s="80"/>
      <c r="RP81" s="80"/>
      <c r="RQ81" s="80"/>
      <c r="RR81" s="80"/>
      <c r="RS81" s="80"/>
      <c r="RT81" s="80"/>
      <c r="RU81" s="80"/>
      <c r="RV81" s="80"/>
      <c r="RW81" s="80"/>
      <c r="RX81" s="80"/>
      <c r="RY81" s="80"/>
      <c r="RZ81" s="80"/>
      <c r="SA81" s="80"/>
      <c r="SB81" s="80"/>
      <c r="SC81" s="80"/>
      <c r="SD81" s="80"/>
      <c r="SE81" s="80"/>
      <c r="SF81" s="80"/>
      <c r="SG81" s="80"/>
      <c r="SH81" s="80"/>
      <c r="SI81" s="80"/>
      <c r="SJ81" s="80"/>
      <c r="SK81" s="80"/>
      <c r="SL81" s="80"/>
      <c r="SM81" s="80"/>
      <c r="SN81" s="80"/>
      <c r="SO81" s="80"/>
      <c r="SP81" s="80"/>
      <c r="SQ81" s="80"/>
      <c r="SR81" s="80"/>
      <c r="SS81" s="80"/>
      <c r="ST81" s="80"/>
      <c r="SU81" s="80"/>
      <c r="SV81" s="80"/>
      <c r="SW81" s="80"/>
      <c r="SX81" s="80"/>
      <c r="SY81" s="80"/>
      <c r="SZ81" s="80"/>
      <c r="TA81" s="80"/>
      <c r="TB81" s="80"/>
      <c r="TC81" s="80"/>
      <c r="TD81" s="80"/>
      <c r="TE81" s="80"/>
      <c r="TF81" s="80"/>
      <c r="TG81" s="80"/>
      <c r="TH81" s="80"/>
      <c r="TI81" s="80"/>
      <c r="TJ81" s="80"/>
      <c r="TK81" s="80"/>
      <c r="TL81" s="80"/>
      <c r="TM81" s="80"/>
      <c r="TN81" s="80"/>
      <c r="TO81" s="80"/>
      <c r="TP81" s="80"/>
      <c r="TQ81" s="80"/>
      <c r="TR81" s="80"/>
      <c r="TS81" s="80"/>
      <c r="TT81" s="80"/>
      <c r="TU81" s="80"/>
      <c r="TV81" s="80"/>
      <c r="TW81" s="80"/>
      <c r="TX81" s="80"/>
      <c r="TY81" s="80"/>
      <c r="TZ81" s="80"/>
      <c r="UA81" s="80"/>
      <c r="UB81" s="80"/>
      <c r="UC81" s="80"/>
      <c r="UD81" s="80"/>
      <c r="UE81" s="80"/>
      <c r="UF81" s="80"/>
      <c r="UG81" s="80"/>
      <c r="UH81" s="80"/>
      <c r="UI81" s="80"/>
      <c r="UJ81" s="80"/>
      <c r="UK81" s="80"/>
      <c r="UL81" s="80"/>
      <c r="UM81" s="80"/>
      <c r="UN81" s="80"/>
      <c r="UO81" s="80"/>
      <c r="UP81" s="80"/>
      <c r="UQ81" s="80"/>
      <c r="UR81" s="80"/>
      <c r="US81" s="80"/>
      <c r="UT81" s="80"/>
      <c r="UU81" s="80"/>
      <c r="UV81" s="80"/>
      <c r="UW81" s="80"/>
      <c r="UX81" s="80"/>
      <c r="UY81" s="80"/>
      <c r="UZ81" s="80"/>
      <c r="VA81" s="80"/>
      <c r="VB81" s="80"/>
      <c r="VC81" s="80"/>
      <c r="VD81" s="80"/>
      <c r="VE81" s="80"/>
      <c r="VF81" s="80"/>
      <c r="VG81" s="80"/>
      <c r="VH81" s="80"/>
      <c r="VI81" s="80"/>
      <c r="VJ81" s="80"/>
      <c r="VK81" s="80"/>
      <c r="VL81" s="80"/>
      <c r="VM81" s="80"/>
      <c r="VN81" s="80"/>
      <c r="VO81" s="80"/>
      <c r="VP81" s="80"/>
      <c r="VQ81" s="80"/>
      <c r="VR81" s="80"/>
      <c r="VS81" s="80"/>
      <c r="VT81" s="80"/>
      <c r="VU81" s="80"/>
      <c r="VV81" s="80"/>
      <c r="VW81" s="80"/>
      <c r="VX81" s="80"/>
      <c r="VY81" s="80"/>
      <c r="VZ81" s="80"/>
      <c r="WA81" s="80"/>
      <c r="WB81" s="80"/>
      <c r="WC81" s="80"/>
      <c r="WD81" s="80"/>
      <c r="WE81" s="80"/>
      <c r="WF81" s="80"/>
      <c r="WG81" s="80"/>
      <c r="WH81" s="80"/>
      <c r="WI81" s="80"/>
      <c r="WJ81" s="80"/>
      <c r="WK81" s="80"/>
      <c r="WL81" s="80"/>
      <c r="WM81" s="80"/>
      <c r="WN81" s="80"/>
      <c r="WO81" s="80"/>
      <c r="WP81" s="80"/>
      <c r="WQ81" s="80"/>
      <c r="WR81" s="80"/>
      <c r="WS81" s="80"/>
      <c r="WT81" s="80"/>
      <c r="WU81" s="80"/>
      <c r="WV81" s="80"/>
      <c r="WW81" s="80"/>
      <c r="WX81" s="80"/>
      <c r="WY81" s="80"/>
      <c r="WZ81" s="80"/>
      <c r="XA81" s="80"/>
      <c r="XB81" s="80"/>
      <c r="XC81" s="80"/>
      <c r="XD81" s="80"/>
      <c r="XE81" s="80"/>
      <c r="XF81" s="80"/>
      <c r="XG81" s="80"/>
      <c r="XH81" s="80"/>
      <c r="XI81" s="80"/>
      <c r="XJ81" s="80"/>
      <c r="XK81" s="80"/>
      <c r="XL81" s="80"/>
      <c r="XM81" s="80"/>
      <c r="XN81" s="80"/>
      <c r="XO81" s="80"/>
      <c r="XP81" s="80"/>
      <c r="XQ81" s="80"/>
      <c r="XR81" s="80"/>
      <c r="XS81" s="80"/>
      <c r="XT81" s="80"/>
      <c r="XU81" s="80"/>
      <c r="XV81" s="80"/>
      <c r="XW81" s="80"/>
      <c r="XX81" s="80"/>
      <c r="XY81" s="80"/>
      <c r="XZ81" s="80"/>
      <c r="YA81" s="80"/>
      <c r="YB81" s="80"/>
      <c r="YC81" s="80"/>
      <c r="YD81" s="80"/>
      <c r="YE81" s="80"/>
      <c r="YF81" s="80"/>
      <c r="YG81" s="80"/>
      <c r="YH81" s="80"/>
      <c r="YI81" s="80"/>
      <c r="YJ81" s="80"/>
      <c r="YK81" s="80"/>
      <c r="YL81" s="80"/>
      <c r="YM81" s="80"/>
      <c r="YN81" s="80"/>
      <c r="YO81" s="80"/>
      <c r="YP81" s="80"/>
      <c r="YQ81" s="80"/>
      <c r="YR81" s="80"/>
      <c r="YS81" s="80"/>
      <c r="YT81" s="80"/>
      <c r="YU81" s="80"/>
      <c r="YV81" s="80"/>
      <c r="YW81" s="80"/>
      <c r="YX81" s="80"/>
      <c r="YY81" s="80"/>
      <c r="YZ81" s="80"/>
      <c r="ZA81" s="80"/>
      <c r="ZB81" s="80"/>
      <c r="ZC81" s="80"/>
      <c r="ZD81" s="80"/>
      <c r="ZE81" s="80"/>
      <c r="ZF81" s="80"/>
      <c r="ZG81" s="80"/>
      <c r="ZH81" s="80"/>
      <c r="ZI81" s="80"/>
      <c r="ZJ81" s="80"/>
      <c r="ZK81" s="80"/>
      <c r="ZL81" s="80"/>
      <c r="ZM81" s="80"/>
      <c r="ZN81" s="80"/>
      <c r="ZO81" s="80"/>
      <c r="ZP81" s="80"/>
      <c r="ZQ81" s="80"/>
      <c r="ZR81" s="80"/>
      <c r="ZS81" s="80"/>
      <c r="ZT81" s="80"/>
      <c r="ZU81" s="80"/>
      <c r="ZV81" s="80"/>
      <c r="ZW81" s="80"/>
      <c r="ZX81" s="80"/>
      <c r="ZY81" s="80"/>
      <c r="ZZ81" s="80"/>
      <c r="AAA81" s="80"/>
      <c r="AAB81" s="80"/>
      <c r="AAC81" s="80"/>
      <c r="AAD81" s="80"/>
      <c r="AAE81" s="80"/>
      <c r="AAF81" s="80"/>
      <c r="AAG81" s="80"/>
      <c r="AAH81" s="80"/>
      <c r="AAI81" s="80"/>
      <c r="AAJ81" s="80"/>
      <c r="AAK81" s="80"/>
      <c r="AAL81" s="80"/>
      <c r="AAM81" s="80"/>
      <c r="AAN81" s="80"/>
      <c r="AAO81" s="80"/>
      <c r="AAP81" s="80"/>
      <c r="AAQ81" s="80"/>
      <c r="AAR81" s="80"/>
      <c r="AAS81" s="80"/>
      <c r="AAT81" s="80"/>
      <c r="AAU81" s="80"/>
      <c r="AAV81" s="80"/>
      <c r="AAW81" s="80"/>
      <c r="AAX81" s="80"/>
      <c r="AAY81" s="80"/>
      <c r="AAZ81" s="80"/>
      <c r="ABA81" s="80"/>
      <c r="ABB81" s="80"/>
      <c r="ABC81" s="80"/>
      <c r="ABD81" s="80"/>
      <c r="ABE81" s="80"/>
      <c r="ABF81" s="80"/>
      <c r="ABG81" s="80"/>
      <c r="ABH81" s="80"/>
      <c r="ABI81" s="80"/>
      <c r="ABJ81" s="80"/>
      <c r="ABK81" s="80"/>
      <c r="ABL81" s="80"/>
      <c r="ABM81" s="80"/>
      <c r="ABN81" s="80"/>
      <c r="ABO81" s="80"/>
      <c r="ABP81" s="80"/>
      <c r="ABQ81" s="80"/>
      <c r="ABR81" s="80"/>
      <c r="ABS81" s="80"/>
      <c r="ABT81" s="80"/>
      <c r="ABU81" s="80"/>
      <c r="ABV81" s="80"/>
      <c r="ABW81" s="80"/>
      <c r="ABX81" s="80"/>
      <c r="ABY81" s="80"/>
      <c r="ABZ81" s="80"/>
      <c r="ACA81" s="80"/>
      <c r="ACB81" s="80"/>
      <c r="ACC81" s="80"/>
      <c r="ACD81" s="80"/>
      <c r="ACE81" s="80"/>
      <c r="ACF81" s="80"/>
      <c r="ACG81" s="80"/>
      <c r="ACH81" s="80"/>
      <c r="ACI81" s="80"/>
      <c r="ACJ81" s="80"/>
      <c r="ACK81" s="80"/>
      <c r="ACL81" s="80"/>
      <c r="ACM81" s="80"/>
      <c r="ACN81" s="80"/>
      <c r="ACO81" s="80"/>
      <c r="ACP81" s="80"/>
      <c r="ACQ81" s="80"/>
      <c r="ACR81" s="80"/>
      <c r="ACS81" s="80"/>
      <c r="ACT81" s="80"/>
      <c r="ACU81" s="80"/>
      <c r="ACV81" s="80"/>
      <c r="ACW81" s="80"/>
      <c r="ACX81" s="80"/>
      <c r="ACY81" s="80"/>
      <c r="ACZ81" s="80"/>
      <c r="ADA81" s="80"/>
      <c r="ADB81" s="80"/>
      <c r="ADC81" s="80"/>
      <c r="ADD81" s="80"/>
      <c r="ADE81" s="80"/>
      <c r="ADF81" s="80"/>
      <c r="ADG81" s="80"/>
      <c r="ADH81" s="80"/>
      <c r="ADI81" s="80"/>
      <c r="ADJ81" s="80"/>
      <c r="ADK81" s="80"/>
      <c r="ADL81" s="80"/>
      <c r="ADM81" s="80"/>
      <c r="ADN81" s="80"/>
      <c r="ADO81" s="80"/>
      <c r="ADP81" s="80"/>
      <c r="ADQ81" s="80"/>
      <c r="ADR81" s="80"/>
      <c r="ADS81" s="80"/>
      <c r="ADT81" s="80"/>
      <c r="ADU81" s="80"/>
      <c r="ADV81" s="80"/>
      <c r="ADW81" s="80"/>
      <c r="ADX81" s="80"/>
      <c r="ADY81" s="80"/>
      <c r="ADZ81" s="80"/>
      <c r="AEA81" s="80"/>
      <c r="AEB81" s="80"/>
      <c r="AEC81" s="80"/>
      <c r="AED81" s="80"/>
      <c r="AEE81" s="80"/>
      <c r="AEF81" s="80"/>
      <c r="AEG81" s="80"/>
      <c r="AEH81" s="80"/>
      <c r="AEI81" s="80"/>
      <c r="AEJ81" s="80"/>
      <c r="AEK81" s="80"/>
      <c r="AEL81" s="80"/>
      <c r="AEM81" s="80"/>
      <c r="AEN81" s="80"/>
      <c r="AEO81" s="80"/>
      <c r="AEP81" s="80"/>
      <c r="AEQ81" s="80"/>
      <c r="AER81" s="80"/>
      <c r="AES81" s="80"/>
      <c r="AET81" s="80"/>
      <c r="AEU81" s="80"/>
      <c r="AEV81" s="80"/>
      <c r="AEW81" s="80"/>
      <c r="AEX81" s="80"/>
      <c r="AEY81" s="80"/>
      <c r="AEZ81" s="80"/>
      <c r="AFA81" s="80"/>
      <c r="AFB81" s="80"/>
      <c r="AFC81" s="80"/>
      <c r="AFD81" s="80"/>
      <c r="AFE81" s="80"/>
      <c r="AFF81" s="80"/>
      <c r="AFG81" s="80"/>
      <c r="AFH81" s="80"/>
      <c r="AFI81" s="80"/>
      <c r="AFJ81" s="80"/>
      <c r="AFK81" s="80"/>
      <c r="AFL81" s="80"/>
      <c r="AFM81" s="80"/>
      <c r="AFN81" s="80"/>
      <c r="AFO81" s="80"/>
      <c r="AFP81" s="80"/>
      <c r="AFQ81" s="80"/>
      <c r="AFR81" s="80"/>
      <c r="AFS81" s="80"/>
      <c r="AFT81" s="80"/>
      <c r="AFU81" s="80"/>
      <c r="AFV81" s="80"/>
      <c r="AFW81" s="80"/>
      <c r="AFX81" s="80"/>
      <c r="AFY81" s="80"/>
      <c r="AFZ81" s="80"/>
      <c r="AGA81" s="80"/>
      <c r="AGB81" s="80"/>
      <c r="AGC81" s="80"/>
      <c r="AGD81" s="80"/>
      <c r="AGE81" s="80"/>
      <c r="AGF81" s="80"/>
      <c r="AGG81" s="80"/>
      <c r="AGH81" s="80"/>
      <c r="AGI81" s="80"/>
      <c r="AGJ81" s="80"/>
      <c r="AGK81" s="80"/>
      <c r="AGL81" s="80"/>
      <c r="AGM81" s="80"/>
      <c r="AGN81" s="80"/>
      <c r="AGO81" s="80"/>
      <c r="AGP81" s="80"/>
      <c r="AGQ81" s="80"/>
      <c r="AGR81" s="80"/>
      <c r="AGS81" s="80"/>
      <c r="AGT81" s="80"/>
      <c r="AGU81" s="80"/>
      <c r="AGV81" s="80"/>
      <c r="AGW81" s="80"/>
      <c r="AGX81" s="80"/>
      <c r="AGY81" s="80"/>
      <c r="AGZ81" s="80"/>
      <c r="AHA81" s="80"/>
      <c r="AHB81" s="80"/>
      <c r="AHC81" s="80"/>
      <c r="AHD81" s="80"/>
      <c r="AHE81" s="80"/>
      <c r="AHF81" s="80"/>
      <c r="AHG81" s="80"/>
      <c r="AHH81" s="80"/>
      <c r="AHI81" s="80"/>
      <c r="AHJ81" s="80"/>
      <c r="AHK81" s="80"/>
      <c r="AHL81" s="80"/>
      <c r="AHM81" s="80"/>
      <c r="AHN81" s="80"/>
      <c r="AHO81" s="80"/>
      <c r="AHP81" s="80"/>
      <c r="AHQ81" s="80"/>
      <c r="AHR81" s="80"/>
      <c r="AHS81" s="80"/>
      <c r="AHT81" s="80"/>
      <c r="AHU81" s="80"/>
      <c r="AHV81" s="80"/>
      <c r="AHW81" s="80"/>
      <c r="AHX81" s="80"/>
      <c r="AHY81" s="80"/>
      <c r="AHZ81" s="80"/>
      <c r="AIA81" s="80"/>
      <c r="AIB81" s="80"/>
      <c r="AIC81" s="80"/>
      <c r="AID81" s="80"/>
      <c r="AIE81" s="80"/>
      <c r="AIF81" s="80"/>
      <c r="AIG81" s="80"/>
      <c r="AIH81" s="80"/>
      <c r="AII81" s="80"/>
      <c r="AIJ81" s="80"/>
      <c r="AIK81" s="80"/>
      <c r="AIL81" s="80"/>
      <c r="AIM81" s="80"/>
      <c r="AIN81" s="80"/>
      <c r="AIO81" s="80"/>
      <c r="AIP81" s="80"/>
      <c r="AIQ81" s="80"/>
      <c r="AIR81" s="80"/>
      <c r="AIS81" s="80"/>
      <c r="AIT81" s="80"/>
      <c r="AIU81" s="80"/>
      <c r="AIV81" s="80"/>
      <c r="AIW81" s="80"/>
      <c r="AIX81" s="80"/>
      <c r="AIY81" s="80"/>
      <c r="AIZ81" s="80"/>
      <c r="AJA81" s="80"/>
      <c r="AJB81" s="80"/>
      <c r="AJC81" s="80"/>
      <c r="AJD81" s="80"/>
      <c r="AJE81" s="80"/>
      <c r="AJF81" s="80"/>
      <c r="AJG81" s="80"/>
      <c r="AJH81" s="80"/>
      <c r="AJI81" s="80"/>
      <c r="AJJ81" s="80"/>
      <c r="AJK81" s="80"/>
      <c r="AJL81" s="80"/>
      <c r="AJM81" s="80"/>
      <c r="AJN81" s="80"/>
      <c r="AJO81" s="80"/>
      <c r="AJP81" s="80"/>
      <c r="AJQ81" s="80"/>
      <c r="AJR81" s="80"/>
      <c r="AJS81" s="80"/>
      <c r="AJT81" s="80"/>
      <c r="AJU81" s="80"/>
      <c r="AJV81" s="80"/>
      <c r="AJW81" s="80"/>
      <c r="AJX81" s="80"/>
      <c r="AJY81" s="80"/>
      <c r="AJZ81" s="80"/>
      <c r="AKA81" s="80"/>
      <c r="AKB81" s="80"/>
      <c r="AKC81" s="80"/>
      <c r="AKD81" s="80"/>
      <c r="AKE81" s="80"/>
      <c r="AKF81" s="80"/>
      <c r="AKG81" s="80"/>
      <c r="AKH81" s="80"/>
      <c r="AKI81" s="80"/>
      <c r="AKJ81" s="80"/>
      <c r="AKK81" s="80"/>
      <c r="AKL81" s="80"/>
      <c r="AKM81" s="80"/>
      <c r="AKN81" s="80"/>
      <c r="AKO81" s="80"/>
      <c r="AKP81" s="80"/>
      <c r="AKQ81" s="80"/>
      <c r="AKR81" s="80"/>
      <c r="AKS81" s="80"/>
      <c r="AKT81" s="80"/>
      <c r="AKU81" s="80"/>
      <c r="AKV81" s="80"/>
      <c r="AKW81" s="80"/>
      <c r="AKX81" s="80"/>
      <c r="AKY81" s="80"/>
      <c r="AKZ81" s="80"/>
      <c r="ALA81" s="80"/>
      <c r="ALB81" s="80"/>
      <c r="ALC81" s="80"/>
      <c r="ALD81" s="80"/>
      <c r="ALE81" s="80"/>
      <c r="ALF81" s="80"/>
      <c r="ALG81" s="80"/>
      <c r="ALH81" s="80"/>
      <c r="ALI81" s="80"/>
      <c r="ALJ81" s="80"/>
      <c r="ALK81" s="80"/>
      <c r="ALL81" s="80"/>
      <c r="ALM81" s="80"/>
      <c r="ALN81" s="80"/>
      <c r="ALO81" s="80"/>
      <c r="ALP81" s="80"/>
    </row>
    <row r="82" spans="1:1004" s="207" customFormat="1" ht="15" x14ac:dyDescent="0.25">
      <c r="A82" s="56"/>
      <c r="B82" s="56"/>
      <c r="C82" s="56"/>
      <c r="D82" s="56"/>
      <c r="E82" s="56"/>
      <c r="F82" s="56"/>
      <c r="G82" s="56"/>
      <c r="H82" s="56"/>
      <c r="I82" s="56"/>
      <c r="J82" s="56"/>
      <c r="K82" s="56"/>
      <c r="L82" s="56"/>
      <c r="M82" s="56"/>
      <c r="N82" s="56"/>
      <c r="O82" s="56"/>
      <c r="P82" s="56"/>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c r="IV82" s="80"/>
      <c r="IW82" s="80"/>
      <c r="IX82" s="80"/>
      <c r="IY82" s="80"/>
      <c r="IZ82" s="80"/>
      <c r="JA82" s="80"/>
      <c r="JB82" s="80"/>
      <c r="JC82" s="80"/>
      <c r="JD82" s="80"/>
      <c r="JE82" s="80"/>
      <c r="JF82" s="80"/>
      <c r="JG82" s="80"/>
      <c r="JH82" s="80"/>
      <c r="JI82" s="80"/>
      <c r="JJ82" s="80"/>
      <c r="JK82" s="80"/>
      <c r="JL82" s="80"/>
      <c r="JM82" s="80"/>
      <c r="JN82" s="80"/>
      <c r="JO82" s="80"/>
      <c r="JP82" s="80"/>
      <c r="JQ82" s="80"/>
      <c r="JR82" s="80"/>
      <c r="JS82" s="80"/>
      <c r="JT82" s="80"/>
      <c r="JU82" s="80"/>
      <c r="JV82" s="80"/>
      <c r="JW82" s="80"/>
      <c r="JX82" s="80"/>
      <c r="JY82" s="80"/>
      <c r="JZ82" s="80"/>
      <c r="KA82" s="80"/>
      <c r="KB82" s="80"/>
      <c r="KC82" s="80"/>
      <c r="KD82" s="80"/>
      <c r="KE82" s="80"/>
      <c r="KF82" s="80"/>
      <c r="KG82" s="80"/>
      <c r="KH82" s="80"/>
      <c r="KI82" s="80"/>
      <c r="KJ82" s="80"/>
      <c r="KK82" s="80"/>
      <c r="KL82" s="80"/>
      <c r="KM82" s="80"/>
      <c r="KN82" s="80"/>
      <c r="KO82" s="80"/>
      <c r="KP82" s="80"/>
      <c r="KQ82" s="80"/>
      <c r="KR82" s="80"/>
      <c r="KS82" s="80"/>
      <c r="KT82" s="80"/>
      <c r="KU82" s="80"/>
      <c r="KV82" s="80"/>
      <c r="KW82" s="80"/>
      <c r="KX82" s="80"/>
      <c r="KY82" s="80"/>
      <c r="KZ82" s="80"/>
      <c r="LA82" s="80"/>
      <c r="LB82" s="80"/>
      <c r="LC82" s="80"/>
      <c r="LD82" s="80"/>
      <c r="LE82" s="80"/>
      <c r="LF82" s="80"/>
      <c r="LG82" s="80"/>
      <c r="LH82" s="80"/>
      <c r="LI82" s="80"/>
      <c r="LJ82" s="80"/>
      <c r="LK82" s="80"/>
      <c r="LL82" s="80"/>
      <c r="LM82" s="80"/>
      <c r="LN82" s="80"/>
      <c r="LO82" s="80"/>
      <c r="LP82" s="80"/>
      <c r="LQ82" s="80"/>
      <c r="LR82" s="80"/>
      <c r="LS82" s="80"/>
      <c r="LT82" s="80"/>
      <c r="LU82" s="80"/>
      <c r="LV82" s="80"/>
      <c r="LW82" s="80"/>
      <c r="LX82" s="80"/>
      <c r="LY82" s="80"/>
      <c r="LZ82" s="80"/>
      <c r="MA82" s="80"/>
      <c r="MB82" s="80"/>
      <c r="MC82" s="80"/>
      <c r="MD82" s="80"/>
      <c r="ME82" s="80"/>
      <c r="MF82" s="80"/>
      <c r="MG82" s="80"/>
      <c r="MH82" s="80"/>
      <c r="MI82" s="80"/>
      <c r="MJ82" s="80"/>
      <c r="MK82" s="80"/>
      <c r="ML82" s="80"/>
      <c r="MM82" s="80"/>
      <c r="MN82" s="80"/>
      <c r="MO82" s="80"/>
      <c r="MP82" s="80"/>
      <c r="MQ82" s="80"/>
      <c r="MR82" s="80"/>
      <c r="MS82" s="80"/>
      <c r="MT82" s="80"/>
      <c r="MU82" s="80"/>
      <c r="MV82" s="80"/>
      <c r="MW82" s="80"/>
      <c r="MX82" s="80"/>
      <c r="MY82" s="80"/>
      <c r="MZ82" s="80"/>
      <c r="NA82" s="80"/>
      <c r="NB82" s="80"/>
      <c r="NC82" s="80"/>
      <c r="ND82" s="80"/>
      <c r="NE82" s="80"/>
      <c r="NF82" s="80"/>
      <c r="NG82" s="80"/>
      <c r="NH82" s="80"/>
      <c r="NI82" s="80"/>
      <c r="NJ82" s="80"/>
      <c r="NK82" s="80"/>
      <c r="NL82" s="80"/>
      <c r="NM82" s="80"/>
      <c r="NN82" s="80"/>
      <c r="NO82" s="80"/>
      <c r="NP82" s="80"/>
      <c r="NQ82" s="80"/>
      <c r="NR82" s="80"/>
      <c r="NS82" s="80"/>
      <c r="NT82" s="80"/>
      <c r="NU82" s="80"/>
      <c r="NV82" s="80"/>
      <c r="NW82" s="80"/>
      <c r="NX82" s="80"/>
      <c r="NY82" s="80"/>
      <c r="NZ82" s="80"/>
      <c r="OA82" s="80"/>
      <c r="OB82" s="80"/>
      <c r="OC82" s="80"/>
      <c r="OD82" s="80"/>
      <c r="OE82" s="80"/>
      <c r="OF82" s="80"/>
      <c r="OG82" s="80"/>
      <c r="OH82" s="80"/>
      <c r="OI82" s="80"/>
      <c r="OJ82" s="80"/>
      <c r="OK82" s="80"/>
      <c r="OL82" s="80"/>
      <c r="OM82" s="80"/>
      <c r="ON82" s="80"/>
      <c r="OO82" s="80"/>
      <c r="OP82" s="80"/>
      <c r="OQ82" s="80"/>
      <c r="OR82" s="80"/>
      <c r="OS82" s="80"/>
      <c r="OT82" s="80"/>
      <c r="OU82" s="80"/>
      <c r="OV82" s="80"/>
      <c r="OW82" s="80"/>
      <c r="OX82" s="80"/>
      <c r="OY82" s="80"/>
      <c r="OZ82" s="80"/>
      <c r="PA82" s="80"/>
      <c r="PB82" s="80"/>
      <c r="PC82" s="80"/>
      <c r="PD82" s="80"/>
      <c r="PE82" s="80"/>
      <c r="PF82" s="80"/>
      <c r="PG82" s="80"/>
      <c r="PH82" s="80"/>
      <c r="PI82" s="80"/>
      <c r="PJ82" s="80"/>
      <c r="PK82" s="80"/>
      <c r="PL82" s="80"/>
      <c r="PM82" s="80"/>
      <c r="PN82" s="80"/>
      <c r="PO82" s="80"/>
      <c r="PP82" s="80"/>
      <c r="PQ82" s="80"/>
      <c r="PR82" s="80"/>
      <c r="PS82" s="80"/>
      <c r="PT82" s="80"/>
      <c r="PU82" s="80"/>
      <c r="PV82" s="80"/>
      <c r="PW82" s="80"/>
      <c r="PX82" s="80"/>
      <c r="PY82" s="80"/>
      <c r="PZ82" s="80"/>
      <c r="QA82" s="80"/>
      <c r="QB82" s="80"/>
      <c r="QC82" s="80"/>
      <c r="QD82" s="80"/>
      <c r="QE82" s="80"/>
      <c r="QF82" s="80"/>
      <c r="QG82" s="80"/>
      <c r="QH82" s="80"/>
      <c r="QI82" s="80"/>
      <c r="QJ82" s="80"/>
      <c r="QK82" s="80"/>
      <c r="QL82" s="80"/>
      <c r="QM82" s="80"/>
      <c r="QN82" s="80"/>
      <c r="QO82" s="80"/>
      <c r="QP82" s="80"/>
      <c r="QQ82" s="80"/>
      <c r="QR82" s="80"/>
      <c r="QS82" s="80"/>
      <c r="QT82" s="80"/>
      <c r="QU82" s="80"/>
      <c r="QV82" s="80"/>
      <c r="QW82" s="80"/>
      <c r="QX82" s="80"/>
      <c r="QY82" s="80"/>
      <c r="QZ82" s="80"/>
      <c r="RA82" s="80"/>
      <c r="RB82" s="80"/>
      <c r="RC82" s="80"/>
      <c r="RD82" s="80"/>
      <c r="RE82" s="80"/>
      <c r="RF82" s="80"/>
      <c r="RG82" s="80"/>
      <c r="RH82" s="80"/>
      <c r="RI82" s="80"/>
      <c r="RJ82" s="80"/>
      <c r="RK82" s="80"/>
      <c r="RL82" s="80"/>
      <c r="RM82" s="80"/>
      <c r="RN82" s="80"/>
      <c r="RO82" s="80"/>
      <c r="RP82" s="80"/>
      <c r="RQ82" s="80"/>
      <c r="RR82" s="80"/>
      <c r="RS82" s="80"/>
      <c r="RT82" s="80"/>
      <c r="RU82" s="80"/>
      <c r="RV82" s="80"/>
      <c r="RW82" s="80"/>
      <c r="RX82" s="80"/>
      <c r="RY82" s="80"/>
      <c r="RZ82" s="80"/>
      <c r="SA82" s="80"/>
      <c r="SB82" s="80"/>
      <c r="SC82" s="80"/>
      <c r="SD82" s="80"/>
      <c r="SE82" s="80"/>
      <c r="SF82" s="80"/>
      <c r="SG82" s="80"/>
      <c r="SH82" s="80"/>
      <c r="SI82" s="80"/>
      <c r="SJ82" s="80"/>
      <c r="SK82" s="80"/>
      <c r="SL82" s="80"/>
      <c r="SM82" s="80"/>
      <c r="SN82" s="80"/>
      <c r="SO82" s="80"/>
      <c r="SP82" s="80"/>
      <c r="SQ82" s="80"/>
      <c r="SR82" s="80"/>
      <c r="SS82" s="80"/>
      <c r="ST82" s="80"/>
      <c r="SU82" s="80"/>
      <c r="SV82" s="80"/>
      <c r="SW82" s="80"/>
      <c r="SX82" s="80"/>
      <c r="SY82" s="80"/>
      <c r="SZ82" s="80"/>
      <c r="TA82" s="80"/>
      <c r="TB82" s="80"/>
      <c r="TC82" s="80"/>
      <c r="TD82" s="80"/>
      <c r="TE82" s="80"/>
      <c r="TF82" s="80"/>
      <c r="TG82" s="80"/>
      <c r="TH82" s="80"/>
      <c r="TI82" s="80"/>
      <c r="TJ82" s="80"/>
      <c r="TK82" s="80"/>
      <c r="TL82" s="80"/>
      <c r="TM82" s="80"/>
      <c r="TN82" s="80"/>
      <c r="TO82" s="80"/>
      <c r="TP82" s="80"/>
      <c r="TQ82" s="80"/>
      <c r="TR82" s="80"/>
      <c r="TS82" s="80"/>
      <c r="TT82" s="80"/>
      <c r="TU82" s="80"/>
      <c r="TV82" s="80"/>
      <c r="TW82" s="80"/>
      <c r="TX82" s="80"/>
      <c r="TY82" s="80"/>
      <c r="TZ82" s="80"/>
      <c r="UA82" s="80"/>
      <c r="UB82" s="80"/>
      <c r="UC82" s="80"/>
      <c r="UD82" s="80"/>
      <c r="UE82" s="80"/>
      <c r="UF82" s="80"/>
      <c r="UG82" s="80"/>
      <c r="UH82" s="80"/>
      <c r="UI82" s="80"/>
      <c r="UJ82" s="80"/>
      <c r="UK82" s="80"/>
      <c r="UL82" s="80"/>
      <c r="UM82" s="80"/>
      <c r="UN82" s="80"/>
      <c r="UO82" s="80"/>
      <c r="UP82" s="80"/>
      <c r="UQ82" s="80"/>
      <c r="UR82" s="80"/>
      <c r="US82" s="80"/>
      <c r="UT82" s="80"/>
      <c r="UU82" s="80"/>
      <c r="UV82" s="80"/>
      <c r="UW82" s="80"/>
      <c r="UX82" s="80"/>
      <c r="UY82" s="80"/>
      <c r="UZ82" s="80"/>
      <c r="VA82" s="80"/>
      <c r="VB82" s="80"/>
      <c r="VC82" s="80"/>
      <c r="VD82" s="80"/>
      <c r="VE82" s="80"/>
      <c r="VF82" s="80"/>
      <c r="VG82" s="80"/>
      <c r="VH82" s="80"/>
      <c r="VI82" s="80"/>
      <c r="VJ82" s="80"/>
      <c r="VK82" s="80"/>
      <c r="VL82" s="80"/>
      <c r="VM82" s="80"/>
      <c r="VN82" s="80"/>
      <c r="VO82" s="80"/>
      <c r="VP82" s="80"/>
      <c r="VQ82" s="80"/>
      <c r="VR82" s="80"/>
      <c r="VS82" s="80"/>
      <c r="VT82" s="80"/>
      <c r="VU82" s="80"/>
      <c r="VV82" s="80"/>
      <c r="VW82" s="80"/>
      <c r="VX82" s="80"/>
      <c r="VY82" s="80"/>
      <c r="VZ82" s="80"/>
      <c r="WA82" s="80"/>
      <c r="WB82" s="80"/>
      <c r="WC82" s="80"/>
      <c r="WD82" s="80"/>
      <c r="WE82" s="80"/>
      <c r="WF82" s="80"/>
      <c r="WG82" s="80"/>
      <c r="WH82" s="80"/>
      <c r="WI82" s="80"/>
      <c r="WJ82" s="80"/>
      <c r="WK82" s="80"/>
      <c r="WL82" s="80"/>
      <c r="WM82" s="80"/>
      <c r="WN82" s="80"/>
      <c r="WO82" s="80"/>
      <c r="WP82" s="80"/>
      <c r="WQ82" s="80"/>
      <c r="WR82" s="80"/>
      <c r="WS82" s="80"/>
      <c r="WT82" s="80"/>
      <c r="WU82" s="80"/>
      <c r="WV82" s="80"/>
      <c r="WW82" s="80"/>
      <c r="WX82" s="80"/>
      <c r="WY82" s="80"/>
      <c r="WZ82" s="80"/>
      <c r="XA82" s="80"/>
      <c r="XB82" s="80"/>
      <c r="XC82" s="80"/>
      <c r="XD82" s="80"/>
      <c r="XE82" s="80"/>
      <c r="XF82" s="80"/>
      <c r="XG82" s="80"/>
      <c r="XH82" s="80"/>
      <c r="XI82" s="80"/>
      <c r="XJ82" s="80"/>
      <c r="XK82" s="80"/>
      <c r="XL82" s="80"/>
      <c r="XM82" s="80"/>
      <c r="XN82" s="80"/>
      <c r="XO82" s="80"/>
      <c r="XP82" s="80"/>
      <c r="XQ82" s="80"/>
      <c r="XR82" s="80"/>
      <c r="XS82" s="80"/>
      <c r="XT82" s="80"/>
      <c r="XU82" s="80"/>
      <c r="XV82" s="80"/>
      <c r="XW82" s="80"/>
      <c r="XX82" s="80"/>
      <c r="XY82" s="80"/>
      <c r="XZ82" s="80"/>
      <c r="YA82" s="80"/>
      <c r="YB82" s="80"/>
      <c r="YC82" s="80"/>
      <c r="YD82" s="80"/>
      <c r="YE82" s="80"/>
      <c r="YF82" s="80"/>
      <c r="YG82" s="80"/>
      <c r="YH82" s="80"/>
      <c r="YI82" s="80"/>
      <c r="YJ82" s="80"/>
      <c r="YK82" s="80"/>
      <c r="YL82" s="80"/>
      <c r="YM82" s="80"/>
      <c r="YN82" s="80"/>
      <c r="YO82" s="80"/>
      <c r="YP82" s="80"/>
      <c r="YQ82" s="80"/>
      <c r="YR82" s="80"/>
      <c r="YS82" s="80"/>
      <c r="YT82" s="80"/>
      <c r="YU82" s="80"/>
      <c r="YV82" s="80"/>
      <c r="YW82" s="80"/>
      <c r="YX82" s="80"/>
      <c r="YY82" s="80"/>
      <c r="YZ82" s="80"/>
      <c r="ZA82" s="80"/>
      <c r="ZB82" s="80"/>
      <c r="ZC82" s="80"/>
      <c r="ZD82" s="80"/>
      <c r="ZE82" s="80"/>
      <c r="ZF82" s="80"/>
      <c r="ZG82" s="80"/>
      <c r="ZH82" s="80"/>
      <c r="ZI82" s="80"/>
      <c r="ZJ82" s="80"/>
      <c r="ZK82" s="80"/>
      <c r="ZL82" s="80"/>
      <c r="ZM82" s="80"/>
      <c r="ZN82" s="80"/>
      <c r="ZO82" s="80"/>
      <c r="ZP82" s="80"/>
      <c r="ZQ82" s="80"/>
      <c r="ZR82" s="80"/>
      <c r="ZS82" s="80"/>
      <c r="ZT82" s="80"/>
      <c r="ZU82" s="80"/>
      <c r="ZV82" s="80"/>
      <c r="ZW82" s="80"/>
      <c r="ZX82" s="80"/>
      <c r="ZY82" s="80"/>
      <c r="ZZ82" s="80"/>
      <c r="AAA82" s="80"/>
      <c r="AAB82" s="80"/>
      <c r="AAC82" s="80"/>
      <c r="AAD82" s="80"/>
      <c r="AAE82" s="80"/>
      <c r="AAF82" s="80"/>
      <c r="AAG82" s="80"/>
      <c r="AAH82" s="80"/>
      <c r="AAI82" s="80"/>
      <c r="AAJ82" s="80"/>
      <c r="AAK82" s="80"/>
      <c r="AAL82" s="80"/>
      <c r="AAM82" s="80"/>
      <c r="AAN82" s="80"/>
      <c r="AAO82" s="80"/>
      <c r="AAP82" s="80"/>
      <c r="AAQ82" s="80"/>
      <c r="AAR82" s="80"/>
      <c r="AAS82" s="80"/>
      <c r="AAT82" s="80"/>
      <c r="AAU82" s="80"/>
      <c r="AAV82" s="80"/>
      <c r="AAW82" s="80"/>
      <c r="AAX82" s="80"/>
      <c r="AAY82" s="80"/>
      <c r="AAZ82" s="80"/>
      <c r="ABA82" s="80"/>
      <c r="ABB82" s="80"/>
      <c r="ABC82" s="80"/>
      <c r="ABD82" s="80"/>
      <c r="ABE82" s="80"/>
      <c r="ABF82" s="80"/>
      <c r="ABG82" s="80"/>
      <c r="ABH82" s="80"/>
      <c r="ABI82" s="80"/>
      <c r="ABJ82" s="80"/>
      <c r="ABK82" s="80"/>
      <c r="ABL82" s="80"/>
      <c r="ABM82" s="80"/>
      <c r="ABN82" s="80"/>
      <c r="ABO82" s="80"/>
      <c r="ABP82" s="80"/>
      <c r="ABQ82" s="80"/>
      <c r="ABR82" s="80"/>
      <c r="ABS82" s="80"/>
      <c r="ABT82" s="80"/>
      <c r="ABU82" s="80"/>
      <c r="ABV82" s="80"/>
      <c r="ABW82" s="80"/>
      <c r="ABX82" s="80"/>
      <c r="ABY82" s="80"/>
      <c r="ABZ82" s="80"/>
      <c r="ACA82" s="80"/>
      <c r="ACB82" s="80"/>
      <c r="ACC82" s="80"/>
      <c r="ACD82" s="80"/>
      <c r="ACE82" s="80"/>
      <c r="ACF82" s="80"/>
      <c r="ACG82" s="80"/>
      <c r="ACH82" s="80"/>
      <c r="ACI82" s="80"/>
      <c r="ACJ82" s="80"/>
      <c r="ACK82" s="80"/>
      <c r="ACL82" s="80"/>
      <c r="ACM82" s="80"/>
      <c r="ACN82" s="80"/>
      <c r="ACO82" s="80"/>
      <c r="ACP82" s="80"/>
      <c r="ACQ82" s="80"/>
      <c r="ACR82" s="80"/>
      <c r="ACS82" s="80"/>
      <c r="ACT82" s="80"/>
      <c r="ACU82" s="80"/>
      <c r="ACV82" s="80"/>
      <c r="ACW82" s="80"/>
      <c r="ACX82" s="80"/>
      <c r="ACY82" s="80"/>
      <c r="ACZ82" s="80"/>
      <c r="ADA82" s="80"/>
      <c r="ADB82" s="80"/>
      <c r="ADC82" s="80"/>
      <c r="ADD82" s="80"/>
      <c r="ADE82" s="80"/>
      <c r="ADF82" s="80"/>
      <c r="ADG82" s="80"/>
      <c r="ADH82" s="80"/>
      <c r="ADI82" s="80"/>
      <c r="ADJ82" s="80"/>
      <c r="ADK82" s="80"/>
      <c r="ADL82" s="80"/>
      <c r="ADM82" s="80"/>
      <c r="ADN82" s="80"/>
      <c r="ADO82" s="80"/>
      <c r="ADP82" s="80"/>
      <c r="ADQ82" s="80"/>
      <c r="ADR82" s="80"/>
      <c r="ADS82" s="80"/>
      <c r="ADT82" s="80"/>
      <c r="ADU82" s="80"/>
      <c r="ADV82" s="80"/>
      <c r="ADW82" s="80"/>
      <c r="ADX82" s="80"/>
      <c r="ADY82" s="80"/>
      <c r="ADZ82" s="80"/>
      <c r="AEA82" s="80"/>
      <c r="AEB82" s="80"/>
      <c r="AEC82" s="80"/>
      <c r="AED82" s="80"/>
      <c r="AEE82" s="80"/>
      <c r="AEF82" s="80"/>
      <c r="AEG82" s="80"/>
      <c r="AEH82" s="80"/>
      <c r="AEI82" s="80"/>
      <c r="AEJ82" s="80"/>
      <c r="AEK82" s="80"/>
      <c r="AEL82" s="80"/>
      <c r="AEM82" s="80"/>
      <c r="AEN82" s="80"/>
      <c r="AEO82" s="80"/>
      <c r="AEP82" s="80"/>
      <c r="AEQ82" s="80"/>
      <c r="AER82" s="80"/>
      <c r="AES82" s="80"/>
      <c r="AET82" s="80"/>
      <c r="AEU82" s="80"/>
      <c r="AEV82" s="80"/>
      <c r="AEW82" s="80"/>
      <c r="AEX82" s="80"/>
      <c r="AEY82" s="80"/>
      <c r="AEZ82" s="80"/>
      <c r="AFA82" s="80"/>
      <c r="AFB82" s="80"/>
      <c r="AFC82" s="80"/>
      <c r="AFD82" s="80"/>
      <c r="AFE82" s="80"/>
      <c r="AFF82" s="80"/>
      <c r="AFG82" s="80"/>
      <c r="AFH82" s="80"/>
      <c r="AFI82" s="80"/>
      <c r="AFJ82" s="80"/>
      <c r="AFK82" s="80"/>
      <c r="AFL82" s="80"/>
      <c r="AFM82" s="80"/>
      <c r="AFN82" s="80"/>
      <c r="AFO82" s="80"/>
      <c r="AFP82" s="80"/>
      <c r="AFQ82" s="80"/>
      <c r="AFR82" s="80"/>
      <c r="AFS82" s="80"/>
      <c r="AFT82" s="80"/>
      <c r="AFU82" s="80"/>
      <c r="AFV82" s="80"/>
      <c r="AFW82" s="80"/>
      <c r="AFX82" s="80"/>
      <c r="AFY82" s="80"/>
      <c r="AFZ82" s="80"/>
      <c r="AGA82" s="80"/>
      <c r="AGB82" s="80"/>
      <c r="AGC82" s="80"/>
      <c r="AGD82" s="80"/>
      <c r="AGE82" s="80"/>
      <c r="AGF82" s="80"/>
      <c r="AGG82" s="80"/>
      <c r="AGH82" s="80"/>
      <c r="AGI82" s="80"/>
      <c r="AGJ82" s="80"/>
      <c r="AGK82" s="80"/>
      <c r="AGL82" s="80"/>
      <c r="AGM82" s="80"/>
      <c r="AGN82" s="80"/>
      <c r="AGO82" s="80"/>
      <c r="AGP82" s="80"/>
      <c r="AGQ82" s="80"/>
      <c r="AGR82" s="80"/>
      <c r="AGS82" s="80"/>
      <c r="AGT82" s="80"/>
      <c r="AGU82" s="80"/>
      <c r="AGV82" s="80"/>
      <c r="AGW82" s="80"/>
      <c r="AGX82" s="80"/>
      <c r="AGY82" s="80"/>
      <c r="AGZ82" s="80"/>
      <c r="AHA82" s="80"/>
      <c r="AHB82" s="80"/>
      <c r="AHC82" s="80"/>
      <c r="AHD82" s="80"/>
      <c r="AHE82" s="80"/>
      <c r="AHF82" s="80"/>
      <c r="AHG82" s="80"/>
      <c r="AHH82" s="80"/>
      <c r="AHI82" s="80"/>
      <c r="AHJ82" s="80"/>
      <c r="AHK82" s="80"/>
      <c r="AHL82" s="80"/>
      <c r="AHM82" s="80"/>
      <c r="AHN82" s="80"/>
      <c r="AHO82" s="80"/>
      <c r="AHP82" s="80"/>
      <c r="AHQ82" s="80"/>
      <c r="AHR82" s="80"/>
      <c r="AHS82" s="80"/>
      <c r="AHT82" s="80"/>
      <c r="AHU82" s="80"/>
      <c r="AHV82" s="80"/>
      <c r="AHW82" s="80"/>
      <c r="AHX82" s="80"/>
      <c r="AHY82" s="80"/>
      <c r="AHZ82" s="80"/>
      <c r="AIA82" s="80"/>
      <c r="AIB82" s="80"/>
      <c r="AIC82" s="80"/>
      <c r="AID82" s="80"/>
      <c r="AIE82" s="80"/>
      <c r="AIF82" s="80"/>
      <c r="AIG82" s="80"/>
      <c r="AIH82" s="80"/>
      <c r="AII82" s="80"/>
      <c r="AIJ82" s="80"/>
      <c r="AIK82" s="80"/>
      <c r="AIL82" s="80"/>
      <c r="AIM82" s="80"/>
      <c r="AIN82" s="80"/>
      <c r="AIO82" s="80"/>
      <c r="AIP82" s="80"/>
      <c r="AIQ82" s="80"/>
      <c r="AIR82" s="80"/>
      <c r="AIS82" s="80"/>
      <c r="AIT82" s="80"/>
      <c r="AIU82" s="80"/>
      <c r="AIV82" s="80"/>
      <c r="AIW82" s="80"/>
      <c r="AIX82" s="80"/>
      <c r="AIY82" s="80"/>
      <c r="AIZ82" s="80"/>
      <c r="AJA82" s="80"/>
      <c r="AJB82" s="80"/>
      <c r="AJC82" s="80"/>
      <c r="AJD82" s="80"/>
      <c r="AJE82" s="80"/>
      <c r="AJF82" s="80"/>
      <c r="AJG82" s="80"/>
      <c r="AJH82" s="80"/>
      <c r="AJI82" s="80"/>
      <c r="AJJ82" s="80"/>
      <c r="AJK82" s="80"/>
      <c r="AJL82" s="80"/>
      <c r="AJM82" s="80"/>
      <c r="AJN82" s="80"/>
      <c r="AJO82" s="80"/>
      <c r="AJP82" s="80"/>
      <c r="AJQ82" s="80"/>
      <c r="AJR82" s="80"/>
      <c r="AJS82" s="80"/>
      <c r="AJT82" s="80"/>
      <c r="AJU82" s="80"/>
      <c r="AJV82" s="80"/>
      <c r="AJW82" s="80"/>
      <c r="AJX82" s="80"/>
      <c r="AJY82" s="80"/>
      <c r="AJZ82" s="80"/>
      <c r="AKA82" s="80"/>
      <c r="AKB82" s="80"/>
      <c r="AKC82" s="80"/>
      <c r="AKD82" s="80"/>
      <c r="AKE82" s="80"/>
      <c r="AKF82" s="80"/>
      <c r="AKG82" s="80"/>
      <c r="AKH82" s="80"/>
      <c r="AKI82" s="80"/>
      <c r="AKJ82" s="80"/>
      <c r="AKK82" s="80"/>
      <c r="AKL82" s="80"/>
      <c r="AKM82" s="80"/>
      <c r="AKN82" s="80"/>
      <c r="AKO82" s="80"/>
      <c r="AKP82" s="80"/>
      <c r="AKQ82" s="80"/>
      <c r="AKR82" s="80"/>
      <c r="AKS82" s="80"/>
      <c r="AKT82" s="80"/>
      <c r="AKU82" s="80"/>
      <c r="AKV82" s="80"/>
      <c r="AKW82" s="80"/>
      <c r="AKX82" s="80"/>
      <c r="AKY82" s="80"/>
      <c r="AKZ82" s="80"/>
      <c r="ALA82" s="80"/>
      <c r="ALB82" s="80"/>
      <c r="ALC82" s="80"/>
      <c r="ALD82" s="80"/>
      <c r="ALE82" s="80"/>
      <c r="ALF82" s="80"/>
      <c r="ALG82" s="80"/>
      <c r="ALH82" s="80"/>
      <c r="ALI82" s="80"/>
      <c r="ALJ82" s="80"/>
      <c r="ALK82" s="80"/>
      <c r="ALL82" s="80"/>
      <c r="ALM82" s="80"/>
      <c r="ALN82" s="80"/>
      <c r="ALO82" s="80"/>
      <c r="ALP82" s="80"/>
    </row>
    <row r="83" spans="1:1004" s="207" customFormat="1" ht="15" x14ac:dyDescent="0.25">
      <c r="A83" s="80" t="s">
        <v>38</v>
      </c>
      <c r="B83" s="56"/>
      <c r="C83" s="545">
        <f>C78</f>
        <v>0</v>
      </c>
      <c r="D83" s="545"/>
      <c r="E83" s="545"/>
      <c r="F83" s="545"/>
      <c r="G83" s="545"/>
      <c r="H83" s="545"/>
      <c r="I83" s="56"/>
      <c r="J83" s="56"/>
      <c r="K83" s="56"/>
      <c r="L83" s="56"/>
      <c r="M83" s="56"/>
      <c r="N83" s="56"/>
      <c r="O83" s="56"/>
      <c r="P83" s="56"/>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B83" s="80"/>
      <c r="KC83" s="80"/>
      <c r="KD83" s="80"/>
      <c r="KE83" s="80"/>
      <c r="KF83" s="80"/>
      <c r="KG83" s="80"/>
      <c r="KH83" s="80"/>
      <c r="KI83" s="80"/>
      <c r="KJ83" s="80"/>
      <c r="KK83" s="80"/>
      <c r="KL83" s="80"/>
      <c r="KM83" s="80"/>
      <c r="KN83" s="80"/>
      <c r="KO83" s="80"/>
      <c r="KP83" s="80"/>
      <c r="KQ83" s="80"/>
      <c r="KR83" s="80"/>
      <c r="KS83" s="80"/>
      <c r="KT83" s="80"/>
      <c r="KU83" s="80"/>
      <c r="KV83" s="80"/>
      <c r="KW83" s="80"/>
      <c r="KX83" s="80"/>
      <c r="KY83" s="80"/>
      <c r="KZ83" s="80"/>
      <c r="LA83" s="80"/>
      <c r="LB83" s="80"/>
      <c r="LC83" s="80"/>
      <c r="LD83" s="80"/>
      <c r="LE83" s="80"/>
      <c r="LF83" s="80"/>
      <c r="LG83" s="80"/>
      <c r="LH83" s="80"/>
      <c r="LI83" s="80"/>
      <c r="LJ83" s="80"/>
      <c r="LK83" s="80"/>
      <c r="LL83" s="80"/>
      <c r="LM83" s="80"/>
      <c r="LN83" s="80"/>
      <c r="LO83" s="80"/>
      <c r="LP83" s="80"/>
      <c r="LQ83" s="80"/>
      <c r="LR83" s="80"/>
      <c r="LS83" s="80"/>
      <c r="LT83" s="80"/>
      <c r="LU83" s="80"/>
      <c r="LV83" s="80"/>
      <c r="LW83" s="80"/>
      <c r="LX83" s="80"/>
      <c r="LY83" s="80"/>
      <c r="LZ83" s="80"/>
      <c r="MA83" s="80"/>
      <c r="MB83" s="80"/>
      <c r="MC83" s="80"/>
      <c r="MD83" s="80"/>
      <c r="ME83" s="80"/>
      <c r="MF83" s="80"/>
      <c r="MG83" s="80"/>
      <c r="MH83" s="80"/>
      <c r="MI83" s="80"/>
      <c r="MJ83" s="80"/>
      <c r="MK83" s="80"/>
      <c r="ML83" s="80"/>
      <c r="MM83" s="80"/>
      <c r="MN83" s="80"/>
      <c r="MO83" s="80"/>
      <c r="MP83" s="80"/>
      <c r="MQ83" s="80"/>
      <c r="MR83" s="80"/>
      <c r="MS83" s="80"/>
      <c r="MT83" s="80"/>
      <c r="MU83" s="80"/>
      <c r="MV83" s="80"/>
      <c r="MW83" s="80"/>
      <c r="MX83" s="80"/>
      <c r="MY83" s="80"/>
      <c r="MZ83" s="80"/>
      <c r="NA83" s="80"/>
      <c r="NB83" s="80"/>
      <c r="NC83" s="80"/>
      <c r="ND83" s="80"/>
      <c r="NE83" s="80"/>
      <c r="NF83" s="80"/>
      <c r="NG83" s="80"/>
      <c r="NH83" s="80"/>
      <c r="NI83" s="80"/>
      <c r="NJ83" s="80"/>
      <c r="NK83" s="80"/>
      <c r="NL83" s="80"/>
      <c r="NM83" s="80"/>
      <c r="NN83" s="80"/>
      <c r="NO83" s="80"/>
      <c r="NP83" s="80"/>
      <c r="NQ83" s="80"/>
      <c r="NR83" s="80"/>
      <c r="NS83" s="80"/>
      <c r="NT83" s="80"/>
      <c r="NU83" s="80"/>
      <c r="NV83" s="80"/>
      <c r="NW83" s="80"/>
      <c r="NX83" s="80"/>
      <c r="NY83" s="80"/>
      <c r="NZ83" s="80"/>
      <c r="OA83" s="80"/>
      <c r="OB83" s="80"/>
      <c r="OC83" s="80"/>
      <c r="OD83" s="80"/>
      <c r="OE83" s="80"/>
      <c r="OF83" s="80"/>
      <c r="OG83" s="80"/>
      <c r="OH83" s="80"/>
      <c r="OI83" s="80"/>
      <c r="OJ83" s="80"/>
      <c r="OK83" s="80"/>
      <c r="OL83" s="80"/>
      <c r="OM83" s="80"/>
      <c r="ON83" s="80"/>
      <c r="OO83" s="80"/>
      <c r="OP83" s="80"/>
      <c r="OQ83" s="80"/>
      <c r="OR83" s="80"/>
      <c r="OS83" s="80"/>
      <c r="OT83" s="80"/>
      <c r="OU83" s="80"/>
      <c r="OV83" s="80"/>
      <c r="OW83" s="80"/>
      <c r="OX83" s="80"/>
      <c r="OY83" s="80"/>
      <c r="OZ83" s="80"/>
      <c r="PA83" s="80"/>
      <c r="PB83" s="80"/>
      <c r="PC83" s="80"/>
      <c r="PD83" s="80"/>
      <c r="PE83" s="80"/>
      <c r="PF83" s="80"/>
      <c r="PG83" s="80"/>
      <c r="PH83" s="80"/>
      <c r="PI83" s="80"/>
      <c r="PJ83" s="80"/>
      <c r="PK83" s="80"/>
      <c r="PL83" s="80"/>
      <c r="PM83" s="80"/>
      <c r="PN83" s="80"/>
      <c r="PO83" s="80"/>
      <c r="PP83" s="80"/>
      <c r="PQ83" s="80"/>
      <c r="PR83" s="80"/>
      <c r="PS83" s="80"/>
      <c r="PT83" s="80"/>
      <c r="PU83" s="80"/>
      <c r="PV83" s="80"/>
      <c r="PW83" s="80"/>
      <c r="PX83" s="80"/>
      <c r="PY83" s="80"/>
      <c r="PZ83" s="80"/>
      <c r="QA83" s="80"/>
      <c r="QB83" s="80"/>
      <c r="QC83" s="80"/>
      <c r="QD83" s="80"/>
      <c r="QE83" s="80"/>
      <c r="QF83" s="80"/>
      <c r="QG83" s="80"/>
      <c r="QH83" s="80"/>
      <c r="QI83" s="80"/>
      <c r="QJ83" s="80"/>
      <c r="QK83" s="80"/>
      <c r="QL83" s="80"/>
      <c r="QM83" s="80"/>
      <c r="QN83" s="80"/>
      <c r="QO83" s="80"/>
      <c r="QP83" s="80"/>
      <c r="QQ83" s="80"/>
      <c r="QR83" s="80"/>
      <c r="QS83" s="80"/>
      <c r="QT83" s="80"/>
      <c r="QU83" s="80"/>
      <c r="QV83" s="80"/>
      <c r="QW83" s="80"/>
      <c r="QX83" s="80"/>
      <c r="QY83" s="80"/>
      <c r="QZ83" s="80"/>
      <c r="RA83" s="80"/>
      <c r="RB83" s="80"/>
      <c r="RC83" s="80"/>
      <c r="RD83" s="80"/>
      <c r="RE83" s="80"/>
      <c r="RF83" s="80"/>
      <c r="RG83" s="80"/>
      <c r="RH83" s="80"/>
      <c r="RI83" s="80"/>
      <c r="RJ83" s="80"/>
      <c r="RK83" s="80"/>
      <c r="RL83" s="80"/>
      <c r="RM83" s="80"/>
      <c r="RN83" s="80"/>
      <c r="RO83" s="80"/>
      <c r="RP83" s="80"/>
      <c r="RQ83" s="80"/>
      <c r="RR83" s="80"/>
      <c r="RS83" s="80"/>
      <c r="RT83" s="80"/>
      <c r="RU83" s="80"/>
      <c r="RV83" s="80"/>
      <c r="RW83" s="80"/>
      <c r="RX83" s="80"/>
      <c r="RY83" s="80"/>
      <c r="RZ83" s="80"/>
      <c r="SA83" s="80"/>
      <c r="SB83" s="80"/>
      <c r="SC83" s="80"/>
      <c r="SD83" s="80"/>
      <c r="SE83" s="80"/>
      <c r="SF83" s="80"/>
      <c r="SG83" s="80"/>
      <c r="SH83" s="80"/>
      <c r="SI83" s="80"/>
      <c r="SJ83" s="80"/>
      <c r="SK83" s="80"/>
      <c r="SL83" s="80"/>
      <c r="SM83" s="80"/>
      <c r="SN83" s="80"/>
      <c r="SO83" s="80"/>
      <c r="SP83" s="80"/>
      <c r="SQ83" s="80"/>
      <c r="SR83" s="80"/>
      <c r="SS83" s="80"/>
      <c r="ST83" s="80"/>
      <c r="SU83" s="80"/>
      <c r="SV83" s="80"/>
      <c r="SW83" s="80"/>
      <c r="SX83" s="80"/>
      <c r="SY83" s="80"/>
      <c r="SZ83" s="80"/>
      <c r="TA83" s="80"/>
      <c r="TB83" s="80"/>
      <c r="TC83" s="80"/>
      <c r="TD83" s="80"/>
      <c r="TE83" s="80"/>
      <c r="TF83" s="80"/>
      <c r="TG83" s="80"/>
      <c r="TH83" s="80"/>
      <c r="TI83" s="80"/>
      <c r="TJ83" s="80"/>
      <c r="TK83" s="80"/>
      <c r="TL83" s="80"/>
      <c r="TM83" s="80"/>
      <c r="TN83" s="80"/>
      <c r="TO83" s="80"/>
      <c r="TP83" s="80"/>
      <c r="TQ83" s="80"/>
      <c r="TR83" s="80"/>
      <c r="TS83" s="80"/>
      <c r="TT83" s="80"/>
      <c r="TU83" s="80"/>
      <c r="TV83" s="80"/>
      <c r="TW83" s="80"/>
      <c r="TX83" s="80"/>
      <c r="TY83" s="80"/>
      <c r="TZ83" s="80"/>
      <c r="UA83" s="80"/>
      <c r="UB83" s="80"/>
      <c r="UC83" s="80"/>
      <c r="UD83" s="80"/>
      <c r="UE83" s="80"/>
      <c r="UF83" s="80"/>
      <c r="UG83" s="80"/>
      <c r="UH83" s="80"/>
      <c r="UI83" s="80"/>
      <c r="UJ83" s="80"/>
      <c r="UK83" s="80"/>
      <c r="UL83" s="80"/>
      <c r="UM83" s="80"/>
      <c r="UN83" s="80"/>
      <c r="UO83" s="80"/>
      <c r="UP83" s="80"/>
      <c r="UQ83" s="80"/>
      <c r="UR83" s="80"/>
      <c r="US83" s="80"/>
      <c r="UT83" s="80"/>
      <c r="UU83" s="80"/>
      <c r="UV83" s="80"/>
      <c r="UW83" s="80"/>
      <c r="UX83" s="80"/>
      <c r="UY83" s="80"/>
      <c r="UZ83" s="80"/>
      <c r="VA83" s="80"/>
      <c r="VB83" s="80"/>
      <c r="VC83" s="80"/>
      <c r="VD83" s="80"/>
      <c r="VE83" s="80"/>
      <c r="VF83" s="80"/>
      <c r="VG83" s="80"/>
      <c r="VH83" s="80"/>
      <c r="VI83" s="80"/>
      <c r="VJ83" s="80"/>
      <c r="VK83" s="80"/>
      <c r="VL83" s="80"/>
      <c r="VM83" s="80"/>
      <c r="VN83" s="80"/>
      <c r="VO83" s="80"/>
      <c r="VP83" s="80"/>
      <c r="VQ83" s="80"/>
      <c r="VR83" s="80"/>
      <c r="VS83" s="80"/>
      <c r="VT83" s="80"/>
      <c r="VU83" s="80"/>
      <c r="VV83" s="80"/>
      <c r="VW83" s="80"/>
      <c r="VX83" s="80"/>
      <c r="VY83" s="80"/>
      <c r="VZ83" s="80"/>
      <c r="WA83" s="80"/>
      <c r="WB83" s="80"/>
      <c r="WC83" s="80"/>
      <c r="WD83" s="80"/>
      <c r="WE83" s="80"/>
      <c r="WF83" s="80"/>
      <c r="WG83" s="80"/>
      <c r="WH83" s="80"/>
      <c r="WI83" s="80"/>
      <c r="WJ83" s="80"/>
      <c r="WK83" s="80"/>
      <c r="WL83" s="80"/>
      <c r="WM83" s="80"/>
      <c r="WN83" s="80"/>
      <c r="WO83" s="80"/>
      <c r="WP83" s="80"/>
      <c r="WQ83" s="80"/>
      <c r="WR83" s="80"/>
      <c r="WS83" s="80"/>
      <c r="WT83" s="80"/>
      <c r="WU83" s="80"/>
      <c r="WV83" s="80"/>
      <c r="WW83" s="80"/>
      <c r="WX83" s="80"/>
      <c r="WY83" s="80"/>
      <c r="WZ83" s="80"/>
      <c r="XA83" s="80"/>
      <c r="XB83" s="80"/>
      <c r="XC83" s="80"/>
      <c r="XD83" s="80"/>
      <c r="XE83" s="80"/>
      <c r="XF83" s="80"/>
      <c r="XG83" s="80"/>
      <c r="XH83" s="80"/>
      <c r="XI83" s="80"/>
      <c r="XJ83" s="80"/>
      <c r="XK83" s="80"/>
      <c r="XL83" s="80"/>
      <c r="XM83" s="80"/>
      <c r="XN83" s="80"/>
      <c r="XO83" s="80"/>
      <c r="XP83" s="80"/>
      <c r="XQ83" s="80"/>
      <c r="XR83" s="80"/>
      <c r="XS83" s="80"/>
      <c r="XT83" s="80"/>
      <c r="XU83" s="80"/>
      <c r="XV83" s="80"/>
      <c r="XW83" s="80"/>
      <c r="XX83" s="80"/>
      <c r="XY83" s="80"/>
      <c r="XZ83" s="80"/>
      <c r="YA83" s="80"/>
      <c r="YB83" s="80"/>
      <c r="YC83" s="80"/>
      <c r="YD83" s="80"/>
      <c r="YE83" s="80"/>
      <c r="YF83" s="80"/>
      <c r="YG83" s="80"/>
      <c r="YH83" s="80"/>
      <c r="YI83" s="80"/>
      <c r="YJ83" s="80"/>
      <c r="YK83" s="80"/>
      <c r="YL83" s="80"/>
      <c r="YM83" s="80"/>
      <c r="YN83" s="80"/>
      <c r="YO83" s="80"/>
      <c r="YP83" s="80"/>
      <c r="YQ83" s="80"/>
      <c r="YR83" s="80"/>
      <c r="YS83" s="80"/>
      <c r="YT83" s="80"/>
      <c r="YU83" s="80"/>
      <c r="YV83" s="80"/>
      <c r="YW83" s="80"/>
      <c r="YX83" s="80"/>
      <c r="YY83" s="80"/>
      <c r="YZ83" s="80"/>
      <c r="ZA83" s="80"/>
      <c r="ZB83" s="80"/>
      <c r="ZC83" s="80"/>
      <c r="ZD83" s="80"/>
      <c r="ZE83" s="80"/>
      <c r="ZF83" s="80"/>
      <c r="ZG83" s="80"/>
      <c r="ZH83" s="80"/>
      <c r="ZI83" s="80"/>
      <c r="ZJ83" s="80"/>
      <c r="ZK83" s="80"/>
      <c r="ZL83" s="80"/>
      <c r="ZM83" s="80"/>
      <c r="ZN83" s="80"/>
      <c r="ZO83" s="80"/>
      <c r="ZP83" s="80"/>
      <c r="ZQ83" s="80"/>
      <c r="ZR83" s="80"/>
      <c r="ZS83" s="80"/>
      <c r="ZT83" s="80"/>
      <c r="ZU83" s="80"/>
      <c r="ZV83" s="80"/>
      <c r="ZW83" s="80"/>
      <c r="ZX83" s="80"/>
      <c r="ZY83" s="80"/>
      <c r="ZZ83" s="80"/>
      <c r="AAA83" s="80"/>
      <c r="AAB83" s="80"/>
      <c r="AAC83" s="80"/>
      <c r="AAD83" s="80"/>
      <c r="AAE83" s="80"/>
      <c r="AAF83" s="80"/>
      <c r="AAG83" s="80"/>
      <c r="AAH83" s="80"/>
      <c r="AAI83" s="80"/>
      <c r="AAJ83" s="80"/>
      <c r="AAK83" s="80"/>
      <c r="AAL83" s="80"/>
      <c r="AAM83" s="80"/>
      <c r="AAN83" s="80"/>
      <c r="AAO83" s="80"/>
      <c r="AAP83" s="80"/>
      <c r="AAQ83" s="80"/>
      <c r="AAR83" s="80"/>
      <c r="AAS83" s="80"/>
      <c r="AAT83" s="80"/>
      <c r="AAU83" s="80"/>
      <c r="AAV83" s="80"/>
      <c r="AAW83" s="80"/>
      <c r="AAX83" s="80"/>
      <c r="AAY83" s="80"/>
      <c r="AAZ83" s="80"/>
      <c r="ABA83" s="80"/>
      <c r="ABB83" s="80"/>
      <c r="ABC83" s="80"/>
      <c r="ABD83" s="80"/>
      <c r="ABE83" s="80"/>
      <c r="ABF83" s="80"/>
      <c r="ABG83" s="80"/>
      <c r="ABH83" s="80"/>
      <c r="ABI83" s="80"/>
      <c r="ABJ83" s="80"/>
      <c r="ABK83" s="80"/>
      <c r="ABL83" s="80"/>
      <c r="ABM83" s="80"/>
      <c r="ABN83" s="80"/>
      <c r="ABO83" s="80"/>
      <c r="ABP83" s="80"/>
      <c r="ABQ83" s="80"/>
      <c r="ABR83" s="80"/>
      <c r="ABS83" s="80"/>
      <c r="ABT83" s="80"/>
      <c r="ABU83" s="80"/>
      <c r="ABV83" s="80"/>
      <c r="ABW83" s="80"/>
      <c r="ABX83" s="80"/>
      <c r="ABY83" s="80"/>
      <c r="ABZ83" s="80"/>
      <c r="ACA83" s="80"/>
      <c r="ACB83" s="80"/>
      <c r="ACC83" s="80"/>
      <c r="ACD83" s="80"/>
      <c r="ACE83" s="80"/>
      <c r="ACF83" s="80"/>
      <c r="ACG83" s="80"/>
      <c r="ACH83" s="80"/>
      <c r="ACI83" s="80"/>
      <c r="ACJ83" s="80"/>
      <c r="ACK83" s="80"/>
      <c r="ACL83" s="80"/>
      <c r="ACM83" s="80"/>
      <c r="ACN83" s="80"/>
      <c r="ACO83" s="80"/>
      <c r="ACP83" s="80"/>
      <c r="ACQ83" s="80"/>
      <c r="ACR83" s="80"/>
      <c r="ACS83" s="80"/>
      <c r="ACT83" s="80"/>
      <c r="ACU83" s="80"/>
      <c r="ACV83" s="80"/>
      <c r="ACW83" s="80"/>
      <c r="ACX83" s="80"/>
      <c r="ACY83" s="80"/>
      <c r="ACZ83" s="80"/>
      <c r="ADA83" s="80"/>
      <c r="ADB83" s="80"/>
      <c r="ADC83" s="80"/>
      <c r="ADD83" s="80"/>
      <c r="ADE83" s="80"/>
      <c r="ADF83" s="80"/>
      <c r="ADG83" s="80"/>
      <c r="ADH83" s="80"/>
      <c r="ADI83" s="80"/>
      <c r="ADJ83" s="80"/>
      <c r="ADK83" s="80"/>
      <c r="ADL83" s="80"/>
      <c r="ADM83" s="80"/>
      <c r="ADN83" s="80"/>
      <c r="ADO83" s="80"/>
      <c r="ADP83" s="80"/>
      <c r="ADQ83" s="80"/>
      <c r="ADR83" s="80"/>
      <c r="ADS83" s="80"/>
      <c r="ADT83" s="80"/>
      <c r="ADU83" s="80"/>
      <c r="ADV83" s="80"/>
      <c r="ADW83" s="80"/>
      <c r="ADX83" s="80"/>
      <c r="ADY83" s="80"/>
      <c r="ADZ83" s="80"/>
      <c r="AEA83" s="80"/>
      <c r="AEB83" s="80"/>
      <c r="AEC83" s="80"/>
      <c r="AED83" s="80"/>
      <c r="AEE83" s="80"/>
      <c r="AEF83" s="80"/>
      <c r="AEG83" s="80"/>
      <c r="AEH83" s="80"/>
      <c r="AEI83" s="80"/>
      <c r="AEJ83" s="80"/>
      <c r="AEK83" s="80"/>
      <c r="AEL83" s="80"/>
      <c r="AEM83" s="80"/>
      <c r="AEN83" s="80"/>
      <c r="AEO83" s="80"/>
      <c r="AEP83" s="80"/>
      <c r="AEQ83" s="80"/>
      <c r="AER83" s="80"/>
      <c r="AES83" s="80"/>
      <c r="AET83" s="80"/>
      <c r="AEU83" s="80"/>
      <c r="AEV83" s="80"/>
      <c r="AEW83" s="80"/>
      <c r="AEX83" s="80"/>
      <c r="AEY83" s="80"/>
      <c r="AEZ83" s="80"/>
      <c r="AFA83" s="80"/>
      <c r="AFB83" s="80"/>
      <c r="AFC83" s="80"/>
      <c r="AFD83" s="80"/>
      <c r="AFE83" s="80"/>
      <c r="AFF83" s="80"/>
      <c r="AFG83" s="80"/>
      <c r="AFH83" s="80"/>
      <c r="AFI83" s="80"/>
      <c r="AFJ83" s="80"/>
      <c r="AFK83" s="80"/>
      <c r="AFL83" s="80"/>
      <c r="AFM83" s="80"/>
      <c r="AFN83" s="80"/>
      <c r="AFO83" s="80"/>
      <c r="AFP83" s="80"/>
      <c r="AFQ83" s="80"/>
      <c r="AFR83" s="80"/>
      <c r="AFS83" s="80"/>
      <c r="AFT83" s="80"/>
      <c r="AFU83" s="80"/>
      <c r="AFV83" s="80"/>
      <c r="AFW83" s="80"/>
      <c r="AFX83" s="80"/>
      <c r="AFY83" s="80"/>
      <c r="AFZ83" s="80"/>
      <c r="AGA83" s="80"/>
      <c r="AGB83" s="80"/>
      <c r="AGC83" s="80"/>
      <c r="AGD83" s="80"/>
      <c r="AGE83" s="80"/>
      <c r="AGF83" s="80"/>
      <c r="AGG83" s="80"/>
      <c r="AGH83" s="80"/>
      <c r="AGI83" s="80"/>
      <c r="AGJ83" s="80"/>
      <c r="AGK83" s="80"/>
      <c r="AGL83" s="80"/>
      <c r="AGM83" s="80"/>
      <c r="AGN83" s="80"/>
      <c r="AGO83" s="80"/>
      <c r="AGP83" s="80"/>
      <c r="AGQ83" s="80"/>
      <c r="AGR83" s="80"/>
      <c r="AGS83" s="80"/>
      <c r="AGT83" s="80"/>
      <c r="AGU83" s="80"/>
      <c r="AGV83" s="80"/>
      <c r="AGW83" s="80"/>
      <c r="AGX83" s="80"/>
      <c r="AGY83" s="80"/>
      <c r="AGZ83" s="80"/>
      <c r="AHA83" s="80"/>
      <c r="AHB83" s="80"/>
      <c r="AHC83" s="80"/>
      <c r="AHD83" s="80"/>
      <c r="AHE83" s="80"/>
      <c r="AHF83" s="80"/>
      <c r="AHG83" s="80"/>
      <c r="AHH83" s="80"/>
      <c r="AHI83" s="80"/>
      <c r="AHJ83" s="80"/>
      <c r="AHK83" s="80"/>
      <c r="AHL83" s="80"/>
      <c r="AHM83" s="80"/>
      <c r="AHN83" s="80"/>
      <c r="AHO83" s="80"/>
      <c r="AHP83" s="80"/>
      <c r="AHQ83" s="80"/>
      <c r="AHR83" s="80"/>
      <c r="AHS83" s="80"/>
      <c r="AHT83" s="80"/>
      <c r="AHU83" s="80"/>
      <c r="AHV83" s="80"/>
      <c r="AHW83" s="80"/>
      <c r="AHX83" s="80"/>
      <c r="AHY83" s="80"/>
      <c r="AHZ83" s="80"/>
      <c r="AIA83" s="80"/>
      <c r="AIB83" s="80"/>
      <c r="AIC83" s="80"/>
      <c r="AID83" s="80"/>
      <c r="AIE83" s="80"/>
      <c r="AIF83" s="80"/>
      <c r="AIG83" s="80"/>
      <c r="AIH83" s="80"/>
      <c r="AII83" s="80"/>
      <c r="AIJ83" s="80"/>
      <c r="AIK83" s="80"/>
      <c r="AIL83" s="80"/>
      <c r="AIM83" s="80"/>
      <c r="AIN83" s="80"/>
      <c r="AIO83" s="80"/>
      <c r="AIP83" s="80"/>
      <c r="AIQ83" s="80"/>
      <c r="AIR83" s="80"/>
      <c r="AIS83" s="80"/>
      <c r="AIT83" s="80"/>
      <c r="AIU83" s="80"/>
      <c r="AIV83" s="80"/>
      <c r="AIW83" s="80"/>
      <c r="AIX83" s="80"/>
      <c r="AIY83" s="80"/>
      <c r="AIZ83" s="80"/>
      <c r="AJA83" s="80"/>
      <c r="AJB83" s="80"/>
      <c r="AJC83" s="80"/>
      <c r="AJD83" s="80"/>
      <c r="AJE83" s="80"/>
      <c r="AJF83" s="80"/>
      <c r="AJG83" s="80"/>
      <c r="AJH83" s="80"/>
      <c r="AJI83" s="80"/>
      <c r="AJJ83" s="80"/>
      <c r="AJK83" s="80"/>
      <c r="AJL83" s="80"/>
      <c r="AJM83" s="80"/>
      <c r="AJN83" s="80"/>
      <c r="AJO83" s="80"/>
      <c r="AJP83" s="80"/>
      <c r="AJQ83" s="80"/>
      <c r="AJR83" s="80"/>
      <c r="AJS83" s="80"/>
      <c r="AJT83" s="80"/>
      <c r="AJU83" s="80"/>
      <c r="AJV83" s="80"/>
      <c r="AJW83" s="80"/>
      <c r="AJX83" s="80"/>
      <c r="AJY83" s="80"/>
      <c r="AJZ83" s="80"/>
      <c r="AKA83" s="80"/>
      <c r="AKB83" s="80"/>
      <c r="AKC83" s="80"/>
      <c r="AKD83" s="80"/>
      <c r="AKE83" s="80"/>
      <c r="AKF83" s="80"/>
      <c r="AKG83" s="80"/>
      <c r="AKH83" s="80"/>
      <c r="AKI83" s="80"/>
      <c r="AKJ83" s="80"/>
      <c r="AKK83" s="80"/>
      <c r="AKL83" s="80"/>
      <c r="AKM83" s="80"/>
      <c r="AKN83" s="80"/>
      <c r="AKO83" s="80"/>
      <c r="AKP83" s="80"/>
      <c r="AKQ83" s="80"/>
      <c r="AKR83" s="80"/>
      <c r="AKS83" s="80"/>
      <c r="AKT83" s="80"/>
      <c r="AKU83" s="80"/>
      <c r="AKV83" s="80"/>
      <c r="AKW83" s="80"/>
      <c r="AKX83" s="80"/>
      <c r="AKY83" s="80"/>
      <c r="AKZ83" s="80"/>
      <c r="ALA83" s="80"/>
      <c r="ALB83" s="80"/>
      <c r="ALC83" s="80"/>
      <c r="ALD83" s="80"/>
      <c r="ALE83" s="80"/>
      <c r="ALF83" s="80"/>
      <c r="ALG83" s="80"/>
      <c r="ALH83" s="80"/>
      <c r="ALI83" s="80"/>
      <c r="ALJ83" s="80"/>
      <c r="ALK83" s="80"/>
      <c r="ALL83" s="80"/>
      <c r="ALM83" s="80"/>
      <c r="ALN83" s="80"/>
      <c r="ALO83" s="80"/>
      <c r="ALP83" s="80"/>
    </row>
    <row r="84" spans="1:1004" s="207" customFormat="1" ht="15" x14ac:dyDescent="0.25">
      <c r="A84" s="56"/>
      <c r="B84" s="56"/>
      <c r="C84" s="508" t="s">
        <v>15</v>
      </c>
      <c r="D84" s="508"/>
      <c r="E84" s="508"/>
      <c r="F84" s="508"/>
      <c r="G84" s="508"/>
      <c r="H84" s="508"/>
      <c r="I84" s="56"/>
      <c r="J84" s="56"/>
      <c r="K84" s="56"/>
      <c r="L84" s="56"/>
      <c r="M84" s="56"/>
      <c r="N84" s="56"/>
      <c r="O84" s="56"/>
      <c r="P84" s="56"/>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c r="IG84" s="80"/>
      <c r="IH84" s="80"/>
      <c r="II84" s="80"/>
      <c r="IJ84" s="80"/>
      <c r="IK84" s="80"/>
      <c r="IL84" s="80"/>
      <c r="IM84" s="80"/>
      <c r="IN84" s="80"/>
      <c r="IO84" s="80"/>
      <c r="IP84" s="80"/>
      <c r="IQ84" s="80"/>
      <c r="IR84" s="80"/>
      <c r="IS84" s="80"/>
      <c r="IT84" s="80"/>
      <c r="IU84" s="80"/>
      <c r="IV84" s="80"/>
      <c r="IW84" s="80"/>
      <c r="IX84" s="80"/>
      <c r="IY84" s="80"/>
      <c r="IZ84" s="80"/>
      <c r="JA84" s="80"/>
      <c r="JB84" s="80"/>
      <c r="JC84" s="80"/>
      <c r="JD84" s="80"/>
      <c r="JE84" s="80"/>
      <c r="JF84" s="80"/>
      <c r="JG84" s="80"/>
      <c r="JH84" s="80"/>
      <c r="JI84" s="80"/>
      <c r="JJ84" s="80"/>
      <c r="JK84" s="80"/>
      <c r="JL84" s="80"/>
      <c r="JM84" s="80"/>
      <c r="JN84" s="80"/>
      <c r="JO84" s="80"/>
      <c r="JP84" s="80"/>
      <c r="JQ84" s="80"/>
      <c r="JR84" s="80"/>
      <c r="JS84" s="80"/>
      <c r="JT84" s="80"/>
      <c r="JU84" s="80"/>
      <c r="JV84" s="80"/>
      <c r="JW84" s="80"/>
      <c r="JX84" s="80"/>
      <c r="JY84" s="80"/>
      <c r="JZ84" s="80"/>
      <c r="KA84" s="80"/>
      <c r="KB84" s="80"/>
      <c r="KC84" s="80"/>
      <c r="KD84" s="80"/>
      <c r="KE84" s="80"/>
      <c r="KF84" s="80"/>
      <c r="KG84" s="80"/>
      <c r="KH84" s="80"/>
      <c r="KI84" s="80"/>
      <c r="KJ84" s="80"/>
      <c r="KK84" s="80"/>
      <c r="KL84" s="80"/>
      <c r="KM84" s="80"/>
      <c r="KN84" s="80"/>
      <c r="KO84" s="80"/>
      <c r="KP84" s="80"/>
      <c r="KQ84" s="80"/>
      <c r="KR84" s="80"/>
      <c r="KS84" s="80"/>
      <c r="KT84" s="80"/>
      <c r="KU84" s="80"/>
      <c r="KV84" s="80"/>
      <c r="KW84" s="80"/>
      <c r="KX84" s="80"/>
      <c r="KY84" s="80"/>
      <c r="KZ84" s="80"/>
      <c r="LA84" s="80"/>
      <c r="LB84" s="80"/>
      <c r="LC84" s="80"/>
      <c r="LD84" s="80"/>
      <c r="LE84" s="80"/>
      <c r="LF84" s="80"/>
      <c r="LG84" s="80"/>
      <c r="LH84" s="80"/>
      <c r="LI84" s="80"/>
      <c r="LJ84" s="80"/>
      <c r="LK84" s="80"/>
      <c r="LL84" s="80"/>
      <c r="LM84" s="80"/>
      <c r="LN84" s="80"/>
      <c r="LO84" s="80"/>
      <c r="LP84" s="80"/>
      <c r="LQ84" s="80"/>
      <c r="LR84" s="80"/>
      <c r="LS84" s="80"/>
      <c r="LT84" s="80"/>
      <c r="LU84" s="80"/>
      <c r="LV84" s="80"/>
      <c r="LW84" s="80"/>
      <c r="LX84" s="80"/>
      <c r="LY84" s="80"/>
      <c r="LZ84" s="80"/>
      <c r="MA84" s="80"/>
      <c r="MB84" s="80"/>
      <c r="MC84" s="80"/>
      <c r="MD84" s="80"/>
      <c r="ME84" s="80"/>
      <c r="MF84" s="80"/>
      <c r="MG84" s="80"/>
      <c r="MH84" s="80"/>
      <c r="MI84" s="80"/>
      <c r="MJ84" s="80"/>
      <c r="MK84" s="80"/>
      <c r="ML84" s="80"/>
      <c r="MM84" s="80"/>
      <c r="MN84" s="80"/>
      <c r="MO84" s="80"/>
      <c r="MP84" s="80"/>
      <c r="MQ84" s="80"/>
      <c r="MR84" s="80"/>
      <c r="MS84" s="80"/>
      <c r="MT84" s="80"/>
      <c r="MU84" s="80"/>
      <c r="MV84" s="80"/>
      <c r="MW84" s="80"/>
      <c r="MX84" s="80"/>
      <c r="MY84" s="80"/>
      <c r="MZ84" s="80"/>
      <c r="NA84" s="80"/>
      <c r="NB84" s="80"/>
      <c r="NC84" s="80"/>
      <c r="ND84" s="80"/>
      <c r="NE84" s="80"/>
      <c r="NF84" s="80"/>
      <c r="NG84" s="80"/>
      <c r="NH84" s="80"/>
      <c r="NI84" s="80"/>
      <c r="NJ84" s="80"/>
      <c r="NK84" s="80"/>
      <c r="NL84" s="80"/>
      <c r="NM84" s="80"/>
      <c r="NN84" s="80"/>
      <c r="NO84" s="80"/>
      <c r="NP84" s="80"/>
      <c r="NQ84" s="80"/>
      <c r="NR84" s="80"/>
      <c r="NS84" s="80"/>
      <c r="NT84" s="80"/>
      <c r="NU84" s="80"/>
      <c r="NV84" s="80"/>
      <c r="NW84" s="80"/>
      <c r="NX84" s="80"/>
      <c r="NY84" s="80"/>
      <c r="NZ84" s="80"/>
      <c r="OA84" s="80"/>
      <c r="OB84" s="80"/>
      <c r="OC84" s="80"/>
      <c r="OD84" s="80"/>
      <c r="OE84" s="80"/>
      <c r="OF84" s="80"/>
      <c r="OG84" s="80"/>
      <c r="OH84" s="80"/>
      <c r="OI84" s="80"/>
      <c r="OJ84" s="80"/>
      <c r="OK84" s="80"/>
      <c r="OL84" s="80"/>
      <c r="OM84" s="80"/>
      <c r="ON84" s="80"/>
      <c r="OO84" s="80"/>
      <c r="OP84" s="80"/>
      <c r="OQ84" s="80"/>
      <c r="OR84" s="80"/>
      <c r="OS84" s="80"/>
      <c r="OT84" s="80"/>
      <c r="OU84" s="80"/>
      <c r="OV84" s="80"/>
      <c r="OW84" s="80"/>
      <c r="OX84" s="80"/>
      <c r="OY84" s="80"/>
      <c r="OZ84" s="80"/>
      <c r="PA84" s="80"/>
      <c r="PB84" s="80"/>
      <c r="PC84" s="80"/>
      <c r="PD84" s="80"/>
      <c r="PE84" s="80"/>
      <c r="PF84" s="80"/>
      <c r="PG84" s="80"/>
      <c r="PH84" s="80"/>
      <c r="PI84" s="80"/>
      <c r="PJ84" s="80"/>
      <c r="PK84" s="80"/>
      <c r="PL84" s="80"/>
      <c r="PM84" s="80"/>
      <c r="PN84" s="80"/>
      <c r="PO84" s="80"/>
      <c r="PP84" s="80"/>
      <c r="PQ84" s="80"/>
      <c r="PR84" s="80"/>
      <c r="PS84" s="80"/>
      <c r="PT84" s="80"/>
      <c r="PU84" s="80"/>
      <c r="PV84" s="80"/>
      <c r="PW84" s="80"/>
      <c r="PX84" s="80"/>
      <c r="PY84" s="80"/>
      <c r="PZ84" s="80"/>
      <c r="QA84" s="80"/>
      <c r="QB84" s="80"/>
      <c r="QC84" s="80"/>
      <c r="QD84" s="80"/>
      <c r="QE84" s="80"/>
      <c r="QF84" s="80"/>
      <c r="QG84" s="80"/>
      <c r="QH84" s="80"/>
      <c r="QI84" s="80"/>
      <c r="QJ84" s="80"/>
      <c r="QK84" s="80"/>
      <c r="QL84" s="80"/>
      <c r="QM84" s="80"/>
      <c r="QN84" s="80"/>
      <c r="QO84" s="80"/>
      <c r="QP84" s="80"/>
      <c r="QQ84" s="80"/>
      <c r="QR84" s="80"/>
      <c r="QS84" s="80"/>
      <c r="QT84" s="80"/>
      <c r="QU84" s="80"/>
      <c r="QV84" s="80"/>
      <c r="QW84" s="80"/>
      <c r="QX84" s="80"/>
      <c r="QY84" s="80"/>
      <c r="QZ84" s="80"/>
      <c r="RA84" s="80"/>
      <c r="RB84" s="80"/>
      <c r="RC84" s="80"/>
      <c r="RD84" s="80"/>
      <c r="RE84" s="80"/>
      <c r="RF84" s="80"/>
      <c r="RG84" s="80"/>
      <c r="RH84" s="80"/>
      <c r="RI84" s="80"/>
      <c r="RJ84" s="80"/>
      <c r="RK84" s="80"/>
      <c r="RL84" s="80"/>
      <c r="RM84" s="80"/>
      <c r="RN84" s="80"/>
      <c r="RO84" s="80"/>
      <c r="RP84" s="80"/>
      <c r="RQ84" s="80"/>
      <c r="RR84" s="80"/>
      <c r="RS84" s="80"/>
      <c r="RT84" s="80"/>
      <c r="RU84" s="80"/>
      <c r="RV84" s="80"/>
      <c r="RW84" s="80"/>
      <c r="RX84" s="80"/>
      <c r="RY84" s="80"/>
      <c r="RZ84" s="80"/>
      <c r="SA84" s="80"/>
      <c r="SB84" s="80"/>
      <c r="SC84" s="80"/>
      <c r="SD84" s="80"/>
      <c r="SE84" s="80"/>
      <c r="SF84" s="80"/>
      <c r="SG84" s="80"/>
      <c r="SH84" s="80"/>
      <c r="SI84" s="80"/>
      <c r="SJ84" s="80"/>
      <c r="SK84" s="80"/>
      <c r="SL84" s="80"/>
      <c r="SM84" s="80"/>
      <c r="SN84" s="80"/>
      <c r="SO84" s="80"/>
      <c r="SP84" s="80"/>
      <c r="SQ84" s="80"/>
      <c r="SR84" s="80"/>
      <c r="SS84" s="80"/>
      <c r="ST84" s="80"/>
      <c r="SU84" s="80"/>
      <c r="SV84" s="80"/>
      <c r="SW84" s="80"/>
      <c r="SX84" s="80"/>
      <c r="SY84" s="80"/>
      <c r="SZ84" s="80"/>
      <c r="TA84" s="80"/>
      <c r="TB84" s="80"/>
      <c r="TC84" s="80"/>
      <c r="TD84" s="80"/>
      <c r="TE84" s="80"/>
      <c r="TF84" s="80"/>
      <c r="TG84" s="80"/>
      <c r="TH84" s="80"/>
      <c r="TI84" s="80"/>
      <c r="TJ84" s="80"/>
      <c r="TK84" s="80"/>
      <c r="TL84" s="80"/>
      <c r="TM84" s="80"/>
      <c r="TN84" s="80"/>
      <c r="TO84" s="80"/>
      <c r="TP84" s="80"/>
      <c r="TQ84" s="80"/>
      <c r="TR84" s="80"/>
      <c r="TS84" s="80"/>
      <c r="TT84" s="80"/>
      <c r="TU84" s="80"/>
      <c r="TV84" s="80"/>
      <c r="TW84" s="80"/>
      <c r="TX84" s="80"/>
      <c r="TY84" s="80"/>
      <c r="TZ84" s="80"/>
      <c r="UA84" s="80"/>
      <c r="UB84" s="80"/>
      <c r="UC84" s="80"/>
      <c r="UD84" s="80"/>
      <c r="UE84" s="80"/>
      <c r="UF84" s="80"/>
      <c r="UG84" s="80"/>
      <c r="UH84" s="80"/>
      <c r="UI84" s="80"/>
      <c r="UJ84" s="80"/>
      <c r="UK84" s="80"/>
      <c r="UL84" s="80"/>
      <c r="UM84" s="80"/>
      <c r="UN84" s="80"/>
      <c r="UO84" s="80"/>
      <c r="UP84" s="80"/>
      <c r="UQ84" s="80"/>
      <c r="UR84" s="80"/>
      <c r="US84" s="80"/>
      <c r="UT84" s="80"/>
      <c r="UU84" s="80"/>
      <c r="UV84" s="80"/>
      <c r="UW84" s="80"/>
      <c r="UX84" s="80"/>
      <c r="UY84" s="80"/>
      <c r="UZ84" s="80"/>
      <c r="VA84" s="80"/>
      <c r="VB84" s="80"/>
      <c r="VC84" s="80"/>
      <c r="VD84" s="80"/>
      <c r="VE84" s="80"/>
      <c r="VF84" s="80"/>
      <c r="VG84" s="80"/>
      <c r="VH84" s="80"/>
      <c r="VI84" s="80"/>
      <c r="VJ84" s="80"/>
      <c r="VK84" s="80"/>
      <c r="VL84" s="80"/>
      <c r="VM84" s="80"/>
      <c r="VN84" s="80"/>
      <c r="VO84" s="80"/>
      <c r="VP84" s="80"/>
      <c r="VQ84" s="80"/>
      <c r="VR84" s="80"/>
      <c r="VS84" s="80"/>
      <c r="VT84" s="80"/>
      <c r="VU84" s="80"/>
      <c r="VV84" s="80"/>
      <c r="VW84" s="80"/>
      <c r="VX84" s="80"/>
      <c r="VY84" s="80"/>
      <c r="VZ84" s="80"/>
      <c r="WA84" s="80"/>
      <c r="WB84" s="80"/>
      <c r="WC84" s="80"/>
      <c r="WD84" s="80"/>
      <c r="WE84" s="80"/>
      <c r="WF84" s="80"/>
      <c r="WG84" s="80"/>
      <c r="WH84" s="80"/>
      <c r="WI84" s="80"/>
      <c r="WJ84" s="80"/>
      <c r="WK84" s="80"/>
      <c r="WL84" s="80"/>
      <c r="WM84" s="80"/>
      <c r="WN84" s="80"/>
      <c r="WO84" s="80"/>
      <c r="WP84" s="80"/>
      <c r="WQ84" s="80"/>
      <c r="WR84" s="80"/>
      <c r="WS84" s="80"/>
      <c r="WT84" s="80"/>
      <c r="WU84" s="80"/>
      <c r="WV84" s="80"/>
      <c r="WW84" s="80"/>
      <c r="WX84" s="80"/>
      <c r="WY84" s="80"/>
      <c r="WZ84" s="80"/>
      <c r="XA84" s="80"/>
      <c r="XB84" s="80"/>
      <c r="XC84" s="80"/>
      <c r="XD84" s="80"/>
      <c r="XE84" s="80"/>
      <c r="XF84" s="80"/>
      <c r="XG84" s="80"/>
      <c r="XH84" s="80"/>
      <c r="XI84" s="80"/>
      <c r="XJ84" s="80"/>
      <c r="XK84" s="80"/>
      <c r="XL84" s="80"/>
      <c r="XM84" s="80"/>
      <c r="XN84" s="80"/>
      <c r="XO84" s="80"/>
      <c r="XP84" s="80"/>
      <c r="XQ84" s="80"/>
      <c r="XR84" s="80"/>
      <c r="XS84" s="80"/>
      <c r="XT84" s="80"/>
      <c r="XU84" s="80"/>
      <c r="XV84" s="80"/>
      <c r="XW84" s="80"/>
      <c r="XX84" s="80"/>
      <c r="XY84" s="80"/>
      <c r="XZ84" s="80"/>
      <c r="YA84" s="80"/>
      <c r="YB84" s="80"/>
      <c r="YC84" s="80"/>
      <c r="YD84" s="80"/>
      <c r="YE84" s="80"/>
      <c r="YF84" s="80"/>
      <c r="YG84" s="80"/>
      <c r="YH84" s="80"/>
      <c r="YI84" s="80"/>
      <c r="YJ84" s="80"/>
      <c r="YK84" s="80"/>
      <c r="YL84" s="80"/>
      <c r="YM84" s="80"/>
      <c r="YN84" s="80"/>
      <c r="YO84" s="80"/>
      <c r="YP84" s="80"/>
      <c r="YQ84" s="80"/>
      <c r="YR84" s="80"/>
      <c r="YS84" s="80"/>
      <c r="YT84" s="80"/>
      <c r="YU84" s="80"/>
      <c r="YV84" s="80"/>
      <c r="YW84" s="80"/>
      <c r="YX84" s="80"/>
      <c r="YY84" s="80"/>
      <c r="YZ84" s="80"/>
      <c r="ZA84" s="80"/>
      <c r="ZB84" s="80"/>
      <c r="ZC84" s="80"/>
      <c r="ZD84" s="80"/>
      <c r="ZE84" s="80"/>
      <c r="ZF84" s="80"/>
      <c r="ZG84" s="80"/>
      <c r="ZH84" s="80"/>
      <c r="ZI84" s="80"/>
      <c r="ZJ84" s="80"/>
      <c r="ZK84" s="80"/>
      <c r="ZL84" s="80"/>
      <c r="ZM84" s="80"/>
      <c r="ZN84" s="80"/>
      <c r="ZO84" s="80"/>
      <c r="ZP84" s="80"/>
      <c r="ZQ84" s="80"/>
      <c r="ZR84" s="80"/>
      <c r="ZS84" s="80"/>
      <c r="ZT84" s="80"/>
      <c r="ZU84" s="80"/>
      <c r="ZV84" s="80"/>
      <c r="ZW84" s="80"/>
      <c r="ZX84" s="80"/>
      <c r="ZY84" s="80"/>
      <c r="ZZ84" s="80"/>
      <c r="AAA84" s="80"/>
      <c r="AAB84" s="80"/>
      <c r="AAC84" s="80"/>
      <c r="AAD84" s="80"/>
      <c r="AAE84" s="80"/>
      <c r="AAF84" s="80"/>
      <c r="AAG84" s="80"/>
      <c r="AAH84" s="80"/>
      <c r="AAI84" s="80"/>
      <c r="AAJ84" s="80"/>
      <c r="AAK84" s="80"/>
      <c r="AAL84" s="80"/>
      <c r="AAM84" s="80"/>
      <c r="AAN84" s="80"/>
      <c r="AAO84" s="80"/>
      <c r="AAP84" s="80"/>
      <c r="AAQ84" s="80"/>
      <c r="AAR84" s="80"/>
      <c r="AAS84" s="80"/>
      <c r="AAT84" s="80"/>
      <c r="AAU84" s="80"/>
      <c r="AAV84" s="80"/>
      <c r="AAW84" s="80"/>
      <c r="AAX84" s="80"/>
      <c r="AAY84" s="80"/>
      <c r="AAZ84" s="80"/>
      <c r="ABA84" s="80"/>
      <c r="ABB84" s="80"/>
      <c r="ABC84" s="80"/>
      <c r="ABD84" s="80"/>
      <c r="ABE84" s="80"/>
      <c r="ABF84" s="80"/>
      <c r="ABG84" s="80"/>
      <c r="ABH84" s="80"/>
      <c r="ABI84" s="80"/>
      <c r="ABJ84" s="80"/>
      <c r="ABK84" s="80"/>
      <c r="ABL84" s="80"/>
      <c r="ABM84" s="80"/>
      <c r="ABN84" s="80"/>
      <c r="ABO84" s="80"/>
      <c r="ABP84" s="80"/>
      <c r="ABQ84" s="80"/>
      <c r="ABR84" s="80"/>
      <c r="ABS84" s="80"/>
      <c r="ABT84" s="80"/>
      <c r="ABU84" s="80"/>
      <c r="ABV84" s="80"/>
      <c r="ABW84" s="80"/>
      <c r="ABX84" s="80"/>
      <c r="ABY84" s="80"/>
      <c r="ABZ84" s="80"/>
      <c r="ACA84" s="80"/>
      <c r="ACB84" s="80"/>
      <c r="ACC84" s="80"/>
      <c r="ACD84" s="80"/>
      <c r="ACE84" s="80"/>
      <c r="ACF84" s="80"/>
      <c r="ACG84" s="80"/>
      <c r="ACH84" s="80"/>
      <c r="ACI84" s="80"/>
      <c r="ACJ84" s="80"/>
      <c r="ACK84" s="80"/>
      <c r="ACL84" s="80"/>
      <c r="ACM84" s="80"/>
      <c r="ACN84" s="80"/>
      <c r="ACO84" s="80"/>
      <c r="ACP84" s="80"/>
      <c r="ACQ84" s="80"/>
      <c r="ACR84" s="80"/>
      <c r="ACS84" s="80"/>
      <c r="ACT84" s="80"/>
      <c r="ACU84" s="80"/>
      <c r="ACV84" s="80"/>
      <c r="ACW84" s="80"/>
      <c r="ACX84" s="80"/>
      <c r="ACY84" s="80"/>
      <c r="ACZ84" s="80"/>
      <c r="ADA84" s="80"/>
      <c r="ADB84" s="80"/>
      <c r="ADC84" s="80"/>
      <c r="ADD84" s="80"/>
      <c r="ADE84" s="80"/>
      <c r="ADF84" s="80"/>
      <c r="ADG84" s="80"/>
      <c r="ADH84" s="80"/>
      <c r="ADI84" s="80"/>
      <c r="ADJ84" s="80"/>
      <c r="ADK84" s="80"/>
      <c r="ADL84" s="80"/>
      <c r="ADM84" s="80"/>
      <c r="ADN84" s="80"/>
      <c r="ADO84" s="80"/>
      <c r="ADP84" s="80"/>
      <c r="ADQ84" s="80"/>
      <c r="ADR84" s="80"/>
      <c r="ADS84" s="80"/>
      <c r="ADT84" s="80"/>
      <c r="ADU84" s="80"/>
      <c r="ADV84" s="80"/>
      <c r="ADW84" s="80"/>
      <c r="ADX84" s="80"/>
      <c r="ADY84" s="80"/>
      <c r="ADZ84" s="80"/>
      <c r="AEA84" s="80"/>
      <c r="AEB84" s="80"/>
      <c r="AEC84" s="80"/>
      <c r="AED84" s="80"/>
      <c r="AEE84" s="80"/>
      <c r="AEF84" s="80"/>
      <c r="AEG84" s="80"/>
      <c r="AEH84" s="80"/>
      <c r="AEI84" s="80"/>
      <c r="AEJ84" s="80"/>
      <c r="AEK84" s="80"/>
      <c r="AEL84" s="80"/>
      <c r="AEM84" s="80"/>
      <c r="AEN84" s="80"/>
      <c r="AEO84" s="80"/>
      <c r="AEP84" s="80"/>
      <c r="AEQ84" s="80"/>
      <c r="AER84" s="80"/>
      <c r="AES84" s="80"/>
      <c r="AET84" s="80"/>
      <c r="AEU84" s="80"/>
      <c r="AEV84" s="80"/>
      <c r="AEW84" s="80"/>
      <c r="AEX84" s="80"/>
      <c r="AEY84" s="80"/>
      <c r="AEZ84" s="80"/>
      <c r="AFA84" s="80"/>
      <c r="AFB84" s="80"/>
      <c r="AFC84" s="80"/>
      <c r="AFD84" s="80"/>
      <c r="AFE84" s="80"/>
      <c r="AFF84" s="80"/>
      <c r="AFG84" s="80"/>
      <c r="AFH84" s="80"/>
      <c r="AFI84" s="80"/>
      <c r="AFJ84" s="80"/>
      <c r="AFK84" s="80"/>
      <c r="AFL84" s="80"/>
      <c r="AFM84" s="80"/>
      <c r="AFN84" s="80"/>
      <c r="AFO84" s="80"/>
      <c r="AFP84" s="80"/>
      <c r="AFQ84" s="80"/>
      <c r="AFR84" s="80"/>
      <c r="AFS84" s="80"/>
      <c r="AFT84" s="80"/>
      <c r="AFU84" s="80"/>
      <c r="AFV84" s="80"/>
      <c r="AFW84" s="80"/>
      <c r="AFX84" s="80"/>
      <c r="AFY84" s="80"/>
      <c r="AFZ84" s="80"/>
      <c r="AGA84" s="80"/>
      <c r="AGB84" s="80"/>
      <c r="AGC84" s="80"/>
      <c r="AGD84" s="80"/>
      <c r="AGE84" s="80"/>
      <c r="AGF84" s="80"/>
      <c r="AGG84" s="80"/>
      <c r="AGH84" s="80"/>
      <c r="AGI84" s="80"/>
      <c r="AGJ84" s="80"/>
      <c r="AGK84" s="80"/>
      <c r="AGL84" s="80"/>
      <c r="AGM84" s="80"/>
      <c r="AGN84" s="80"/>
      <c r="AGO84" s="80"/>
      <c r="AGP84" s="80"/>
      <c r="AGQ84" s="80"/>
      <c r="AGR84" s="80"/>
      <c r="AGS84" s="80"/>
      <c r="AGT84" s="80"/>
      <c r="AGU84" s="80"/>
      <c r="AGV84" s="80"/>
      <c r="AGW84" s="80"/>
      <c r="AGX84" s="80"/>
      <c r="AGY84" s="80"/>
      <c r="AGZ84" s="80"/>
      <c r="AHA84" s="80"/>
      <c r="AHB84" s="80"/>
      <c r="AHC84" s="80"/>
      <c r="AHD84" s="80"/>
      <c r="AHE84" s="80"/>
      <c r="AHF84" s="80"/>
      <c r="AHG84" s="80"/>
      <c r="AHH84" s="80"/>
      <c r="AHI84" s="80"/>
      <c r="AHJ84" s="80"/>
      <c r="AHK84" s="80"/>
      <c r="AHL84" s="80"/>
      <c r="AHM84" s="80"/>
      <c r="AHN84" s="80"/>
      <c r="AHO84" s="80"/>
      <c r="AHP84" s="80"/>
      <c r="AHQ84" s="80"/>
      <c r="AHR84" s="80"/>
      <c r="AHS84" s="80"/>
      <c r="AHT84" s="80"/>
      <c r="AHU84" s="80"/>
      <c r="AHV84" s="80"/>
      <c r="AHW84" s="80"/>
      <c r="AHX84" s="80"/>
      <c r="AHY84" s="80"/>
      <c r="AHZ84" s="80"/>
      <c r="AIA84" s="80"/>
      <c r="AIB84" s="80"/>
      <c r="AIC84" s="80"/>
      <c r="AID84" s="80"/>
      <c r="AIE84" s="80"/>
      <c r="AIF84" s="80"/>
      <c r="AIG84" s="80"/>
      <c r="AIH84" s="80"/>
      <c r="AII84" s="80"/>
      <c r="AIJ84" s="80"/>
      <c r="AIK84" s="80"/>
      <c r="AIL84" s="80"/>
      <c r="AIM84" s="80"/>
      <c r="AIN84" s="80"/>
      <c r="AIO84" s="80"/>
      <c r="AIP84" s="80"/>
      <c r="AIQ84" s="80"/>
      <c r="AIR84" s="80"/>
      <c r="AIS84" s="80"/>
      <c r="AIT84" s="80"/>
      <c r="AIU84" s="80"/>
      <c r="AIV84" s="80"/>
      <c r="AIW84" s="80"/>
      <c r="AIX84" s="80"/>
      <c r="AIY84" s="80"/>
      <c r="AIZ84" s="80"/>
      <c r="AJA84" s="80"/>
      <c r="AJB84" s="80"/>
      <c r="AJC84" s="80"/>
      <c r="AJD84" s="80"/>
      <c r="AJE84" s="80"/>
      <c r="AJF84" s="80"/>
      <c r="AJG84" s="80"/>
      <c r="AJH84" s="80"/>
      <c r="AJI84" s="80"/>
      <c r="AJJ84" s="80"/>
      <c r="AJK84" s="80"/>
      <c r="AJL84" s="80"/>
      <c r="AJM84" s="80"/>
      <c r="AJN84" s="80"/>
      <c r="AJO84" s="80"/>
      <c r="AJP84" s="80"/>
      <c r="AJQ84" s="80"/>
      <c r="AJR84" s="80"/>
      <c r="AJS84" s="80"/>
      <c r="AJT84" s="80"/>
      <c r="AJU84" s="80"/>
      <c r="AJV84" s="80"/>
      <c r="AJW84" s="80"/>
      <c r="AJX84" s="80"/>
      <c r="AJY84" s="80"/>
      <c r="AJZ84" s="80"/>
      <c r="AKA84" s="80"/>
      <c r="AKB84" s="80"/>
      <c r="AKC84" s="80"/>
      <c r="AKD84" s="80"/>
      <c r="AKE84" s="80"/>
      <c r="AKF84" s="80"/>
      <c r="AKG84" s="80"/>
      <c r="AKH84" s="80"/>
      <c r="AKI84" s="80"/>
      <c r="AKJ84" s="80"/>
      <c r="AKK84" s="80"/>
      <c r="AKL84" s="80"/>
      <c r="AKM84" s="80"/>
      <c r="AKN84" s="80"/>
      <c r="AKO84" s="80"/>
      <c r="AKP84" s="80"/>
      <c r="AKQ84" s="80"/>
      <c r="AKR84" s="80"/>
      <c r="AKS84" s="80"/>
      <c r="AKT84" s="80"/>
      <c r="AKU84" s="80"/>
      <c r="AKV84" s="80"/>
      <c r="AKW84" s="80"/>
      <c r="AKX84" s="80"/>
      <c r="AKY84" s="80"/>
      <c r="AKZ84" s="80"/>
      <c r="ALA84" s="80"/>
      <c r="ALB84" s="80"/>
      <c r="ALC84" s="80"/>
      <c r="ALD84" s="80"/>
      <c r="ALE84" s="80"/>
      <c r="ALF84" s="80"/>
      <c r="ALG84" s="80"/>
      <c r="ALH84" s="80"/>
      <c r="ALI84" s="80"/>
      <c r="ALJ84" s="80"/>
      <c r="ALK84" s="80"/>
      <c r="ALL84" s="80"/>
      <c r="ALM84" s="80"/>
      <c r="ALN84" s="80"/>
      <c r="ALO84" s="80"/>
      <c r="ALP84" s="80"/>
    </row>
    <row r="85" spans="1:1004" s="207" customFormat="1" ht="15" x14ac:dyDescent="0.25">
      <c r="A85" s="56"/>
      <c r="B85" s="56"/>
      <c r="C85" s="56"/>
      <c r="D85" s="56"/>
      <c r="E85" s="56"/>
      <c r="F85" s="56"/>
      <c r="G85" s="56"/>
      <c r="H85" s="56"/>
      <c r="I85" s="56"/>
      <c r="J85" s="56"/>
      <c r="K85" s="56"/>
      <c r="L85" s="56"/>
      <c r="M85" s="56"/>
      <c r="N85" s="56"/>
      <c r="O85" s="56"/>
      <c r="P85" s="56"/>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c r="IV85" s="80"/>
      <c r="IW85" s="80"/>
      <c r="IX85" s="80"/>
      <c r="IY85" s="80"/>
      <c r="IZ85" s="80"/>
      <c r="JA85" s="80"/>
      <c r="JB85" s="80"/>
      <c r="JC85" s="80"/>
      <c r="JD85" s="80"/>
      <c r="JE85" s="80"/>
      <c r="JF85" s="80"/>
      <c r="JG85" s="80"/>
      <c r="JH85" s="80"/>
      <c r="JI85" s="80"/>
      <c r="JJ85" s="80"/>
      <c r="JK85" s="80"/>
      <c r="JL85" s="80"/>
      <c r="JM85" s="80"/>
      <c r="JN85" s="80"/>
      <c r="JO85" s="80"/>
      <c r="JP85" s="80"/>
      <c r="JQ85" s="80"/>
      <c r="JR85" s="80"/>
      <c r="JS85" s="80"/>
      <c r="JT85" s="80"/>
      <c r="JU85" s="80"/>
      <c r="JV85" s="80"/>
      <c r="JW85" s="80"/>
      <c r="JX85" s="80"/>
      <c r="JY85" s="80"/>
      <c r="JZ85" s="80"/>
      <c r="KA85" s="80"/>
      <c r="KB85" s="80"/>
      <c r="KC85" s="80"/>
      <c r="KD85" s="80"/>
      <c r="KE85" s="80"/>
      <c r="KF85" s="80"/>
      <c r="KG85" s="80"/>
      <c r="KH85" s="80"/>
      <c r="KI85" s="80"/>
      <c r="KJ85" s="80"/>
      <c r="KK85" s="80"/>
      <c r="KL85" s="80"/>
      <c r="KM85" s="80"/>
      <c r="KN85" s="80"/>
      <c r="KO85" s="80"/>
      <c r="KP85" s="80"/>
      <c r="KQ85" s="80"/>
      <c r="KR85" s="80"/>
      <c r="KS85" s="80"/>
      <c r="KT85" s="80"/>
      <c r="KU85" s="80"/>
      <c r="KV85" s="80"/>
      <c r="KW85" s="80"/>
      <c r="KX85" s="80"/>
      <c r="KY85" s="80"/>
      <c r="KZ85" s="80"/>
      <c r="LA85" s="80"/>
      <c r="LB85" s="80"/>
      <c r="LC85" s="80"/>
      <c r="LD85" s="80"/>
      <c r="LE85" s="80"/>
      <c r="LF85" s="80"/>
      <c r="LG85" s="80"/>
      <c r="LH85" s="80"/>
      <c r="LI85" s="80"/>
      <c r="LJ85" s="80"/>
      <c r="LK85" s="80"/>
      <c r="LL85" s="80"/>
      <c r="LM85" s="80"/>
      <c r="LN85" s="80"/>
      <c r="LO85" s="80"/>
      <c r="LP85" s="80"/>
      <c r="LQ85" s="80"/>
      <c r="LR85" s="80"/>
      <c r="LS85" s="80"/>
      <c r="LT85" s="80"/>
      <c r="LU85" s="80"/>
      <c r="LV85" s="80"/>
      <c r="LW85" s="80"/>
      <c r="LX85" s="80"/>
      <c r="LY85" s="80"/>
      <c r="LZ85" s="80"/>
      <c r="MA85" s="80"/>
      <c r="MB85" s="80"/>
      <c r="MC85" s="80"/>
      <c r="MD85" s="80"/>
      <c r="ME85" s="80"/>
      <c r="MF85" s="80"/>
      <c r="MG85" s="80"/>
      <c r="MH85" s="80"/>
      <c r="MI85" s="80"/>
      <c r="MJ85" s="80"/>
      <c r="MK85" s="80"/>
      <c r="ML85" s="80"/>
      <c r="MM85" s="80"/>
      <c r="MN85" s="80"/>
      <c r="MO85" s="80"/>
      <c r="MP85" s="80"/>
      <c r="MQ85" s="80"/>
      <c r="MR85" s="80"/>
      <c r="MS85" s="80"/>
      <c r="MT85" s="80"/>
      <c r="MU85" s="80"/>
      <c r="MV85" s="80"/>
      <c r="MW85" s="80"/>
      <c r="MX85" s="80"/>
      <c r="MY85" s="80"/>
      <c r="MZ85" s="80"/>
      <c r="NA85" s="80"/>
      <c r="NB85" s="80"/>
      <c r="NC85" s="80"/>
      <c r="ND85" s="80"/>
      <c r="NE85" s="80"/>
      <c r="NF85" s="80"/>
      <c r="NG85" s="80"/>
      <c r="NH85" s="80"/>
      <c r="NI85" s="80"/>
      <c r="NJ85" s="80"/>
      <c r="NK85" s="80"/>
      <c r="NL85" s="80"/>
      <c r="NM85" s="80"/>
      <c r="NN85" s="80"/>
      <c r="NO85" s="80"/>
      <c r="NP85" s="80"/>
      <c r="NQ85" s="80"/>
      <c r="NR85" s="80"/>
      <c r="NS85" s="80"/>
      <c r="NT85" s="80"/>
      <c r="NU85" s="80"/>
      <c r="NV85" s="80"/>
      <c r="NW85" s="80"/>
      <c r="NX85" s="80"/>
      <c r="NY85" s="80"/>
      <c r="NZ85" s="80"/>
      <c r="OA85" s="80"/>
      <c r="OB85" s="80"/>
      <c r="OC85" s="80"/>
      <c r="OD85" s="80"/>
      <c r="OE85" s="80"/>
      <c r="OF85" s="80"/>
      <c r="OG85" s="80"/>
      <c r="OH85" s="80"/>
      <c r="OI85" s="80"/>
      <c r="OJ85" s="80"/>
      <c r="OK85" s="80"/>
      <c r="OL85" s="80"/>
      <c r="OM85" s="80"/>
      <c r="ON85" s="80"/>
      <c r="OO85" s="80"/>
      <c r="OP85" s="80"/>
      <c r="OQ85" s="80"/>
      <c r="OR85" s="80"/>
      <c r="OS85" s="80"/>
      <c r="OT85" s="80"/>
      <c r="OU85" s="80"/>
      <c r="OV85" s="80"/>
      <c r="OW85" s="80"/>
      <c r="OX85" s="80"/>
      <c r="OY85" s="80"/>
      <c r="OZ85" s="80"/>
      <c r="PA85" s="80"/>
      <c r="PB85" s="80"/>
      <c r="PC85" s="80"/>
      <c r="PD85" s="80"/>
      <c r="PE85" s="80"/>
      <c r="PF85" s="80"/>
      <c r="PG85" s="80"/>
      <c r="PH85" s="80"/>
      <c r="PI85" s="80"/>
      <c r="PJ85" s="80"/>
      <c r="PK85" s="80"/>
      <c r="PL85" s="80"/>
      <c r="PM85" s="80"/>
      <c r="PN85" s="80"/>
      <c r="PO85" s="80"/>
      <c r="PP85" s="80"/>
      <c r="PQ85" s="80"/>
      <c r="PR85" s="80"/>
      <c r="PS85" s="80"/>
      <c r="PT85" s="80"/>
      <c r="PU85" s="80"/>
      <c r="PV85" s="80"/>
      <c r="PW85" s="80"/>
      <c r="PX85" s="80"/>
      <c r="PY85" s="80"/>
      <c r="PZ85" s="80"/>
      <c r="QA85" s="80"/>
      <c r="QB85" s="80"/>
      <c r="QC85" s="80"/>
      <c r="QD85" s="80"/>
      <c r="QE85" s="80"/>
      <c r="QF85" s="80"/>
      <c r="QG85" s="80"/>
      <c r="QH85" s="80"/>
      <c r="QI85" s="80"/>
      <c r="QJ85" s="80"/>
      <c r="QK85" s="80"/>
      <c r="QL85" s="80"/>
      <c r="QM85" s="80"/>
      <c r="QN85" s="80"/>
      <c r="QO85" s="80"/>
      <c r="QP85" s="80"/>
      <c r="QQ85" s="80"/>
      <c r="QR85" s="80"/>
      <c r="QS85" s="80"/>
      <c r="QT85" s="80"/>
      <c r="QU85" s="80"/>
      <c r="QV85" s="80"/>
      <c r="QW85" s="80"/>
      <c r="QX85" s="80"/>
      <c r="QY85" s="80"/>
      <c r="QZ85" s="80"/>
      <c r="RA85" s="80"/>
      <c r="RB85" s="80"/>
      <c r="RC85" s="80"/>
      <c r="RD85" s="80"/>
      <c r="RE85" s="80"/>
      <c r="RF85" s="80"/>
      <c r="RG85" s="80"/>
      <c r="RH85" s="80"/>
      <c r="RI85" s="80"/>
      <c r="RJ85" s="80"/>
      <c r="RK85" s="80"/>
      <c r="RL85" s="80"/>
      <c r="RM85" s="80"/>
      <c r="RN85" s="80"/>
      <c r="RO85" s="80"/>
      <c r="RP85" s="80"/>
      <c r="RQ85" s="80"/>
      <c r="RR85" s="80"/>
      <c r="RS85" s="80"/>
      <c r="RT85" s="80"/>
      <c r="RU85" s="80"/>
      <c r="RV85" s="80"/>
      <c r="RW85" s="80"/>
      <c r="RX85" s="80"/>
      <c r="RY85" s="80"/>
      <c r="RZ85" s="80"/>
      <c r="SA85" s="80"/>
      <c r="SB85" s="80"/>
      <c r="SC85" s="80"/>
      <c r="SD85" s="80"/>
      <c r="SE85" s="80"/>
      <c r="SF85" s="80"/>
      <c r="SG85" s="80"/>
      <c r="SH85" s="80"/>
      <c r="SI85" s="80"/>
      <c r="SJ85" s="80"/>
      <c r="SK85" s="80"/>
      <c r="SL85" s="80"/>
      <c r="SM85" s="80"/>
      <c r="SN85" s="80"/>
      <c r="SO85" s="80"/>
      <c r="SP85" s="80"/>
      <c r="SQ85" s="80"/>
      <c r="SR85" s="80"/>
      <c r="SS85" s="80"/>
      <c r="ST85" s="80"/>
      <c r="SU85" s="80"/>
      <c r="SV85" s="80"/>
      <c r="SW85" s="80"/>
      <c r="SX85" s="80"/>
      <c r="SY85" s="80"/>
      <c r="SZ85" s="80"/>
      <c r="TA85" s="80"/>
      <c r="TB85" s="80"/>
      <c r="TC85" s="80"/>
      <c r="TD85" s="80"/>
      <c r="TE85" s="80"/>
      <c r="TF85" s="80"/>
      <c r="TG85" s="80"/>
      <c r="TH85" s="80"/>
      <c r="TI85" s="80"/>
      <c r="TJ85" s="80"/>
      <c r="TK85" s="80"/>
      <c r="TL85" s="80"/>
      <c r="TM85" s="80"/>
      <c r="TN85" s="80"/>
      <c r="TO85" s="80"/>
      <c r="TP85" s="80"/>
      <c r="TQ85" s="80"/>
      <c r="TR85" s="80"/>
      <c r="TS85" s="80"/>
      <c r="TT85" s="80"/>
      <c r="TU85" s="80"/>
      <c r="TV85" s="80"/>
      <c r="TW85" s="80"/>
      <c r="TX85" s="80"/>
      <c r="TY85" s="80"/>
      <c r="TZ85" s="80"/>
      <c r="UA85" s="80"/>
      <c r="UB85" s="80"/>
      <c r="UC85" s="80"/>
      <c r="UD85" s="80"/>
      <c r="UE85" s="80"/>
      <c r="UF85" s="80"/>
      <c r="UG85" s="80"/>
      <c r="UH85" s="80"/>
      <c r="UI85" s="80"/>
      <c r="UJ85" s="80"/>
      <c r="UK85" s="80"/>
      <c r="UL85" s="80"/>
      <c r="UM85" s="80"/>
      <c r="UN85" s="80"/>
      <c r="UO85" s="80"/>
      <c r="UP85" s="80"/>
      <c r="UQ85" s="80"/>
      <c r="UR85" s="80"/>
      <c r="US85" s="80"/>
      <c r="UT85" s="80"/>
      <c r="UU85" s="80"/>
      <c r="UV85" s="80"/>
      <c r="UW85" s="80"/>
      <c r="UX85" s="80"/>
      <c r="UY85" s="80"/>
      <c r="UZ85" s="80"/>
      <c r="VA85" s="80"/>
      <c r="VB85" s="80"/>
      <c r="VC85" s="80"/>
      <c r="VD85" s="80"/>
      <c r="VE85" s="80"/>
      <c r="VF85" s="80"/>
      <c r="VG85" s="80"/>
      <c r="VH85" s="80"/>
      <c r="VI85" s="80"/>
      <c r="VJ85" s="80"/>
      <c r="VK85" s="80"/>
      <c r="VL85" s="80"/>
      <c r="VM85" s="80"/>
      <c r="VN85" s="80"/>
      <c r="VO85" s="80"/>
      <c r="VP85" s="80"/>
      <c r="VQ85" s="80"/>
      <c r="VR85" s="80"/>
      <c r="VS85" s="80"/>
      <c r="VT85" s="80"/>
      <c r="VU85" s="80"/>
      <c r="VV85" s="80"/>
      <c r="VW85" s="80"/>
      <c r="VX85" s="80"/>
      <c r="VY85" s="80"/>
      <c r="VZ85" s="80"/>
      <c r="WA85" s="80"/>
      <c r="WB85" s="80"/>
      <c r="WC85" s="80"/>
      <c r="WD85" s="80"/>
      <c r="WE85" s="80"/>
      <c r="WF85" s="80"/>
      <c r="WG85" s="80"/>
      <c r="WH85" s="80"/>
      <c r="WI85" s="80"/>
      <c r="WJ85" s="80"/>
      <c r="WK85" s="80"/>
      <c r="WL85" s="80"/>
      <c r="WM85" s="80"/>
      <c r="WN85" s="80"/>
      <c r="WO85" s="80"/>
      <c r="WP85" s="80"/>
      <c r="WQ85" s="80"/>
      <c r="WR85" s="80"/>
      <c r="WS85" s="80"/>
      <c r="WT85" s="80"/>
      <c r="WU85" s="80"/>
      <c r="WV85" s="80"/>
      <c r="WW85" s="80"/>
      <c r="WX85" s="80"/>
      <c r="WY85" s="80"/>
      <c r="WZ85" s="80"/>
      <c r="XA85" s="80"/>
      <c r="XB85" s="80"/>
      <c r="XC85" s="80"/>
      <c r="XD85" s="80"/>
      <c r="XE85" s="80"/>
      <c r="XF85" s="80"/>
      <c r="XG85" s="80"/>
      <c r="XH85" s="80"/>
      <c r="XI85" s="80"/>
      <c r="XJ85" s="80"/>
      <c r="XK85" s="80"/>
      <c r="XL85" s="80"/>
      <c r="XM85" s="80"/>
      <c r="XN85" s="80"/>
      <c r="XO85" s="80"/>
      <c r="XP85" s="80"/>
      <c r="XQ85" s="80"/>
      <c r="XR85" s="80"/>
      <c r="XS85" s="80"/>
      <c r="XT85" s="80"/>
      <c r="XU85" s="80"/>
      <c r="XV85" s="80"/>
      <c r="XW85" s="80"/>
      <c r="XX85" s="80"/>
      <c r="XY85" s="80"/>
      <c r="XZ85" s="80"/>
      <c r="YA85" s="80"/>
      <c r="YB85" s="80"/>
      <c r="YC85" s="80"/>
      <c r="YD85" s="80"/>
      <c r="YE85" s="80"/>
      <c r="YF85" s="80"/>
      <c r="YG85" s="80"/>
      <c r="YH85" s="80"/>
      <c r="YI85" s="80"/>
      <c r="YJ85" s="80"/>
      <c r="YK85" s="80"/>
      <c r="YL85" s="80"/>
      <c r="YM85" s="80"/>
      <c r="YN85" s="80"/>
      <c r="YO85" s="80"/>
      <c r="YP85" s="80"/>
      <c r="YQ85" s="80"/>
      <c r="YR85" s="80"/>
      <c r="YS85" s="80"/>
      <c r="YT85" s="80"/>
      <c r="YU85" s="80"/>
      <c r="YV85" s="80"/>
      <c r="YW85" s="80"/>
      <c r="YX85" s="80"/>
      <c r="YY85" s="80"/>
      <c r="YZ85" s="80"/>
      <c r="ZA85" s="80"/>
      <c r="ZB85" s="80"/>
      <c r="ZC85" s="80"/>
      <c r="ZD85" s="80"/>
      <c r="ZE85" s="80"/>
      <c r="ZF85" s="80"/>
      <c r="ZG85" s="80"/>
      <c r="ZH85" s="80"/>
      <c r="ZI85" s="80"/>
      <c r="ZJ85" s="80"/>
      <c r="ZK85" s="80"/>
      <c r="ZL85" s="80"/>
      <c r="ZM85" s="80"/>
      <c r="ZN85" s="80"/>
      <c r="ZO85" s="80"/>
      <c r="ZP85" s="80"/>
      <c r="ZQ85" s="80"/>
      <c r="ZR85" s="80"/>
      <c r="ZS85" s="80"/>
      <c r="ZT85" s="80"/>
      <c r="ZU85" s="80"/>
      <c r="ZV85" s="80"/>
      <c r="ZW85" s="80"/>
      <c r="ZX85" s="80"/>
      <c r="ZY85" s="80"/>
      <c r="ZZ85" s="80"/>
      <c r="AAA85" s="80"/>
      <c r="AAB85" s="80"/>
      <c r="AAC85" s="80"/>
      <c r="AAD85" s="80"/>
      <c r="AAE85" s="80"/>
      <c r="AAF85" s="80"/>
      <c r="AAG85" s="80"/>
      <c r="AAH85" s="80"/>
      <c r="AAI85" s="80"/>
      <c r="AAJ85" s="80"/>
      <c r="AAK85" s="80"/>
      <c r="AAL85" s="80"/>
      <c r="AAM85" s="80"/>
      <c r="AAN85" s="80"/>
      <c r="AAO85" s="80"/>
      <c r="AAP85" s="80"/>
      <c r="AAQ85" s="80"/>
      <c r="AAR85" s="80"/>
      <c r="AAS85" s="80"/>
      <c r="AAT85" s="80"/>
      <c r="AAU85" s="80"/>
      <c r="AAV85" s="80"/>
      <c r="AAW85" s="80"/>
      <c r="AAX85" s="80"/>
      <c r="AAY85" s="80"/>
      <c r="AAZ85" s="80"/>
      <c r="ABA85" s="80"/>
      <c r="ABB85" s="80"/>
      <c r="ABC85" s="80"/>
      <c r="ABD85" s="80"/>
      <c r="ABE85" s="80"/>
      <c r="ABF85" s="80"/>
      <c r="ABG85" s="80"/>
      <c r="ABH85" s="80"/>
      <c r="ABI85" s="80"/>
      <c r="ABJ85" s="80"/>
      <c r="ABK85" s="80"/>
      <c r="ABL85" s="80"/>
      <c r="ABM85" s="80"/>
      <c r="ABN85" s="80"/>
      <c r="ABO85" s="80"/>
      <c r="ABP85" s="80"/>
      <c r="ABQ85" s="80"/>
      <c r="ABR85" s="80"/>
      <c r="ABS85" s="80"/>
      <c r="ABT85" s="80"/>
      <c r="ABU85" s="80"/>
      <c r="ABV85" s="80"/>
      <c r="ABW85" s="80"/>
      <c r="ABX85" s="80"/>
      <c r="ABY85" s="80"/>
      <c r="ABZ85" s="80"/>
      <c r="ACA85" s="80"/>
      <c r="ACB85" s="80"/>
      <c r="ACC85" s="80"/>
      <c r="ACD85" s="80"/>
      <c r="ACE85" s="80"/>
      <c r="ACF85" s="80"/>
      <c r="ACG85" s="80"/>
      <c r="ACH85" s="80"/>
      <c r="ACI85" s="80"/>
      <c r="ACJ85" s="80"/>
      <c r="ACK85" s="80"/>
      <c r="ACL85" s="80"/>
      <c r="ACM85" s="80"/>
      <c r="ACN85" s="80"/>
      <c r="ACO85" s="80"/>
      <c r="ACP85" s="80"/>
      <c r="ACQ85" s="80"/>
      <c r="ACR85" s="80"/>
      <c r="ACS85" s="80"/>
      <c r="ACT85" s="80"/>
      <c r="ACU85" s="80"/>
      <c r="ACV85" s="80"/>
      <c r="ACW85" s="80"/>
      <c r="ACX85" s="80"/>
      <c r="ACY85" s="80"/>
      <c r="ACZ85" s="80"/>
      <c r="ADA85" s="80"/>
      <c r="ADB85" s="80"/>
      <c r="ADC85" s="80"/>
      <c r="ADD85" s="80"/>
      <c r="ADE85" s="80"/>
      <c r="ADF85" s="80"/>
      <c r="ADG85" s="80"/>
      <c r="ADH85" s="80"/>
      <c r="ADI85" s="80"/>
      <c r="ADJ85" s="80"/>
      <c r="ADK85" s="80"/>
      <c r="ADL85" s="80"/>
      <c r="ADM85" s="80"/>
      <c r="ADN85" s="80"/>
      <c r="ADO85" s="80"/>
      <c r="ADP85" s="80"/>
      <c r="ADQ85" s="80"/>
      <c r="ADR85" s="80"/>
      <c r="ADS85" s="80"/>
      <c r="ADT85" s="80"/>
      <c r="ADU85" s="80"/>
      <c r="ADV85" s="80"/>
      <c r="ADW85" s="80"/>
      <c r="ADX85" s="80"/>
      <c r="ADY85" s="80"/>
      <c r="ADZ85" s="80"/>
      <c r="AEA85" s="80"/>
      <c r="AEB85" s="80"/>
      <c r="AEC85" s="80"/>
      <c r="AED85" s="80"/>
      <c r="AEE85" s="80"/>
      <c r="AEF85" s="80"/>
      <c r="AEG85" s="80"/>
      <c r="AEH85" s="80"/>
      <c r="AEI85" s="80"/>
      <c r="AEJ85" s="80"/>
      <c r="AEK85" s="80"/>
      <c r="AEL85" s="80"/>
      <c r="AEM85" s="80"/>
      <c r="AEN85" s="80"/>
      <c r="AEO85" s="80"/>
      <c r="AEP85" s="80"/>
      <c r="AEQ85" s="80"/>
      <c r="AER85" s="80"/>
      <c r="AES85" s="80"/>
      <c r="AET85" s="80"/>
      <c r="AEU85" s="80"/>
      <c r="AEV85" s="80"/>
      <c r="AEW85" s="80"/>
      <c r="AEX85" s="80"/>
      <c r="AEY85" s="80"/>
      <c r="AEZ85" s="80"/>
      <c r="AFA85" s="80"/>
      <c r="AFB85" s="80"/>
      <c r="AFC85" s="80"/>
      <c r="AFD85" s="80"/>
      <c r="AFE85" s="80"/>
      <c r="AFF85" s="80"/>
      <c r="AFG85" s="80"/>
      <c r="AFH85" s="80"/>
      <c r="AFI85" s="80"/>
      <c r="AFJ85" s="80"/>
      <c r="AFK85" s="80"/>
      <c r="AFL85" s="80"/>
      <c r="AFM85" s="80"/>
      <c r="AFN85" s="80"/>
      <c r="AFO85" s="80"/>
      <c r="AFP85" s="80"/>
      <c r="AFQ85" s="80"/>
      <c r="AFR85" s="80"/>
      <c r="AFS85" s="80"/>
      <c r="AFT85" s="80"/>
      <c r="AFU85" s="80"/>
      <c r="AFV85" s="80"/>
      <c r="AFW85" s="80"/>
      <c r="AFX85" s="80"/>
      <c r="AFY85" s="80"/>
      <c r="AFZ85" s="80"/>
      <c r="AGA85" s="80"/>
      <c r="AGB85" s="80"/>
      <c r="AGC85" s="80"/>
      <c r="AGD85" s="80"/>
      <c r="AGE85" s="80"/>
      <c r="AGF85" s="80"/>
      <c r="AGG85" s="80"/>
      <c r="AGH85" s="80"/>
      <c r="AGI85" s="80"/>
      <c r="AGJ85" s="80"/>
      <c r="AGK85" s="80"/>
      <c r="AGL85" s="80"/>
      <c r="AGM85" s="80"/>
      <c r="AGN85" s="80"/>
      <c r="AGO85" s="80"/>
      <c r="AGP85" s="80"/>
      <c r="AGQ85" s="80"/>
      <c r="AGR85" s="80"/>
      <c r="AGS85" s="80"/>
      <c r="AGT85" s="80"/>
      <c r="AGU85" s="80"/>
      <c r="AGV85" s="80"/>
      <c r="AGW85" s="80"/>
      <c r="AGX85" s="80"/>
      <c r="AGY85" s="80"/>
      <c r="AGZ85" s="80"/>
      <c r="AHA85" s="80"/>
      <c r="AHB85" s="80"/>
      <c r="AHC85" s="80"/>
      <c r="AHD85" s="80"/>
      <c r="AHE85" s="80"/>
      <c r="AHF85" s="80"/>
      <c r="AHG85" s="80"/>
      <c r="AHH85" s="80"/>
      <c r="AHI85" s="80"/>
      <c r="AHJ85" s="80"/>
      <c r="AHK85" s="80"/>
      <c r="AHL85" s="80"/>
      <c r="AHM85" s="80"/>
      <c r="AHN85" s="80"/>
      <c r="AHO85" s="80"/>
      <c r="AHP85" s="80"/>
      <c r="AHQ85" s="80"/>
      <c r="AHR85" s="80"/>
      <c r="AHS85" s="80"/>
      <c r="AHT85" s="80"/>
      <c r="AHU85" s="80"/>
      <c r="AHV85" s="80"/>
      <c r="AHW85" s="80"/>
      <c r="AHX85" s="80"/>
      <c r="AHY85" s="80"/>
      <c r="AHZ85" s="80"/>
      <c r="AIA85" s="80"/>
      <c r="AIB85" s="80"/>
      <c r="AIC85" s="80"/>
      <c r="AID85" s="80"/>
      <c r="AIE85" s="80"/>
      <c r="AIF85" s="80"/>
      <c r="AIG85" s="80"/>
      <c r="AIH85" s="80"/>
      <c r="AII85" s="80"/>
      <c r="AIJ85" s="80"/>
      <c r="AIK85" s="80"/>
      <c r="AIL85" s="80"/>
      <c r="AIM85" s="80"/>
      <c r="AIN85" s="80"/>
      <c r="AIO85" s="80"/>
      <c r="AIP85" s="80"/>
      <c r="AIQ85" s="80"/>
      <c r="AIR85" s="80"/>
      <c r="AIS85" s="80"/>
      <c r="AIT85" s="80"/>
      <c r="AIU85" s="80"/>
      <c r="AIV85" s="80"/>
      <c r="AIW85" s="80"/>
      <c r="AIX85" s="80"/>
      <c r="AIY85" s="80"/>
      <c r="AIZ85" s="80"/>
      <c r="AJA85" s="80"/>
      <c r="AJB85" s="80"/>
      <c r="AJC85" s="80"/>
      <c r="AJD85" s="80"/>
      <c r="AJE85" s="80"/>
      <c r="AJF85" s="80"/>
      <c r="AJG85" s="80"/>
      <c r="AJH85" s="80"/>
      <c r="AJI85" s="80"/>
      <c r="AJJ85" s="80"/>
      <c r="AJK85" s="80"/>
      <c r="AJL85" s="80"/>
      <c r="AJM85" s="80"/>
      <c r="AJN85" s="80"/>
      <c r="AJO85" s="80"/>
      <c r="AJP85" s="80"/>
      <c r="AJQ85" s="80"/>
      <c r="AJR85" s="80"/>
      <c r="AJS85" s="80"/>
      <c r="AJT85" s="80"/>
      <c r="AJU85" s="80"/>
      <c r="AJV85" s="80"/>
      <c r="AJW85" s="80"/>
      <c r="AJX85" s="80"/>
      <c r="AJY85" s="80"/>
      <c r="AJZ85" s="80"/>
      <c r="AKA85" s="80"/>
      <c r="AKB85" s="80"/>
      <c r="AKC85" s="80"/>
      <c r="AKD85" s="80"/>
      <c r="AKE85" s="80"/>
      <c r="AKF85" s="80"/>
      <c r="AKG85" s="80"/>
      <c r="AKH85" s="80"/>
      <c r="AKI85" s="80"/>
      <c r="AKJ85" s="80"/>
      <c r="AKK85" s="80"/>
      <c r="AKL85" s="80"/>
      <c r="AKM85" s="80"/>
      <c r="AKN85" s="80"/>
      <c r="AKO85" s="80"/>
      <c r="AKP85" s="80"/>
      <c r="AKQ85" s="80"/>
      <c r="AKR85" s="80"/>
      <c r="AKS85" s="80"/>
      <c r="AKT85" s="80"/>
      <c r="AKU85" s="80"/>
      <c r="AKV85" s="80"/>
      <c r="AKW85" s="80"/>
      <c r="AKX85" s="80"/>
      <c r="AKY85" s="80"/>
      <c r="AKZ85" s="80"/>
      <c r="ALA85" s="80"/>
      <c r="ALB85" s="80"/>
      <c r="ALC85" s="80"/>
      <c r="ALD85" s="80"/>
      <c r="ALE85" s="80"/>
      <c r="ALF85" s="80"/>
      <c r="ALG85" s="80"/>
      <c r="ALH85" s="80"/>
      <c r="ALI85" s="80"/>
      <c r="ALJ85" s="80"/>
      <c r="ALK85" s="80"/>
      <c r="ALL85" s="80"/>
      <c r="ALM85" s="80"/>
      <c r="ALN85" s="80"/>
      <c r="ALO85" s="80"/>
      <c r="ALP85" s="80"/>
    </row>
    <row r="86" spans="1:1004" x14ac:dyDescent="0.25">
      <c r="A86" s="122" t="s">
        <v>53</v>
      </c>
      <c r="B86" s="123"/>
      <c r="C86" s="124">
        <f>sert</f>
        <v>0</v>
      </c>
    </row>
    <row r="88" spans="1:1004" ht="13.5" x14ac:dyDescent="0.25">
      <c r="A88" s="580" t="s">
        <v>563</v>
      </c>
    </row>
    <row r="89" spans="1:1004" ht="12" x14ac:dyDescent="0.2">
      <c r="A89" s="581" t="s">
        <v>564</v>
      </c>
    </row>
    <row r="90" spans="1:1004" ht="12" x14ac:dyDescent="0.2">
      <c r="A90" s="581" t="s">
        <v>565</v>
      </c>
    </row>
  </sheetData>
  <mergeCells count="22">
    <mergeCell ref="C84:H84"/>
    <mergeCell ref="D8:L8"/>
    <mergeCell ref="A9:F9"/>
    <mergeCell ref="J9:M9"/>
    <mergeCell ref="N9:O9"/>
    <mergeCell ref="A12:A13"/>
    <mergeCell ref="B12:B13"/>
    <mergeCell ref="C12:C13"/>
    <mergeCell ref="D12:D13"/>
    <mergeCell ref="E12:E13"/>
    <mergeCell ref="F12:K12"/>
    <mergeCell ref="L12:P12"/>
    <mergeCell ref="A75:K75"/>
    <mergeCell ref="C78:H78"/>
    <mergeCell ref="C79:H79"/>
    <mergeCell ref="C83:H83"/>
    <mergeCell ref="D7:L7"/>
    <mergeCell ref="C2:I2"/>
    <mergeCell ref="C3:I3"/>
    <mergeCell ref="C4:I4"/>
    <mergeCell ref="D5:L5"/>
    <mergeCell ref="D6:L6"/>
  </mergeCells>
  <phoneticPr fontId="23" type="noConversion"/>
  <conditionalFormatting sqref="C78:H78 C4:I4 A14:G74 I14:J74">
    <cfRule type="cellIs" dxfId="198" priority="6" operator="equal">
      <formula>0</formula>
    </cfRule>
  </conditionalFormatting>
  <conditionalFormatting sqref="N9:O9 C2:I2 C83:H83 C78:H78 D5:L8 H14:H74 K14:P74">
    <cfRule type="cellIs" dxfId="197" priority="7" operator="equal">
      <formula>0</formula>
    </cfRule>
  </conditionalFormatting>
  <conditionalFormatting sqref="A9:F9 A75:K75">
    <cfRule type="containsText" dxfId="196" priority="8" operator="containsText" text="Tāme sastādīta  20__. gada tirgus cenās, pamatojoties uz ___ daļas rasējumiem"/>
  </conditionalFormatting>
  <conditionalFormatting sqref="O10:P10">
    <cfRule type="cellIs" dxfId="195" priority="9" operator="equal">
      <formula>"20__. gada __. _________"</formula>
    </cfRule>
  </conditionalFormatting>
  <conditionalFormatting sqref="L75:P75">
    <cfRule type="cellIs" dxfId="194" priority="10" operator="equal">
      <formula>0</formula>
    </cfRule>
  </conditionalFormatting>
  <conditionalFormatting sqref="C86">
    <cfRule type="cellIs" dxfId="193" priority="11" operator="equal">
      <formula>0</formula>
    </cfRule>
  </conditionalFormatting>
  <conditionalFormatting sqref="D1">
    <cfRule type="cellIs" dxfId="192" priority="12" operator="equal">
      <formula>0</formula>
    </cfRule>
  </conditionalFormatting>
  <pageMargins left="0" right="0.19685039370078741" top="0.59055118110236227" bottom="0.39370078740157483" header="0.51181102362204722" footer="0.51181102362204722"/>
  <pageSetup paperSize="9" scale="88" firstPageNumber="0" orientation="landscape" horizontalDpi="300" verticalDpi="300" r:id="rId1"/>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LQ95"/>
  <sheetViews>
    <sheetView view="pageBreakPreview" topLeftCell="A70" zoomScale="130" zoomScaleNormal="85" zoomScaleSheetLayoutView="130" workbookViewId="0">
      <selection activeCell="A93" sqref="A93:A95"/>
    </sheetView>
  </sheetViews>
  <sheetFormatPr defaultColWidth="9.140625" defaultRowHeight="11.25" x14ac:dyDescent="0.25"/>
  <cols>
    <col min="1" max="1" width="4.5703125" style="80" customWidth="1"/>
    <col min="2" max="2" width="6" style="80" customWidth="1"/>
    <col min="3" max="3" width="38.42578125" style="80" customWidth="1"/>
    <col min="4" max="4" width="7.28515625" style="80" customWidth="1"/>
    <col min="5" max="5" width="8.7109375" style="80" customWidth="1"/>
    <col min="6" max="16" width="7" style="80" customWidth="1"/>
    <col min="17" max="1005" width="9.140625" style="80" customWidth="1"/>
    <col min="1006" max="16384" width="9.140625" style="433"/>
  </cols>
  <sheetData>
    <row r="1" spans="1:1005" x14ac:dyDescent="0.25">
      <c r="C1" s="81" t="s">
        <v>39</v>
      </c>
      <c r="D1" s="82">
        <f>'Kops a'!A18</f>
        <v>4</v>
      </c>
      <c r="N1" s="83"/>
      <c r="O1" s="81"/>
      <c r="P1" s="83"/>
    </row>
    <row r="2" spans="1:1005" x14ac:dyDescent="0.25">
      <c r="A2" s="84"/>
      <c r="B2" s="84"/>
      <c r="C2" s="533" t="s">
        <v>112</v>
      </c>
      <c r="D2" s="533"/>
      <c r="E2" s="533"/>
      <c r="F2" s="533"/>
      <c r="G2" s="533"/>
      <c r="H2" s="533"/>
      <c r="I2" s="533"/>
      <c r="J2" s="84"/>
    </row>
    <row r="3" spans="1:1005" x14ac:dyDescent="0.25">
      <c r="A3" s="85"/>
      <c r="B3" s="85"/>
      <c r="C3" s="510" t="s">
        <v>18</v>
      </c>
      <c r="D3" s="510"/>
      <c r="E3" s="510"/>
      <c r="F3" s="510"/>
      <c r="G3" s="510"/>
      <c r="H3" s="510"/>
      <c r="I3" s="510"/>
      <c r="J3" s="85"/>
    </row>
    <row r="4" spans="1:1005" x14ac:dyDescent="0.25">
      <c r="A4" s="85"/>
      <c r="B4" s="85"/>
      <c r="C4" s="504" t="s">
        <v>4</v>
      </c>
      <c r="D4" s="504"/>
      <c r="E4" s="504"/>
      <c r="F4" s="504"/>
      <c r="G4" s="504"/>
      <c r="H4" s="504"/>
      <c r="I4" s="504"/>
      <c r="J4" s="85"/>
    </row>
    <row r="5" spans="1:1005" x14ac:dyDescent="0.25">
      <c r="C5" s="81" t="s">
        <v>5</v>
      </c>
      <c r="D5" s="532" t="str">
        <f>'Kops a'!D6</f>
        <v>Daudzīvokļu dzīvojamā māja</v>
      </c>
      <c r="E5" s="532"/>
      <c r="F5" s="532"/>
      <c r="G5" s="532"/>
      <c r="H5" s="532"/>
      <c r="I5" s="532"/>
      <c r="J5" s="532"/>
      <c r="K5" s="532"/>
      <c r="L5" s="532"/>
      <c r="M5" s="56"/>
      <c r="N5" s="56"/>
      <c r="O5" s="56"/>
      <c r="P5" s="56"/>
    </row>
    <row r="6" spans="1:1005" x14ac:dyDescent="0.25">
      <c r="C6" s="81" t="s">
        <v>6</v>
      </c>
      <c r="D6" s="532" t="str">
        <f>'Kops a'!D7</f>
        <v>fasādes vienkāršotā atjaunošana</v>
      </c>
      <c r="E6" s="532"/>
      <c r="F6" s="532"/>
      <c r="G6" s="532"/>
      <c r="H6" s="532"/>
      <c r="I6" s="532"/>
      <c r="J6" s="532"/>
      <c r="K6" s="532"/>
      <c r="L6" s="532"/>
      <c r="M6" s="56"/>
      <c r="N6" s="56"/>
      <c r="O6" s="56"/>
      <c r="P6" s="56"/>
    </row>
    <row r="7" spans="1:1005" x14ac:dyDescent="0.25">
      <c r="C7" s="81" t="s">
        <v>7</v>
      </c>
      <c r="D7" s="532" t="str">
        <f>adrese</f>
        <v>Dzīvojamā ēka Nr.17000310131 001 
Zvejnieku alejā 7, Liepājā.</v>
      </c>
      <c r="E7" s="532"/>
      <c r="F7" s="532"/>
      <c r="G7" s="532"/>
      <c r="H7" s="532"/>
      <c r="I7" s="532"/>
      <c r="J7" s="532"/>
      <c r="K7" s="532"/>
      <c r="L7" s="532"/>
      <c r="M7" s="56"/>
      <c r="N7" s="56"/>
      <c r="O7" s="56"/>
      <c r="P7" s="56"/>
    </row>
    <row r="8" spans="1:1005" x14ac:dyDescent="0.25">
      <c r="C8" s="81" t="s">
        <v>21</v>
      </c>
      <c r="D8" s="532" t="str">
        <f>līgums</f>
        <v>WS-61-17</v>
      </c>
      <c r="E8" s="532"/>
      <c r="F8" s="532"/>
      <c r="G8" s="532"/>
      <c r="H8" s="532"/>
      <c r="I8" s="532"/>
      <c r="J8" s="532"/>
      <c r="K8" s="532"/>
      <c r="L8" s="532"/>
      <c r="M8" s="56"/>
      <c r="N8" s="56"/>
      <c r="O8" s="56"/>
      <c r="P8" s="56"/>
    </row>
    <row r="9" spans="1:1005" x14ac:dyDescent="0.25">
      <c r="A9" s="511" t="str">
        <f>'1a'!A9:F9</f>
        <v>Tāme sastādīta 2021. gada tirgus cenās, pamatojoties uz AR un BK daļas rasējumiem</v>
      </c>
      <c r="B9" s="511"/>
      <c r="C9" s="511"/>
      <c r="D9" s="511"/>
      <c r="E9" s="511"/>
      <c r="F9" s="511"/>
      <c r="G9" s="56"/>
      <c r="H9" s="56"/>
      <c r="I9" s="56"/>
      <c r="J9" s="546" t="s">
        <v>40</v>
      </c>
      <c r="K9" s="546"/>
      <c r="L9" s="546"/>
      <c r="M9" s="546"/>
      <c r="N9" s="547">
        <f>P80</f>
        <v>0</v>
      </c>
      <c r="O9" s="547"/>
      <c r="P9" s="56"/>
    </row>
    <row r="10" spans="1:1005" x14ac:dyDescent="0.25">
      <c r="A10" s="87"/>
      <c r="B10" s="88"/>
      <c r="C10" s="81"/>
      <c r="L10" s="84"/>
      <c r="M10" s="84"/>
      <c r="O10" s="89"/>
      <c r="P10" s="90" t="str">
        <f>A86</f>
        <v>Tāme sastādīta 2021. gada</v>
      </c>
    </row>
    <row r="11" spans="1:1005" ht="12" thickBot="1" x14ac:dyDescent="0.3">
      <c r="A11" s="87"/>
      <c r="B11" s="88"/>
      <c r="C11" s="81"/>
      <c r="L11" s="91"/>
      <c r="M11" s="91"/>
      <c r="N11" s="92"/>
      <c r="O11" s="83"/>
    </row>
    <row r="12" spans="1:1005"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005" ht="66.75" thickBot="1" x14ac:dyDescent="0.3">
      <c r="A13" s="538"/>
      <c r="B13" s="539"/>
      <c r="C13" s="540"/>
      <c r="D13" s="541"/>
      <c r="E13" s="542"/>
      <c r="F13" s="93" t="s">
        <v>47</v>
      </c>
      <c r="G13" s="94" t="s">
        <v>48</v>
      </c>
      <c r="H13" s="94" t="s">
        <v>49</v>
      </c>
      <c r="I13" s="94" t="s">
        <v>50</v>
      </c>
      <c r="J13" s="94" t="s">
        <v>51</v>
      </c>
      <c r="K13" s="95" t="s">
        <v>52</v>
      </c>
      <c r="L13" s="93" t="s">
        <v>47</v>
      </c>
      <c r="M13" s="94" t="s">
        <v>49</v>
      </c>
      <c r="N13" s="94" t="s">
        <v>50</v>
      </c>
      <c r="O13" s="94" t="s">
        <v>51</v>
      </c>
      <c r="P13" s="95" t="s">
        <v>52</v>
      </c>
    </row>
    <row r="14" spans="1:1005" x14ac:dyDescent="0.25">
      <c r="A14" s="331">
        <f>IF(COUNTBLANK(B14)=1," ",COUNTA(B$14:B14))</f>
        <v>1</v>
      </c>
      <c r="B14" s="332" t="s">
        <v>79</v>
      </c>
      <c r="C14" s="333" t="s">
        <v>94</v>
      </c>
      <c r="D14" s="334" t="s">
        <v>91</v>
      </c>
      <c r="E14" s="335">
        <f>apjomi!C40</f>
        <v>35</v>
      </c>
      <c r="F14" s="105"/>
      <c r="G14" s="106"/>
      <c r="H14" s="107">
        <f>F14*G14</f>
        <v>0</v>
      </c>
      <c r="I14" s="108"/>
      <c r="J14" s="108"/>
      <c r="K14" s="109">
        <f>ROUND(I14+H14+J14,2)</f>
        <v>0</v>
      </c>
      <c r="L14" s="109">
        <f>ROUND(E14*F14,2)</f>
        <v>0</v>
      </c>
      <c r="M14" s="109">
        <f>ROUND(E14*H14,2)</f>
        <v>0</v>
      </c>
      <c r="N14" s="109">
        <f>ROUND(E14*I14,2)</f>
        <v>0</v>
      </c>
      <c r="O14" s="109">
        <f>ROUND(E14*J14,2)</f>
        <v>0</v>
      </c>
      <c r="P14" s="109">
        <f>SUM(M14:O14)</f>
        <v>0</v>
      </c>
    </row>
    <row r="15" spans="1:1005" x14ac:dyDescent="0.25">
      <c r="A15" s="336">
        <f>IF(COUNTBLANK(B15)=1," ",COUNTA(B$14:B15))</f>
        <v>2</v>
      </c>
      <c r="B15" s="337" t="s">
        <v>79</v>
      </c>
      <c r="C15" s="338" t="s">
        <v>494</v>
      </c>
      <c r="D15" s="339" t="s">
        <v>91</v>
      </c>
      <c r="E15" s="340">
        <v>3</v>
      </c>
      <c r="F15" s="201"/>
      <c r="G15" s="202"/>
      <c r="H15" s="148">
        <f>F15*G15</f>
        <v>0</v>
      </c>
      <c r="I15" s="203"/>
      <c r="J15" s="203"/>
      <c r="K15" s="204">
        <f>ROUND(I15+H15+J15,2)</f>
        <v>0</v>
      </c>
      <c r="L15" s="204">
        <f>ROUND(E15*F15,2)</f>
        <v>0</v>
      </c>
      <c r="M15" s="204">
        <f>ROUND(E15*H15,2)</f>
        <v>0</v>
      </c>
      <c r="N15" s="204">
        <f>ROUND(E15*I15,2)</f>
        <v>0</v>
      </c>
      <c r="O15" s="204">
        <f>ROUND(E15*J15,2)</f>
        <v>0</v>
      </c>
      <c r="P15" s="204">
        <f>SUM(M15:O15)</f>
        <v>0</v>
      </c>
      <c r="ALG15" s="433"/>
      <c r="ALH15" s="433"/>
      <c r="ALI15" s="433"/>
      <c r="ALJ15" s="433"/>
      <c r="ALK15" s="433"/>
      <c r="ALL15" s="433"/>
      <c r="ALM15" s="433"/>
      <c r="ALN15" s="433"/>
      <c r="ALO15" s="433"/>
      <c r="ALP15" s="433"/>
      <c r="ALQ15" s="433"/>
    </row>
    <row r="16" spans="1:1005" x14ac:dyDescent="0.25">
      <c r="A16" s="336">
        <f>IF(COUNTBLANK(B16)=1," ",COUNTA(B$14:B16))</f>
        <v>3</v>
      </c>
      <c r="B16" s="337" t="s">
        <v>79</v>
      </c>
      <c r="C16" s="338" t="s">
        <v>495</v>
      </c>
      <c r="D16" s="339" t="s">
        <v>91</v>
      </c>
      <c r="E16" s="340">
        <v>18</v>
      </c>
      <c r="F16" s="201"/>
      <c r="G16" s="202"/>
      <c r="H16" s="148"/>
      <c r="I16" s="203"/>
      <c r="J16" s="203"/>
      <c r="K16" s="204"/>
      <c r="L16" s="204"/>
      <c r="M16" s="204"/>
      <c r="N16" s="204"/>
      <c r="O16" s="204"/>
      <c r="P16" s="204"/>
      <c r="ALG16" s="433"/>
      <c r="ALH16" s="433"/>
      <c r="ALI16" s="433"/>
      <c r="ALJ16" s="433"/>
      <c r="ALK16" s="433"/>
      <c r="ALL16" s="433"/>
      <c r="ALM16" s="433"/>
      <c r="ALN16" s="433"/>
      <c r="ALO16" s="433"/>
      <c r="ALP16" s="433"/>
      <c r="ALQ16" s="433"/>
    </row>
    <row r="17" spans="1:1005" x14ac:dyDescent="0.25">
      <c r="A17" s="336">
        <f>IF(COUNTBLANK(B17)=1," ",COUNTA(B$14:B17))</f>
        <v>4</v>
      </c>
      <c r="B17" s="337" t="s">
        <v>79</v>
      </c>
      <c r="C17" s="338" t="s">
        <v>500</v>
      </c>
      <c r="D17" s="339" t="s">
        <v>91</v>
      </c>
      <c r="E17" s="340">
        <v>2</v>
      </c>
      <c r="F17" s="231"/>
      <c r="G17" s="232"/>
      <c r="H17" s="233"/>
      <c r="I17" s="234"/>
      <c r="J17" s="234"/>
      <c r="K17" s="235"/>
      <c r="L17" s="235"/>
      <c r="M17" s="235"/>
      <c r="N17" s="235"/>
      <c r="O17" s="235"/>
      <c r="P17" s="235"/>
      <c r="ALG17" s="433"/>
      <c r="ALH17" s="433"/>
      <c r="ALI17" s="433"/>
      <c r="ALJ17" s="433"/>
      <c r="ALK17" s="433"/>
      <c r="ALL17" s="433"/>
      <c r="ALM17" s="433"/>
      <c r="ALN17" s="433"/>
      <c r="ALO17" s="433"/>
      <c r="ALP17" s="433"/>
      <c r="ALQ17" s="433"/>
    </row>
    <row r="18" spans="1:1005" x14ac:dyDescent="0.25">
      <c r="A18" s="336">
        <f>IF(COUNTBLANK(B18)=1," ",COUNTA(B$14:B18))</f>
        <v>5</v>
      </c>
      <c r="B18" s="337" t="s">
        <v>79</v>
      </c>
      <c r="C18" s="338" t="s">
        <v>496</v>
      </c>
      <c r="D18" s="339" t="s">
        <v>91</v>
      </c>
      <c r="E18" s="340">
        <v>3</v>
      </c>
      <c r="F18" s="201"/>
      <c r="G18" s="202"/>
      <c r="H18" s="148"/>
      <c r="I18" s="203"/>
      <c r="J18" s="203"/>
      <c r="K18" s="204"/>
      <c r="L18" s="204"/>
      <c r="M18" s="204"/>
      <c r="N18" s="204"/>
      <c r="O18" s="204"/>
      <c r="P18" s="204"/>
      <c r="ALG18" s="433"/>
      <c r="ALH18" s="433"/>
      <c r="ALI18" s="433"/>
      <c r="ALJ18" s="433"/>
      <c r="ALK18" s="433"/>
      <c r="ALL18" s="433"/>
      <c r="ALM18" s="433"/>
      <c r="ALN18" s="433"/>
      <c r="ALO18" s="433"/>
      <c r="ALP18" s="433"/>
      <c r="ALQ18" s="433"/>
    </row>
    <row r="19" spans="1:1005" ht="22.5" x14ac:dyDescent="0.25">
      <c r="A19" s="336">
        <f>IF(COUNTBLANK(B19)=1," ",COUNTA(B$14:B19))</f>
        <v>6</v>
      </c>
      <c r="B19" s="337" t="s">
        <v>79</v>
      </c>
      <c r="C19" s="338" t="s">
        <v>497</v>
      </c>
      <c r="D19" s="339" t="s">
        <v>91</v>
      </c>
      <c r="E19" s="340">
        <v>3</v>
      </c>
      <c r="F19" s="201"/>
      <c r="G19" s="202"/>
      <c r="H19" s="148"/>
      <c r="I19" s="203"/>
      <c r="J19" s="203"/>
      <c r="K19" s="204"/>
      <c r="L19" s="204"/>
      <c r="M19" s="204"/>
      <c r="N19" s="204"/>
      <c r="O19" s="204"/>
      <c r="P19" s="204"/>
      <c r="ALG19" s="433"/>
      <c r="ALH19" s="433"/>
      <c r="ALI19" s="433"/>
      <c r="ALJ19" s="433"/>
      <c r="ALK19" s="433"/>
      <c r="ALL19" s="433"/>
      <c r="ALM19" s="433"/>
      <c r="ALN19" s="433"/>
      <c r="ALO19" s="433"/>
      <c r="ALP19" s="433"/>
      <c r="ALQ19" s="433"/>
    </row>
    <row r="20" spans="1:1005" ht="22.5" x14ac:dyDescent="0.25">
      <c r="A20" s="336">
        <f>IF(COUNTBLANK(B20)=1," ",COUNTA(B$14:B20))</f>
        <v>7</v>
      </c>
      <c r="B20" s="337" t="s">
        <v>79</v>
      </c>
      <c r="C20" s="338" t="s">
        <v>498</v>
      </c>
      <c r="D20" s="339" t="s">
        <v>91</v>
      </c>
      <c r="E20" s="340">
        <v>1</v>
      </c>
      <c r="F20" s="201"/>
      <c r="G20" s="202"/>
      <c r="H20" s="148">
        <f t="shared" ref="H20:H21" si="0">F20*G20</f>
        <v>0</v>
      </c>
      <c r="I20" s="203"/>
      <c r="J20" s="203"/>
      <c r="K20" s="204">
        <f t="shared" ref="K20:K21" si="1">ROUND(I20+H20+J20,2)</f>
        <v>0</v>
      </c>
      <c r="L20" s="204">
        <f t="shared" ref="L20:L21" si="2">ROUND(E20*F20,2)</f>
        <v>0</v>
      </c>
      <c r="M20" s="204">
        <f t="shared" ref="M20:M21" si="3">ROUND(E20*H20,2)</f>
        <v>0</v>
      </c>
      <c r="N20" s="204">
        <f t="shared" ref="N20:N21" si="4">ROUND(E20*I20,2)</f>
        <v>0</v>
      </c>
      <c r="O20" s="204">
        <f t="shared" ref="O20:O21" si="5">ROUND(E20*J20,2)</f>
        <v>0</v>
      </c>
      <c r="P20" s="204">
        <f t="shared" ref="P20:P21" si="6">SUM(M20:O20)</f>
        <v>0</v>
      </c>
      <c r="ALG20" s="433"/>
      <c r="ALH20" s="433"/>
      <c r="ALI20" s="433"/>
      <c r="ALJ20" s="433"/>
      <c r="ALK20" s="433"/>
      <c r="ALL20" s="433"/>
      <c r="ALM20" s="433"/>
      <c r="ALN20" s="433"/>
      <c r="ALO20" s="433"/>
      <c r="ALP20" s="433"/>
      <c r="ALQ20" s="433"/>
    </row>
    <row r="21" spans="1:1005" x14ac:dyDescent="0.25">
      <c r="A21" s="336">
        <f>IF(COUNTBLANK(B21)=1," ",COUNTA(B$14:B21))</f>
        <v>8</v>
      </c>
      <c r="B21" s="337" t="s">
        <v>79</v>
      </c>
      <c r="C21" s="338" t="s">
        <v>93</v>
      </c>
      <c r="D21" s="339" t="s">
        <v>91</v>
      </c>
      <c r="E21" s="340">
        <f>apjomi!F1</f>
        <v>95</v>
      </c>
      <c r="F21" s="201"/>
      <c r="G21" s="202"/>
      <c r="H21" s="148">
        <f t="shared" si="0"/>
        <v>0</v>
      </c>
      <c r="I21" s="203"/>
      <c r="J21" s="203"/>
      <c r="K21" s="204">
        <f t="shared" si="1"/>
        <v>0</v>
      </c>
      <c r="L21" s="204">
        <f t="shared" si="2"/>
        <v>0</v>
      </c>
      <c r="M21" s="204">
        <f t="shared" si="3"/>
        <v>0</v>
      </c>
      <c r="N21" s="204">
        <f t="shared" si="4"/>
        <v>0</v>
      </c>
      <c r="O21" s="204">
        <f t="shared" si="5"/>
        <v>0</v>
      </c>
      <c r="P21" s="204">
        <f t="shared" si="6"/>
        <v>0</v>
      </c>
      <c r="ALG21" s="433"/>
      <c r="ALH21" s="433"/>
      <c r="ALI21" s="433"/>
      <c r="ALJ21" s="433"/>
      <c r="ALK21" s="433"/>
      <c r="ALL21" s="433"/>
      <c r="ALM21" s="433"/>
      <c r="ALN21" s="433"/>
      <c r="ALO21" s="433"/>
      <c r="ALP21" s="433"/>
      <c r="ALQ21" s="433"/>
    </row>
    <row r="22" spans="1:1005" ht="101.25" x14ac:dyDescent="0.25">
      <c r="A22" s="331" t="str">
        <f>IF(COUNTBLANK(B22)=1," ",COUNTA(B$14:B22))</f>
        <v xml:space="preserve"> </v>
      </c>
      <c r="B22" s="341"/>
      <c r="C22" s="342" t="s">
        <v>294</v>
      </c>
      <c r="D22" s="342"/>
      <c r="E22" s="342"/>
      <c r="F22" s="105"/>
      <c r="G22" s="106"/>
      <c r="H22" s="107">
        <f t="shared" ref="H22:H79" si="7">F22*G22</f>
        <v>0</v>
      </c>
      <c r="I22" s="108"/>
      <c r="J22" s="108"/>
      <c r="K22" s="109">
        <f t="shared" ref="K22:K79" si="8">ROUND(I22+H22+J22,2)</f>
        <v>0</v>
      </c>
      <c r="L22" s="109">
        <f t="shared" ref="L22:L79" si="9">ROUND(E22*F22,2)</f>
        <v>0</v>
      </c>
      <c r="M22" s="109">
        <f t="shared" ref="M22:M79" si="10">ROUND(E22*H22,2)</f>
        <v>0</v>
      </c>
      <c r="N22" s="109">
        <f t="shared" ref="N22:N79" si="11">ROUND(E22*I22,2)</f>
        <v>0</v>
      </c>
      <c r="O22" s="109">
        <f t="shared" ref="O22:O79" si="12">ROUND(E22*J22,2)</f>
        <v>0</v>
      </c>
      <c r="P22" s="109">
        <f t="shared" ref="P22:P79" si="13">SUM(M22:O22)</f>
        <v>0</v>
      </c>
    </row>
    <row r="23" spans="1:1005" x14ac:dyDescent="0.25">
      <c r="A23" s="331">
        <f>IF(COUNTBLANK(B23)=1," ",COUNTA(B$14:B23))</f>
        <v>9</v>
      </c>
      <c r="B23" s="341" t="s">
        <v>79</v>
      </c>
      <c r="C23" s="343" t="str">
        <f>apjomi!B4</f>
        <v>L1 1,2×1,47m</v>
      </c>
      <c r="D23" s="344" t="s">
        <v>57</v>
      </c>
      <c r="E23" s="345">
        <f>apjomi!D4</f>
        <v>1</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row>
    <row r="24" spans="1:1005" x14ac:dyDescent="0.25">
      <c r="A24" s="331">
        <f>IF(COUNTBLANK(B24)=1," ",COUNTA(B$14:B24))</f>
        <v>10</v>
      </c>
      <c r="B24" s="341" t="s">
        <v>79</v>
      </c>
      <c r="C24" s="343" t="str">
        <f>apjomi!B5</f>
        <v>L2 0,8×1,47m</v>
      </c>
      <c r="D24" s="344" t="s">
        <v>57</v>
      </c>
      <c r="E24" s="345">
        <f>apjomi!D5</f>
        <v>2</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c r="ALQ24" s="433"/>
    </row>
    <row r="25" spans="1:1005" x14ac:dyDescent="0.25">
      <c r="A25" s="331">
        <f>IF(COUNTBLANK(B25)=1," ",COUNTA(B$14:B25))</f>
        <v>11</v>
      </c>
      <c r="B25" s="341" t="s">
        <v>79</v>
      </c>
      <c r="C25" s="343" t="str">
        <f>apjomi!B6</f>
        <v>L3 logs 1,52×0,52m</v>
      </c>
      <c r="D25" s="344" t="s">
        <v>57</v>
      </c>
      <c r="E25" s="345">
        <f>apjomi!D6</f>
        <v>4</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c r="ALQ25" s="433"/>
    </row>
    <row r="26" spans="1:1005" x14ac:dyDescent="0.25">
      <c r="A26" s="331">
        <f>IF(COUNTBLANK(B26)=1," ",COUNTA(B$14:B26))</f>
        <v>12</v>
      </c>
      <c r="B26" s="341" t="s">
        <v>79</v>
      </c>
      <c r="C26" s="343" t="str">
        <f>apjomi!B7</f>
        <v>L3* logs 1,42×0,52m</v>
      </c>
      <c r="D26" s="344" t="s">
        <v>57</v>
      </c>
      <c r="E26" s="345">
        <f>apjomi!D7</f>
        <v>4</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c r="ALQ26" s="433"/>
    </row>
    <row r="27" spans="1:1005" x14ac:dyDescent="0.25">
      <c r="A27" s="331">
        <f>IF(COUNTBLANK(B27)=1," ",COUNTA(B$14:B27))</f>
        <v>13</v>
      </c>
      <c r="B27" s="341" t="s">
        <v>79</v>
      </c>
      <c r="C27" s="343" t="str">
        <f>apjomi!B10</f>
        <v>L4a logs 1,8×1,47m</v>
      </c>
      <c r="D27" s="344" t="s">
        <v>57</v>
      </c>
      <c r="E27" s="345">
        <f>apjomi!D10</f>
        <v>1</v>
      </c>
      <c r="F27" s="105"/>
      <c r="G27" s="106"/>
      <c r="H27" s="107">
        <f t="shared" si="7"/>
        <v>0</v>
      </c>
      <c r="I27" s="108"/>
      <c r="J27" s="108"/>
      <c r="K27" s="109">
        <f t="shared" si="8"/>
        <v>0</v>
      </c>
      <c r="L27" s="109">
        <f t="shared" si="9"/>
        <v>0</v>
      </c>
      <c r="M27" s="109">
        <f t="shared" si="10"/>
        <v>0</v>
      </c>
      <c r="N27" s="109">
        <f t="shared" si="11"/>
        <v>0</v>
      </c>
      <c r="O27" s="109">
        <f t="shared" si="12"/>
        <v>0</v>
      </c>
      <c r="P27" s="109">
        <f t="shared" si="13"/>
        <v>0</v>
      </c>
    </row>
    <row r="28" spans="1:1005" x14ac:dyDescent="0.25">
      <c r="A28" s="331">
        <f>IF(COUNTBLANK(B28)=1," ",COUNTA(B$14:B28))</f>
        <v>14</v>
      </c>
      <c r="B28" s="341" t="s">
        <v>79</v>
      </c>
      <c r="C28" s="343" t="str">
        <f>apjomi!B11</f>
        <v>L4a durvis 0,8×2,2m</v>
      </c>
      <c r="D28" s="344" t="s">
        <v>57</v>
      </c>
      <c r="E28" s="345">
        <f>apjomi!D11</f>
        <v>1</v>
      </c>
      <c r="F28" s="346"/>
      <c r="G28" s="347"/>
      <c r="H28" s="107"/>
      <c r="I28" s="348"/>
      <c r="J28" s="348"/>
      <c r="K28" s="349"/>
      <c r="L28" s="349"/>
      <c r="M28" s="349"/>
      <c r="N28" s="349"/>
      <c r="O28" s="349"/>
      <c r="P28" s="349"/>
    </row>
    <row r="29" spans="1:1005" x14ac:dyDescent="0.25">
      <c r="A29" s="331">
        <f>IF(COUNTBLANK(B29)=1," ",COUNTA(B$14:B29))</f>
        <v>15</v>
      </c>
      <c r="B29" s="341" t="s">
        <v>79</v>
      </c>
      <c r="C29" s="343" t="str">
        <f>apjomi!B14</f>
        <v>L5a logs 0,9×1,46m</v>
      </c>
      <c r="D29" s="344" t="s">
        <v>57</v>
      </c>
      <c r="E29" s="345">
        <f>apjomi!D14</f>
        <v>2</v>
      </c>
      <c r="F29" s="350"/>
      <c r="G29" s="351"/>
      <c r="H29" s="107"/>
      <c r="I29" s="352"/>
      <c r="J29" s="352"/>
      <c r="K29" s="353"/>
      <c r="L29" s="353"/>
      <c r="M29" s="353"/>
      <c r="N29" s="353"/>
      <c r="O29" s="353"/>
      <c r="P29" s="353"/>
    </row>
    <row r="30" spans="1:1005" x14ac:dyDescent="0.25">
      <c r="A30" s="331">
        <f>IF(COUNTBLANK(B30)=1," ",COUNTA(B$14:B30))</f>
        <v>16</v>
      </c>
      <c r="B30" s="341" t="s">
        <v>79</v>
      </c>
      <c r="C30" s="343" t="str">
        <f>apjomi!B15</f>
        <v>L5a durvis 0,8×2,2m</v>
      </c>
      <c r="D30" s="344" t="s">
        <v>57</v>
      </c>
      <c r="E30" s="345">
        <f>apjomi!D15</f>
        <v>2</v>
      </c>
      <c r="F30" s="350"/>
      <c r="G30" s="351"/>
      <c r="H30" s="107"/>
      <c r="I30" s="352"/>
      <c r="J30" s="352"/>
      <c r="K30" s="353"/>
      <c r="L30" s="353"/>
      <c r="M30" s="353"/>
      <c r="N30" s="353"/>
      <c r="O30" s="353"/>
      <c r="P30" s="353"/>
    </row>
    <row r="31" spans="1:1005" x14ac:dyDescent="0.25">
      <c r="A31" s="331">
        <f>IF(COUNTBLANK(B31)=1," ",COUNTA(B$14:B31))</f>
        <v>17</v>
      </c>
      <c r="B31" s="341" t="s">
        <v>79</v>
      </c>
      <c r="C31" s="343" t="str">
        <f>apjomi!B16</f>
        <v>L6 logs 1,2×1,47m</v>
      </c>
      <c r="D31" s="344" t="s">
        <v>57</v>
      </c>
      <c r="E31" s="345">
        <f>apjomi!D16</f>
        <v>1</v>
      </c>
      <c r="F31" s="350"/>
      <c r="G31" s="351"/>
      <c r="H31" s="107"/>
      <c r="I31" s="352"/>
      <c r="J31" s="352"/>
      <c r="K31" s="353"/>
      <c r="L31" s="353"/>
      <c r="M31" s="353"/>
      <c r="N31" s="353"/>
      <c r="O31" s="353"/>
      <c r="P31" s="353"/>
    </row>
    <row r="32" spans="1:1005" x14ac:dyDescent="0.25">
      <c r="A32" s="331">
        <f>IF(COUNTBLANK(B32)=1," ",COUNTA(B$14:B32))</f>
        <v>18</v>
      </c>
      <c r="B32" s="341" t="s">
        <v>79</v>
      </c>
      <c r="C32" s="343" t="str">
        <f>apjomi!B17</f>
        <v>L6 durvis 0,8×2,2m</v>
      </c>
      <c r="D32" s="344" t="s">
        <v>57</v>
      </c>
      <c r="E32" s="345">
        <f>apjomi!D17</f>
        <v>1</v>
      </c>
      <c r="F32" s="350"/>
      <c r="G32" s="351"/>
      <c r="H32" s="107"/>
      <c r="I32" s="352"/>
      <c r="J32" s="352"/>
      <c r="K32" s="353"/>
      <c r="L32" s="353"/>
      <c r="M32" s="353"/>
      <c r="N32" s="353"/>
      <c r="O32" s="353"/>
      <c r="P32" s="353"/>
    </row>
    <row r="33" spans="1:16" x14ac:dyDescent="0.25">
      <c r="A33" s="331">
        <f>IF(COUNTBLANK(B33)=1," ",COUNTA(B$14:B33))</f>
        <v>19</v>
      </c>
      <c r="B33" s="341" t="s">
        <v>79</v>
      </c>
      <c r="C33" s="343" t="str">
        <f>apjomi!B18</f>
        <v>L6a logs 1,2×1,47m</v>
      </c>
      <c r="D33" s="344" t="s">
        <v>57</v>
      </c>
      <c r="E33" s="345">
        <f>apjomi!D18</f>
        <v>2</v>
      </c>
      <c r="F33" s="350"/>
      <c r="G33" s="351"/>
      <c r="H33" s="107"/>
      <c r="I33" s="352"/>
      <c r="J33" s="352"/>
      <c r="K33" s="353"/>
      <c r="L33" s="353"/>
      <c r="M33" s="353"/>
      <c r="N33" s="353"/>
      <c r="O33" s="353"/>
      <c r="P33" s="353"/>
    </row>
    <row r="34" spans="1:16" x14ac:dyDescent="0.25">
      <c r="A34" s="331">
        <f>IF(COUNTBLANK(B34)=1," ",COUNTA(B$14:B34))</f>
        <v>20</v>
      </c>
      <c r="B34" s="341" t="s">
        <v>79</v>
      </c>
      <c r="C34" s="343" t="str">
        <f>apjomi!B19</f>
        <v>L6a durvis 0,8×2,2m</v>
      </c>
      <c r="D34" s="344" t="s">
        <v>57</v>
      </c>
      <c r="E34" s="345">
        <f>apjomi!D19</f>
        <v>2</v>
      </c>
      <c r="F34" s="350"/>
      <c r="G34" s="351"/>
      <c r="H34" s="107"/>
      <c r="I34" s="352"/>
      <c r="J34" s="352"/>
      <c r="K34" s="353"/>
      <c r="L34" s="353"/>
      <c r="M34" s="353"/>
      <c r="N34" s="353"/>
      <c r="O34" s="353"/>
      <c r="P34" s="353"/>
    </row>
    <row r="35" spans="1:16" x14ac:dyDescent="0.25">
      <c r="A35" s="331">
        <f>IF(COUNTBLANK(B35)=1," ",COUNTA(B$14:B35))</f>
        <v>21</v>
      </c>
      <c r="B35" s="341" t="s">
        <v>79</v>
      </c>
      <c r="C35" s="343" t="str">
        <f>apjomi!B20</f>
        <v>L7  1,8×1,47</v>
      </c>
      <c r="D35" s="344" t="s">
        <v>57</v>
      </c>
      <c r="E35" s="345">
        <f>apjomi!D20</f>
        <v>3</v>
      </c>
      <c r="F35" s="350"/>
      <c r="G35" s="351"/>
      <c r="H35" s="107"/>
      <c r="I35" s="352"/>
      <c r="J35" s="352"/>
      <c r="K35" s="353"/>
      <c r="L35" s="353"/>
      <c r="M35" s="353"/>
      <c r="N35" s="353"/>
      <c r="O35" s="353"/>
      <c r="P35" s="353"/>
    </row>
    <row r="36" spans="1:16" x14ac:dyDescent="0.25">
      <c r="A36" s="331">
        <f>IF(COUNTBLANK(B36)=1," ",COUNTA(B$14:B36))</f>
        <v>22</v>
      </c>
      <c r="B36" s="341" t="s">
        <v>79</v>
      </c>
      <c r="C36" s="343" t="str">
        <f>apjomi!B21</f>
        <v>L8 0,9×1,47</v>
      </c>
      <c r="D36" s="344" t="s">
        <v>57</v>
      </c>
      <c r="E36" s="345">
        <f>apjomi!D21</f>
        <v>2</v>
      </c>
      <c r="F36" s="350"/>
      <c r="G36" s="351"/>
      <c r="H36" s="107"/>
      <c r="I36" s="352"/>
      <c r="J36" s="352"/>
      <c r="K36" s="353"/>
      <c r="L36" s="353"/>
      <c r="M36" s="353"/>
      <c r="N36" s="353"/>
      <c r="O36" s="353"/>
      <c r="P36" s="353"/>
    </row>
    <row r="37" spans="1:16" x14ac:dyDescent="0.25">
      <c r="A37" s="331">
        <f>IF(COUNTBLANK(B37)=1," ",COUNTA(B$14:B37))</f>
        <v>23</v>
      </c>
      <c r="B37" s="341" t="s">
        <v>79</v>
      </c>
      <c r="C37" s="343" t="str">
        <f>apjomi!B22</f>
        <v>L9 logs 1,175×1,47m</v>
      </c>
      <c r="D37" s="344" t="s">
        <v>57</v>
      </c>
      <c r="E37" s="345">
        <f>apjomi!D22</f>
        <v>2</v>
      </c>
      <c r="F37" s="350"/>
      <c r="G37" s="351"/>
      <c r="H37" s="107"/>
      <c r="I37" s="352"/>
      <c r="J37" s="352"/>
      <c r="K37" s="353"/>
      <c r="L37" s="353"/>
      <c r="M37" s="353"/>
      <c r="N37" s="353"/>
      <c r="O37" s="353"/>
      <c r="P37" s="353"/>
    </row>
    <row r="38" spans="1:16" x14ac:dyDescent="0.25">
      <c r="A38" s="331">
        <f>IF(COUNTBLANK(B38)=1," ",COUNTA(B$14:B38))</f>
        <v>24</v>
      </c>
      <c r="B38" s="341" t="s">
        <v>79</v>
      </c>
      <c r="C38" s="343" t="str">
        <f>apjomi!B23</f>
        <v>L9 durvis 0,8×2,2m</v>
      </c>
      <c r="D38" s="344" t="s">
        <v>57</v>
      </c>
      <c r="E38" s="345">
        <f>apjomi!D23</f>
        <v>2</v>
      </c>
      <c r="F38" s="350"/>
      <c r="G38" s="351"/>
      <c r="H38" s="107"/>
      <c r="I38" s="352"/>
      <c r="J38" s="352"/>
      <c r="K38" s="353"/>
      <c r="L38" s="353"/>
      <c r="M38" s="353"/>
      <c r="N38" s="353"/>
      <c r="O38" s="353"/>
      <c r="P38" s="353"/>
    </row>
    <row r="39" spans="1:16" x14ac:dyDescent="0.25">
      <c r="A39" s="331">
        <f>IF(COUNTBLANK(B39)=1," ",COUNTA(B$14:B39))</f>
        <v>25</v>
      </c>
      <c r="B39" s="341" t="s">
        <v>79</v>
      </c>
      <c r="C39" s="343" t="str">
        <f>apjomi!B24</f>
        <v>L10 logs 1,2×1,47m</v>
      </c>
      <c r="D39" s="344" t="s">
        <v>57</v>
      </c>
      <c r="E39" s="345">
        <f>apjomi!D24</f>
        <v>1</v>
      </c>
      <c r="F39" s="350"/>
      <c r="G39" s="351"/>
      <c r="H39" s="107"/>
      <c r="I39" s="352"/>
      <c r="J39" s="352"/>
      <c r="K39" s="353"/>
      <c r="L39" s="353"/>
      <c r="M39" s="353"/>
      <c r="N39" s="353"/>
      <c r="O39" s="353"/>
      <c r="P39" s="353"/>
    </row>
    <row r="40" spans="1:16" x14ac:dyDescent="0.25">
      <c r="A40" s="331">
        <f>IF(COUNTBLANK(B40)=1," ",COUNTA(B$14:B40))</f>
        <v>26</v>
      </c>
      <c r="B40" s="341" t="s">
        <v>79</v>
      </c>
      <c r="C40" s="343" t="str">
        <f>apjomi!B25</f>
        <v>L10 durvis 0,8×2,2m</v>
      </c>
      <c r="D40" s="344" t="s">
        <v>57</v>
      </c>
      <c r="E40" s="345">
        <f>apjomi!D25</f>
        <v>1</v>
      </c>
      <c r="F40" s="350"/>
      <c r="G40" s="351"/>
      <c r="H40" s="107"/>
      <c r="I40" s="352"/>
      <c r="J40" s="352"/>
      <c r="K40" s="353"/>
      <c r="L40" s="353"/>
      <c r="M40" s="353"/>
      <c r="N40" s="353"/>
      <c r="O40" s="353"/>
      <c r="P40" s="353"/>
    </row>
    <row r="41" spans="1:16" x14ac:dyDescent="0.25">
      <c r="A41" s="331">
        <f>IF(COUNTBLANK(B41)=1," ",COUNTA(B$14:B41))</f>
        <v>27</v>
      </c>
      <c r="B41" s="341" t="s">
        <v>79</v>
      </c>
      <c r="C41" s="343" t="str">
        <f>apjomi!B26</f>
        <v>L11 2,915×1,148</v>
      </c>
      <c r="D41" s="344" t="s">
        <v>57</v>
      </c>
      <c r="E41" s="345">
        <f>apjomi!D26</f>
        <v>21</v>
      </c>
      <c r="F41" s="350"/>
      <c r="G41" s="351"/>
      <c r="H41" s="107"/>
      <c r="I41" s="352"/>
      <c r="J41" s="352"/>
      <c r="K41" s="353"/>
      <c r="L41" s="353"/>
      <c r="M41" s="353"/>
      <c r="N41" s="353"/>
      <c r="O41" s="353"/>
      <c r="P41" s="353"/>
    </row>
    <row r="42" spans="1:16" x14ac:dyDescent="0.25">
      <c r="A42" s="331">
        <f>IF(COUNTBLANK(B42)=1," ",COUNTA(B$14:B42))</f>
        <v>28</v>
      </c>
      <c r="B42" s="341" t="s">
        <v>79</v>
      </c>
      <c r="C42" s="343" t="str">
        <f>apjomi!B27</f>
        <v>L12 2,915×0,900</v>
      </c>
      <c r="D42" s="344" t="s">
        <v>57</v>
      </c>
      <c r="E42" s="345">
        <f>apjomi!D27</f>
        <v>11</v>
      </c>
      <c r="F42" s="350"/>
      <c r="G42" s="351"/>
      <c r="H42" s="107"/>
      <c r="I42" s="352"/>
      <c r="J42" s="352"/>
      <c r="K42" s="353"/>
      <c r="L42" s="353"/>
      <c r="M42" s="353"/>
      <c r="N42" s="353"/>
      <c r="O42" s="353"/>
      <c r="P42" s="353"/>
    </row>
    <row r="43" spans="1:16" x14ac:dyDescent="0.25">
      <c r="A43" s="331">
        <f>IF(COUNTBLANK(B43)=1," ",COUNTA(B$14:B43))</f>
        <v>29</v>
      </c>
      <c r="B43" s="341" t="s">
        <v>79</v>
      </c>
      <c r="C43" s="343" t="str">
        <f>apjomi!B28</f>
        <v>L13 2,915×1,141</v>
      </c>
      <c r="D43" s="344" t="s">
        <v>57</v>
      </c>
      <c r="E43" s="345">
        <f>apjomi!D28</f>
        <v>11</v>
      </c>
      <c r="F43" s="350"/>
      <c r="G43" s="351"/>
      <c r="H43" s="107"/>
      <c r="I43" s="352"/>
      <c r="J43" s="352"/>
      <c r="K43" s="353"/>
      <c r="L43" s="353"/>
      <c r="M43" s="353"/>
      <c r="N43" s="353"/>
      <c r="O43" s="353"/>
      <c r="P43" s="353"/>
    </row>
    <row r="44" spans="1:16" x14ac:dyDescent="0.25">
      <c r="A44" s="331">
        <f>IF(COUNTBLANK(B44)=1," ",COUNTA(B$14:B44))</f>
        <v>30</v>
      </c>
      <c r="B44" s="341" t="s">
        <v>79</v>
      </c>
      <c r="C44" s="343" t="str">
        <f>apjomi!B29</f>
        <v>L14 PVC pildiņš 2,915×1,0m</v>
      </c>
      <c r="D44" s="344" t="s">
        <v>57</v>
      </c>
      <c r="E44" s="345">
        <f>apjomi!D29</f>
        <v>39</v>
      </c>
      <c r="F44" s="350"/>
      <c r="G44" s="351"/>
      <c r="H44" s="107"/>
      <c r="I44" s="352"/>
      <c r="J44" s="352"/>
      <c r="K44" s="353"/>
      <c r="L44" s="353"/>
      <c r="M44" s="353"/>
      <c r="N44" s="353"/>
      <c r="O44" s="353"/>
      <c r="P44" s="353"/>
    </row>
    <row r="45" spans="1:16" x14ac:dyDescent="0.25">
      <c r="A45" s="331">
        <f>IF(COUNTBLANK(B45)=1," ",COUNTA(B$14:B45))</f>
        <v>31</v>
      </c>
      <c r="B45" s="341" t="s">
        <v>79</v>
      </c>
      <c r="C45" s="343" t="str">
        <f>apjomi!B30</f>
        <v>L15 pagrabstāva logs  1,1×1,1</v>
      </c>
      <c r="D45" s="344" t="s">
        <v>57</v>
      </c>
      <c r="E45" s="345">
        <f>apjomi!D30</f>
        <v>6</v>
      </c>
      <c r="F45" s="350"/>
      <c r="G45" s="351"/>
      <c r="H45" s="107"/>
      <c r="I45" s="352"/>
      <c r="J45" s="352"/>
      <c r="K45" s="353"/>
      <c r="L45" s="353"/>
      <c r="M45" s="353"/>
      <c r="N45" s="353"/>
      <c r="O45" s="353"/>
      <c r="P45" s="353"/>
    </row>
    <row r="46" spans="1:16" x14ac:dyDescent="0.25">
      <c r="A46" s="331">
        <f>IF(COUNTBLANK(B46)=1," ",COUNTA(B$14:B46))</f>
        <v>32</v>
      </c>
      <c r="B46" s="332" t="s">
        <v>79</v>
      </c>
      <c r="C46" s="354" t="s">
        <v>107</v>
      </c>
      <c r="D46" s="344" t="s">
        <v>57</v>
      </c>
      <c r="E46" s="355">
        <f>SUM(E23:E45)</f>
        <v>122</v>
      </c>
      <c r="F46" s="105"/>
      <c r="G46" s="106"/>
      <c r="H46" s="107">
        <f t="shared" si="7"/>
        <v>0</v>
      </c>
      <c r="I46" s="108"/>
      <c r="J46" s="108"/>
      <c r="K46" s="109">
        <f t="shared" si="8"/>
        <v>0</v>
      </c>
      <c r="L46" s="109">
        <f t="shared" si="9"/>
        <v>0</v>
      </c>
      <c r="M46" s="109">
        <f t="shared" si="10"/>
        <v>0</v>
      </c>
      <c r="N46" s="109">
        <f t="shared" si="11"/>
        <v>0</v>
      </c>
      <c r="O46" s="109">
        <f t="shared" si="12"/>
        <v>0</v>
      </c>
      <c r="P46" s="109">
        <f t="shared" si="13"/>
        <v>0</v>
      </c>
    </row>
    <row r="47" spans="1:16" x14ac:dyDescent="0.25">
      <c r="A47" s="331" t="str">
        <f>IF(COUNTBLANK(B47)=1," ",COUNTA(B$14:B47))</f>
        <v xml:space="preserve"> </v>
      </c>
      <c r="B47" s="356"/>
      <c r="C47" s="357" t="s">
        <v>90</v>
      </c>
      <c r="D47" s="358" t="s">
        <v>57</v>
      </c>
      <c r="E47" s="355">
        <f>ROUNDUP(E46*10,0)</f>
        <v>1220</v>
      </c>
      <c r="F47" s="105"/>
      <c r="G47" s="106"/>
      <c r="H47" s="107">
        <f t="shared" si="7"/>
        <v>0</v>
      </c>
      <c r="I47" s="108"/>
      <c r="J47" s="108"/>
      <c r="K47" s="109">
        <f t="shared" si="8"/>
        <v>0</v>
      </c>
      <c r="L47" s="109">
        <f t="shared" si="9"/>
        <v>0</v>
      </c>
      <c r="M47" s="109">
        <f t="shared" si="10"/>
        <v>0</v>
      </c>
      <c r="N47" s="109">
        <f t="shared" si="11"/>
        <v>0</v>
      </c>
      <c r="O47" s="109">
        <f t="shared" si="12"/>
        <v>0</v>
      </c>
      <c r="P47" s="109">
        <f t="shared" si="13"/>
        <v>0</v>
      </c>
    </row>
    <row r="48" spans="1:16" x14ac:dyDescent="0.25">
      <c r="A48" s="331" t="str">
        <f>IF(COUNTBLANK(B48)=1," ",COUNTA(B$14:B48))</f>
        <v xml:space="preserve"> </v>
      </c>
      <c r="B48" s="356"/>
      <c r="C48" s="357" t="s">
        <v>88</v>
      </c>
      <c r="D48" s="356" t="s">
        <v>57</v>
      </c>
      <c r="E48" s="359">
        <f>E47*4</f>
        <v>4880</v>
      </c>
      <c r="F48" s="105"/>
      <c r="G48" s="106"/>
      <c r="H48" s="107">
        <f t="shared" si="7"/>
        <v>0</v>
      </c>
      <c r="I48" s="108"/>
      <c r="J48" s="108"/>
      <c r="K48" s="109">
        <f t="shared" si="8"/>
        <v>0</v>
      </c>
      <c r="L48" s="109">
        <f t="shared" si="9"/>
        <v>0</v>
      </c>
      <c r="M48" s="109">
        <f t="shared" si="10"/>
        <v>0</v>
      </c>
      <c r="N48" s="109">
        <f t="shared" si="11"/>
        <v>0</v>
      </c>
      <c r="O48" s="109">
        <f t="shared" si="12"/>
        <v>0</v>
      </c>
      <c r="P48" s="109">
        <f t="shared" si="13"/>
        <v>0</v>
      </c>
    </row>
    <row r="49" spans="1:16" x14ac:dyDescent="0.25">
      <c r="A49" s="331" t="str">
        <f>IF(COUNTBLANK(B49)=1," ",COUNTA(B$14:B49))</f>
        <v xml:space="preserve"> </v>
      </c>
      <c r="B49" s="356"/>
      <c r="C49" s="360" t="s">
        <v>89</v>
      </c>
      <c r="D49" s="361" t="s">
        <v>57</v>
      </c>
      <c r="E49" s="359">
        <f>E47*2</f>
        <v>2440</v>
      </c>
      <c r="F49" s="105"/>
      <c r="G49" s="106"/>
      <c r="H49" s="107">
        <f t="shared" si="7"/>
        <v>0</v>
      </c>
      <c r="I49" s="108"/>
      <c r="J49" s="108"/>
      <c r="K49" s="109">
        <f t="shared" si="8"/>
        <v>0</v>
      </c>
      <c r="L49" s="109">
        <f t="shared" si="9"/>
        <v>0</v>
      </c>
      <c r="M49" s="109">
        <f t="shared" si="10"/>
        <v>0</v>
      </c>
      <c r="N49" s="109">
        <f t="shared" si="11"/>
        <v>0</v>
      </c>
      <c r="O49" s="109">
        <f t="shared" si="12"/>
        <v>0</v>
      </c>
      <c r="P49" s="109">
        <f t="shared" si="13"/>
        <v>0</v>
      </c>
    </row>
    <row r="50" spans="1:16" x14ac:dyDescent="0.25">
      <c r="A50" s="331" t="str">
        <f>IF(COUNTBLANK(B50)=1," ",COUNTA(B$14:B50))</f>
        <v xml:space="preserve"> </v>
      </c>
      <c r="B50" s="356"/>
      <c r="C50" s="362" t="s">
        <v>108</v>
      </c>
      <c r="D50" s="363" t="s">
        <v>82</v>
      </c>
      <c r="E50" s="364">
        <f>ROUNDUP(E46*4,0)</f>
        <v>488</v>
      </c>
      <c r="F50" s="105"/>
      <c r="G50" s="106"/>
      <c r="H50" s="107">
        <f t="shared" si="7"/>
        <v>0</v>
      </c>
      <c r="I50" s="108"/>
      <c r="J50" s="108"/>
      <c r="K50" s="109">
        <f t="shared" si="8"/>
        <v>0</v>
      </c>
      <c r="L50" s="109">
        <f t="shared" si="9"/>
        <v>0</v>
      </c>
      <c r="M50" s="109">
        <f t="shared" si="10"/>
        <v>0</v>
      </c>
      <c r="N50" s="109">
        <f t="shared" si="11"/>
        <v>0</v>
      </c>
      <c r="O50" s="109">
        <f t="shared" si="12"/>
        <v>0</v>
      </c>
      <c r="P50" s="109">
        <f t="shared" si="13"/>
        <v>0</v>
      </c>
    </row>
    <row r="51" spans="1:16" x14ac:dyDescent="0.25">
      <c r="A51" s="331" t="str">
        <f>IF(COUNTBLANK(B51)=1," ",COUNTA(B$14:B51))</f>
        <v xml:space="preserve"> </v>
      </c>
      <c r="B51" s="365"/>
      <c r="C51" s="366" t="s">
        <v>87</v>
      </c>
      <c r="D51" s="367" t="s">
        <v>82</v>
      </c>
      <c r="E51" s="368">
        <f>ROUNDUP(E46*0.25,2)</f>
        <v>30.5</v>
      </c>
      <c r="F51" s="105"/>
      <c r="G51" s="106"/>
      <c r="H51" s="107">
        <f t="shared" si="7"/>
        <v>0</v>
      </c>
      <c r="I51" s="108"/>
      <c r="J51" s="108"/>
      <c r="K51" s="109">
        <f t="shared" si="8"/>
        <v>0</v>
      </c>
      <c r="L51" s="109">
        <f t="shared" si="9"/>
        <v>0</v>
      </c>
      <c r="M51" s="109">
        <f t="shared" si="10"/>
        <v>0</v>
      </c>
      <c r="N51" s="109">
        <f t="shared" si="11"/>
        <v>0</v>
      </c>
      <c r="O51" s="109">
        <f t="shared" si="12"/>
        <v>0</v>
      </c>
      <c r="P51" s="109">
        <f t="shared" si="13"/>
        <v>0</v>
      </c>
    </row>
    <row r="52" spans="1:16" x14ac:dyDescent="0.25">
      <c r="A52" s="331" t="str">
        <f>IF(COUNTBLANK(B52)=1," ",COUNTA(B$14:B52))</f>
        <v xml:space="preserve"> </v>
      </c>
      <c r="B52" s="365"/>
      <c r="C52" s="366" t="s">
        <v>92</v>
      </c>
      <c r="D52" s="367" t="s">
        <v>104</v>
      </c>
      <c r="E52" s="369">
        <f>E46*1</f>
        <v>122</v>
      </c>
      <c r="F52" s="105"/>
      <c r="G52" s="106"/>
      <c r="H52" s="107">
        <f t="shared" si="7"/>
        <v>0</v>
      </c>
      <c r="I52" s="108"/>
      <c r="J52" s="108"/>
      <c r="K52" s="109">
        <f t="shared" si="8"/>
        <v>0</v>
      </c>
      <c r="L52" s="109">
        <f t="shared" si="9"/>
        <v>0</v>
      </c>
      <c r="M52" s="109">
        <f t="shared" si="10"/>
        <v>0</v>
      </c>
      <c r="N52" s="109">
        <f t="shared" si="11"/>
        <v>0</v>
      </c>
      <c r="O52" s="109">
        <f t="shared" si="12"/>
        <v>0</v>
      </c>
      <c r="P52" s="109">
        <f t="shared" si="13"/>
        <v>0</v>
      </c>
    </row>
    <row r="53" spans="1:16" ht="67.5" x14ac:dyDescent="0.25">
      <c r="A53" s="331">
        <f>IF(COUNTBLANK(B53)=1," ",COUNTA(B$14:B53))</f>
        <v>33</v>
      </c>
      <c r="B53" s="341" t="s">
        <v>79</v>
      </c>
      <c r="C53" s="370" t="str">
        <f>apjomi!B32</f>
        <v>Alumīnija konstrukcijas durvju bloks. Ar rokturi un enģēm, ar pašaizvēršanās mehānismu, ar speciālām blīvgumijām un piedurlīstēm, vienpunktu slēdzeni, kodatslēgu. Stikla paketes siltumcaurlaidības koef.:1.0w/m²*K.  Uw=1,6w/m²*K 
Krāsa - pēc krāsu pases,  D1 1,36×2,1</v>
      </c>
      <c r="D53" s="371" t="s">
        <v>57</v>
      </c>
      <c r="E53" s="372">
        <f>apjomi!E32</f>
        <v>2</v>
      </c>
      <c r="F53" s="105"/>
      <c r="G53" s="106"/>
      <c r="H53" s="107">
        <f t="shared" si="7"/>
        <v>0</v>
      </c>
      <c r="I53" s="108"/>
      <c r="J53" s="108"/>
      <c r="K53" s="109">
        <f t="shared" si="8"/>
        <v>0</v>
      </c>
      <c r="L53" s="109">
        <f t="shared" si="9"/>
        <v>0</v>
      </c>
      <c r="M53" s="109">
        <f t="shared" si="10"/>
        <v>0</v>
      </c>
      <c r="N53" s="109">
        <f t="shared" si="11"/>
        <v>0</v>
      </c>
      <c r="O53" s="109">
        <f t="shared" si="12"/>
        <v>0</v>
      </c>
      <c r="P53" s="109">
        <f t="shared" si="13"/>
        <v>0</v>
      </c>
    </row>
    <row r="54" spans="1:16" ht="56.25" x14ac:dyDescent="0.25">
      <c r="A54" s="331">
        <f>IF(COUNTBLANK(B54)=1," ",COUNTA(B$14:B54))</f>
        <v>34</v>
      </c>
      <c r="B54" s="373" t="s">
        <v>79</v>
      </c>
      <c r="C54" s="374" t="str">
        <f>apjomi!B33</f>
        <v>Projektētas cinkotas tērauda (ar karsto cinkošanu 80mm)  metāla ārdurvis ar siltinājumu, rokturi, eņģēm, atslēgu, speciālām  blīvgumijām un piedurlīstēm, žalūziju augšējā daļā. Krāsojums ar pulverkrāsojumu.
Tonis: skatīt krāsu pasē  D2 0,97×2,1</v>
      </c>
      <c r="D54" s="375" t="s">
        <v>57</v>
      </c>
      <c r="E54" s="376">
        <f>apjomi!E33</f>
        <v>2</v>
      </c>
      <c r="F54" s="105"/>
      <c r="G54" s="106"/>
      <c r="H54" s="107">
        <f t="shared" si="7"/>
        <v>0</v>
      </c>
      <c r="I54" s="108"/>
      <c r="J54" s="108"/>
      <c r="K54" s="109">
        <f t="shared" si="8"/>
        <v>0</v>
      </c>
      <c r="L54" s="109">
        <f t="shared" si="9"/>
        <v>0</v>
      </c>
      <c r="M54" s="109">
        <f t="shared" si="10"/>
        <v>0</v>
      </c>
      <c r="N54" s="109">
        <f t="shared" si="11"/>
        <v>0</v>
      </c>
      <c r="O54" s="109">
        <f t="shared" si="12"/>
        <v>0</v>
      </c>
      <c r="P54" s="109">
        <f t="shared" si="13"/>
        <v>0</v>
      </c>
    </row>
    <row r="55" spans="1:16" x14ac:dyDescent="0.25">
      <c r="A55" s="377">
        <f>IF(COUNTBLANK(B55)=1," ",COUNTA(B$14:B55))</f>
        <v>35</v>
      </c>
      <c r="B55" s="378" t="s">
        <v>79</v>
      </c>
      <c r="C55" s="379" t="s">
        <v>326</v>
      </c>
      <c r="D55" s="380"/>
      <c r="E55" s="381"/>
      <c r="F55" s="382"/>
      <c r="G55" s="351"/>
      <c r="H55" s="107"/>
      <c r="I55" s="352"/>
      <c r="J55" s="352"/>
      <c r="K55" s="353"/>
      <c r="L55" s="353"/>
      <c r="M55" s="353"/>
      <c r="N55" s="353"/>
      <c r="O55" s="353"/>
      <c r="P55" s="353"/>
    </row>
    <row r="56" spans="1:16" x14ac:dyDescent="0.25">
      <c r="A56" s="377" t="str">
        <f>IF(COUNTBLANK(B56)=1," ",COUNTA(B$14:B56))</f>
        <v xml:space="preserve"> </v>
      </c>
      <c r="B56" s="378"/>
      <c r="C56" s="383" t="s">
        <v>328</v>
      </c>
      <c r="D56" s="380" t="s">
        <v>80</v>
      </c>
      <c r="E56" s="381">
        <f>5.8*6*3+2.9*3</f>
        <v>113.1</v>
      </c>
      <c r="F56" s="382"/>
      <c r="G56" s="351"/>
      <c r="H56" s="107"/>
      <c r="I56" s="352"/>
      <c r="J56" s="352"/>
      <c r="K56" s="353"/>
      <c r="L56" s="353"/>
      <c r="M56" s="353"/>
      <c r="N56" s="353"/>
      <c r="O56" s="353"/>
      <c r="P56" s="353"/>
    </row>
    <row r="57" spans="1:16" ht="22.5" x14ac:dyDescent="0.25">
      <c r="A57" s="377" t="str">
        <f>IF(COUNTBLANK(B57)=1," ",COUNTA(B$14:B57))</f>
        <v xml:space="preserve"> </v>
      </c>
      <c r="B57" s="378"/>
      <c r="C57" s="383" t="s">
        <v>327</v>
      </c>
      <c r="D57" s="380" t="s">
        <v>56</v>
      </c>
      <c r="E57" s="381">
        <f>E56*0.5</f>
        <v>56.55</v>
      </c>
      <c r="F57" s="382"/>
      <c r="G57" s="351"/>
      <c r="H57" s="107"/>
      <c r="I57" s="352"/>
      <c r="J57" s="352"/>
      <c r="K57" s="353"/>
      <c r="L57" s="353"/>
      <c r="M57" s="353"/>
      <c r="N57" s="353"/>
      <c r="O57" s="353"/>
      <c r="P57" s="353"/>
    </row>
    <row r="58" spans="1:16" x14ac:dyDescent="0.25">
      <c r="A58" s="377" t="str">
        <f>IF(COUNTBLANK(B58)=1," ",COUNTA(B$14:B58))</f>
        <v xml:space="preserve"> </v>
      </c>
      <c r="B58" s="378"/>
      <c r="C58" s="383" t="s">
        <v>324</v>
      </c>
      <c r="D58" s="380" t="s">
        <v>57</v>
      </c>
      <c r="E58" s="381">
        <f>E56/0.5</f>
        <v>226.2</v>
      </c>
      <c r="F58" s="382"/>
      <c r="G58" s="351"/>
      <c r="H58" s="107"/>
      <c r="I58" s="352"/>
      <c r="J58" s="352"/>
      <c r="K58" s="353"/>
      <c r="L58" s="353"/>
      <c r="M58" s="353"/>
      <c r="N58" s="353"/>
      <c r="O58" s="353"/>
      <c r="P58" s="353"/>
    </row>
    <row r="59" spans="1:16" x14ac:dyDescent="0.25">
      <c r="A59" s="377" t="str">
        <f>IF(COUNTBLANK(B59)=1," ",COUNTA(B$14:B59))</f>
        <v xml:space="preserve"> </v>
      </c>
      <c r="B59" s="378"/>
      <c r="C59" s="383" t="s">
        <v>325</v>
      </c>
      <c r="D59" s="380" t="s">
        <v>57</v>
      </c>
      <c r="E59" s="381">
        <f>E58*2</f>
        <v>452.4</v>
      </c>
      <c r="F59" s="382"/>
      <c r="G59" s="351"/>
      <c r="H59" s="107"/>
      <c r="I59" s="352"/>
      <c r="J59" s="352"/>
      <c r="K59" s="353"/>
      <c r="L59" s="353"/>
      <c r="M59" s="353"/>
      <c r="N59" s="353"/>
      <c r="O59" s="353"/>
      <c r="P59" s="353"/>
    </row>
    <row r="60" spans="1:16" ht="22.5" x14ac:dyDescent="0.25">
      <c r="A60" s="377" t="str">
        <f>IF(COUNTBLANK(B60)=1," ",COUNTA(B$14:B60))</f>
        <v xml:space="preserve"> </v>
      </c>
      <c r="B60" s="378"/>
      <c r="C60" s="383" t="s">
        <v>329</v>
      </c>
      <c r="D60" s="380" t="s">
        <v>80</v>
      </c>
      <c r="E60" s="381">
        <f>E56</f>
        <v>113.1</v>
      </c>
      <c r="F60" s="382"/>
      <c r="G60" s="351"/>
      <c r="H60" s="107"/>
      <c r="I60" s="352"/>
      <c r="J60" s="352"/>
      <c r="K60" s="353"/>
      <c r="L60" s="353"/>
      <c r="M60" s="353"/>
      <c r="N60" s="353"/>
      <c r="O60" s="353"/>
      <c r="P60" s="353"/>
    </row>
    <row r="61" spans="1:16" x14ac:dyDescent="0.25">
      <c r="A61" s="377">
        <f>IF(COUNTBLANK(B61)=1," ",COUNTA(B$14:B61))</f>
        <v>36</v>
      </c>
      <c r="B61" s="378" t="s">
        <v>79</v>
      </c>
      <c r="C61" s="379" t="s">
        <v>330</v>
      </c>
      <c r="D61" s="380"/>
      <c r="E61" s="381"/>
      <c r="F61" s="382"/>
      <c r="G61" s="351"/>
      <c r="H61" s="107"/>
      <c r="I61" s="352"/>
      <c r="J61" s="352"/>
      <c r="K61" s="353"/>
      <c r="L61" s="353"/>
      <c r="M61" s="353"/>
      <c r="N61" s="353"/>
      <c r="O61" s="353"/>
      <c r="P61" s="353"/>
    </row>
    <row r="62" spans="1:16" ht="22.5" x14ac:dyDescent="0.25">
      <c r="A62" s="377" t="str">
        <f>IF(COUNTBLANK(B62)=1," ",COUNTA(B$14:B62))</f>
        <v xml:space="preserve"> </v>
      </c>
      <c r="B62" s="378"/>
      <c r="C62" s="383" t="s">
        <v>332</v>
      </c>
      <c r="D62" s="380" t="s">
        <v>80</v>
      </c>
      <c r="E62" s="381">
        <f>E56</f>
        <v>113.1</v>
      </c>
      <c r="F62" s="382"/>
      <c r="G62" s="351"/>
      <c r="H62" s="107"/>
      <c r="I62" s="352"/>
      <c r="J62" s="352"/>
      <c r="K62" s="353"/>
      <c r="L62" s="353"/>
      <c r="M62" s="353"/>
      <c r="N62" s="353"/>
      <c r="O62" s="353"/>
      <c r="P62" s="353"/>
    </row>
    <row r="63" spans="1:16" ht="22.5" x14ac:dyDescent="0.25">
      <c r="A63" s="377" t="str">
        <f>IF(COUNTBLANK(B63)=1," ",COUNTA(B$14:B63))</f>
        <v xml:space="preserve"> </v>
      </c>
      <c r="B63" s="378"/>
      <c r="C63" s="383" t="s">
        <v>333</v>
      </c>
      <c r="D63" s="380" t="s">
        <v>57</v>
      </c>
      <c r="E63" s="381">
        <f>(6*3+3)*2</f>
        <v>42</v>
      </c>
      <c r="F63" s="382"/>
      <c r="G63" s="351"/>
      <c r="H63" s="107"/>
      <c r="I63" s="352"/>
      <c r="J63" s="352"/>
      <c r="K63" s="353"/>
      <c r="L63" s="353"/>
      <c r="M63" s="353"/>
      <c r="N63" s="353"/>
      <c r="O63" s="353"/>
      <c r="P63" s="353"/>
    </row>
    <row r="64" spans="1:16" x14ac:dyDescent="0.25">
      <c r="A64" s="377" t="str">
        <f>IF(COUNTBLANK(B64)=1," ",COUNTA(B$14:B64))</f>
        <v xml:space="preserve"> </v>
      </c>
      <c r="B64" s="378"/>
      <c r="C64" s="383" t="s">
        <v>331</v>
      </c>
      <c r="D64" s="380" t="s">
        <v>57</v>
      </c>
      <c r="E64" s="381">
        <f>E63*2</f>
        <v>84</v>
      </c>
      <c r="F64" s="382"/>
      <c r="G64" s="351"/>
      <c r="H64" s="107"/>
      <c r="I64" s="352"/>
      <c r="J64" s="352"/>
      <c r="K64" s="353"/>
      <c r="L64" s="353"/>
      <c r="M64" s="353"/>
      <c r="N64" s="353"/>
      <c r="O64" s="353"/>
      <c r="P64" s="353"/>
    </row>
    <row r="65" spans="1:16" x14ac:dyDescent="0.25">
      <c r="A65" s="377">
        <f>IF(COUNTBLANK(B65)=1," ",COUNTA(B$14:B65))</f>
        <v>37</v>
      </c>
      <c r="B65" s="378" t="s">
        <v>79</v>
      </c>
      <c r="C65" s="384" t="s">
        <v>109</v>
      </c>
      <c r="D65" s="385" t="s">
        <v>57</v>
      </c>
      <c r="E65" s="386">
        <f>SUM(E53:E54)</f>
        <v>4</v>
      </c>
      <c r="F65" s="382"/>
      <c r="G65" s="106"/>
      <c r="H65" s="107">
        <f t="shared" si="7"/>
        <v>0</v>
      </c>
      <c r="I65" s="108"/>
      <c r="J65" s="108"/>
      <c r="K65" s="109">
        <f t="shared" si="8"/>
        <v>0</v>
      </c>
      <c r="L65" s="109">
        <f t="shared" si="9"/>
        <v>0</v>
      </c>
      <c r="M65" s="109">
        <f t="shared" si="10"/>
        <v>0</v>
      </c>
      <c r="N65" s="109">
        <f t="shared" si="11"/>
        <v>0</v>
      </c>
      <c r="O65" s="109">
        <f t="shared" si="12"/>
        <v>0</v>
      </c>
      <c r="P65" s="109">
        <f t="shared" si="13"/>
        <v>0</v>
      </c>
    </row>
    <row r="66" spans="1:16" x14ac:dyDescent="0.25">
      <c r="A66" s="377" t="str">
        <f>IF(COUNTBLANK(B66)=1," ",COUNTA(B$14:B66))</f>
        <v xml:space="preserve"> </v>
      </c>
      <c r="B66" s="385"/>
      <c r="C66" s="387" t="s">
        <v>90</v>
      </c>
      <c r="D66" s="388" t="s">
        <v>57</v>
      </c>
      <c r="E66" s="386">
        <f>ROUNDUP(E65*10,0)</f>
        <v>40</v>
      </c>
      <c r="F66" s="382"/>
      <c r="G66" s="106"/>
      <c r="H66" s="107">
        <f t="shared" si="7"/>
        <v>0</v>
      </c>
      <c r="I66" s="108"/>
      <c r="J66" s="108"/>
      <c r="K66" s="109">
        <f t="shared" si="8"/>
        <v>0</v>
      </c>
      <c r="L66" s="109">
        <f t="shared" si="9"/>
        <v>0</v>
      </c>
      <c r="M66" s="109">
        <f t="shared" si="10"/>
        <v>0</v>
      </c>
      <c r="N66" s="109">
        <f t="shared" si="11"/>
        <v>0</v>
      </c>
      <c r="O66" s="109">
        <f t="shared" si="12"/>
        <v>0</v>
      </c>
      <c r="P66" s="109">
        <f t="shared" si="13"/>
        <v>0</v>
      </c>
    </row>
    <row r="67" spans="1:16" x14ac:dyDescent="0.25">
      <c r="A67" s="377" t="str">
        <f>IF(COUNTBLANK(B67)=1," ",COUNTA(B$14:B67))</f>
        <v xml:space="preserve"> </v>
      </c>
      <c r="B67" s="385"/>
      <c r="C67" s="387" t="s">
        <v>88</v>
      </c>
      <c r="D67" s="388" t="s">
        <v>57</v>
      </c>
      <c r="E67" s="386">
        <f>E66*4</f>
        <v>160</v>
      </c>
      <c r="F67" s="382"/>
      <c r="G67" s="106"/>
      <c r="H67" s="107">
        <f t="shared" si="7"/>
        <v>0</v>
      </c>
      <c r="I67" s="108"/>
      <c r="J67" s="108"/>
      <c r="K67" s="109">
        <f t="shared" si="8"/>
        <v>0</v>
      </c>
      <c r="L67" s="109">
        <f t="shared" si="9"/>
        <v>0</v>
      </c>
      <c r="M67" s="109">
        <f t="shared" si="10"/>
        <v>0</v>
      </c>
      <c r="N67" s="109">
        <f t="shared" si="11"/>
        <v>0</v>
      </c>
      <c r="O67" s="109">
        <f t="shared" si="12"/>
        <v>0</v>
      </c>
      <c r="P67" s="109">
        <f t="shared" si="13"/>
        <v>0</v>
      </c>
    </row>
    <row r="68" spans="1:16" x14ac:dyDescent="0.25">
      <c r="A68" s="377" t="str">
        <f>IF(COUNTBLANK(B68)=1," ",COUNTA(B$14:B68))</f>
        <v xml:space="preserve"> </v>
      </c>
      <c r="B68" s="378"/>
      <c r="C68" s="389" t="s">
        <v>89</v>
      </c>
      <c r="D68" s="390" t="s">
        <v>57</v>
      </c>
      <c r="E68" s="386">
        <f>E66*2</f>
        <v>80</v>
      </c>
      <c r="F68" s="382"/>
      <c r="G68" s="106"/>
      <c r="H68" s="107">
        <f t="shared" si="7"/>
        <v>0</v>
      </c>
      <c r="I68" s="108"/>
      <c r="J68" s="108"/>
      <c r="K68" s="109">
        <f t="shared" si="8"/>
        <v>0</v>
      </c>
      <c r="L68" s="109">
        <f t="shared" si="9"/>
        <v>0</v>
      </c>
      <c r="M68" s="109">
        <f t="shared" si="10"/>
        <v>0</v>
      </c>
      <c r="N68" s="109">
        <f t="shared" si="11"/>
        <v>0</v>
      </c>
      <c r="O68" s="109">
        <f t="shared" si="12"/>
        <v>0</v>
      </c>
      <c r="P68" s="109">
        <f t="shared" si="13"/>
        <v>0</v>
      </c>
    </row>
    <row r="69" spans="1:16" x14ac:dyDescent="0.25">
      <c r="A69" s="377" t="str">
        <f>IF(COUNTBLANK(B69)=1," ",COUNTA(B$14:B69))</f>
        <v xml:space="preserve"> </v>
      </c>
      <c r="B69" s="378"/>
      <c r="C69" s="387" t="s">
        <v>108</v>
      </c>
      <c r="D69" s="388" t="s">
        <v>82</v>
      </c>
      <c r="E69" s="386">
        <f>ROUNDUP(E65*4,0)</f>
        <v>16</v>
      </c>
      <c r="F69" s="382"/>
      <c r="G69" s="106"/>
      <c r="H69" s="107">
        <f t="shared" si="7"/>
        <v>0</v>
      </c>
      <c r="I69" s="108"/>
      <c r="J69" s="108"/>
      <c r="K69" s="109">
        <f t="shared" si="8"/>
        <v>0</v>
      </c>
      <c r="L69" s="109">
        <f t="shared" si="9"/>
        <v>0</v>
      </c>
      <c r="M69" s="109">
        <f t="shared" si="10"/>
        <v>0</v>
      </c>
      <c r="N69" s="109">
        <f t="shared" si="11"/>
        <v>0</v>
      </c>
      <c r="O69" s="109">
        <f t="shared" si="12"/>
        <v>0</v>
      </c>
      <c r="P69" s="109">
        <f t="shared" si="13"/>
        <v>0</v>
      </c>
    </row>
    <row r="70" spans="1:16" x14ac:dyDescent="0.25">
      <c r="A70" s="331" t="str">
        <f>IF(COUNTBLANK(B70)=1," ",COUNTA(B$14:B70))</f>
        <v xml:space="preserve"> </v>
      </c>
      <c r="B70" s="391"/>
      <c r="C70" s="392" t="s">
        <v>87</v>
      </c>
      <c r="D70" s="393" t="s">
        <v>82</v>
      </c>
      <c r="E70" s="394">
        <f>ROUNDUP(E65*0.25,2)</f>
        <v>1</v>
      </c>
      <c r="F70" s="105"/>
      <c r="G70" s="106"/>
      <c r="H70" s="107">
        <f t="shared" si="7"/>
        <v>0</v>
      </c>
      <c r="I70" s="108"/>
      <c r="J70" s="108"/>
      <c r="K70" s="109">
        <f t="shared" si="8"/>
        <v>0</v>
      </c>
      <c r="L70" s="109">
        <f t="shared" si="9"/>
        <v>0</v>
      </c>
      <c r="M70" s="109">
        <f t="shared" si="10"/>
        <v>0</v>
      </c>
      <c r="N70" s="109">
        <f t="shared" si="11"/>
        <v>0</v>
      </c>
      <c r="O70" s="109">
        <f t="shared" si="12"/>
        <v>0</v>
      </c>
      <c r="P70" s="109">
        <f t="shared" si="13"/>
        <v>0</v>
      </c>
    </row>
    <row r="71" spans="1:16" x14ac:dyDescent="0.25">
      <c r="A71" s="331">
        <f>IF(COUNTBLANK(B71)=1," ",COUNTA(B$14:B71))</f>
        <v>38</v>
      </c>
      <c r="B71" s="395" t="s">
        <v>79</v>
      </c>
      <c r="C71" s="396" t="s">
        <v>86</v>
      </c>
      <c r="D71" s="397" t="s">
        <v>80</v>
      </c>
      <c r="E71" s="398">
        <f>apjomi!M40</f>
        <v>469.68499999999995</v>
      </c>
      <c r="F71" s="105"/>
      <c r="G71" s="106"/>
      <c r="H71" s="107">
        <f t="shared" si="7"/>
        <v>0</v>
      </c>
      <c r="I71" s="108"/>
      <c r="J71" s="108"/>
      <c r="K71" s="109">
        <f t="shared" si="8"/>
        <v>0</v>
      </c>
      <c r="L71" s="109">
        <f t="shared" si="9"/>
        <v>0</v>
      </c>
      <c r="M71" s="109">
        <f t="shared" si="10"/>
        <v>0</v>
      </c>
      <c r="N71" s="109">
        <f t="shared" si="11"/>
        <v>0</v>
      </c>
      <c r="O71" s="109">
        <f t="shared" si="12"/>
        <v>0</v>
      </c>
      <c r="P71" s="109">
        <f t="shared" si="13"/>
        <v>0</v>
      </c>
    </row>
    <row r="72" spans="1:16" x14ac:dyDescent="0.25">
      <c r="A72" s="331">
        <f>IF(COUNTBLANK(B72)=1," ",COUNTA(B$14:B72))</f>
        <v>39</v>
      </c>
      <c r="B72" s="395" t="s">
        <v>79</v>
      </c>
      <c r="C72" s="396" t="s">
        <v>110</v>
      </c>
      <c r="D72" s="397" t="s">
        <v>80</v>
      </c>
      <c r="E72" s="398">
        <f>apjomi!N40</f>
        <v>177.45000000000002</v>
      </c>
      <c r="F72" s="105"/>
      <c r="G72" s="106"/>
      <c r="H72" s="107">
        <f t="shared" si="7"/>
        <v>0</v>
      </c>
      <c r="I72" s="108"/>
      <c r="J72" s="108"/>
      <c r="K72" s="109">
        <f t="shared" si="8"/>
        <v>0</v>
      </c>
      <c r="L72" s="109">
        <f t="shared" si="9"/>
        <v>0</v>
      </c>
      <c r="M72" s="109">
        <f t="shared" si="10"/>
        <v>0</v>
      </c>
      <c r="N72" s="109">
        <f t="shared" si="11"/>
        <v>0</v>
      </c>
      <c r="O72" s="109">
        <f t="shared" si="12"/>
        <v>0</v>
      </c>
      <c r="P72" s="109">
        <f t="shared" si="13"/>
        <v>0</v>
      </c>
    </row>
    <row r="73" spans="1:16" ht="33.75" x14ac:dyDescent="0.25">
      <c r="A73" s="331">
        <f>IF(COUNTBLANK(B73)=1," ",COUNTA(B$14:B73))</f>
        <v>40</v>
      </c>
      <c r="B73" s="395" t="s">
        <v>79</v>
      </c>
      <c r="C73" s="399" t="s">
        <v>85</v>
      </c>
      <c r="D73" s="400" t="s">
        <v>80</v>
      </c>
      <c r="E73" s="401">
        <f>apjomi!Q40</f>
        <v>97.004250000000013</v>
      </c>
      <c r="F73" s="105"/>
      <c r="G73" s="106"/>
      <c r="H73" s="107">
        <f t="shared" si="7"/>
        <v>0</v>
      </c>
      <c r="I73" s="108"/>
      <c r="J73" s="108"/>
      <c r="K73" s="109">
        <f t="shared" si="8"/>
        <v>0</v>
      </c>
      <c r="L73" s="109">
        <f t="shared" si="9"/>
        <v>0</v>
      </c>
      <c r="M73" s="109">
        <f t="shared" si="10"/>
        <v>0</v>
      </c>
      <c r="N73" s="109">
        <f t="shared" si="11"/>
        <v>0</v>
      </c>
      <c r="O73" s="109">
        <f t="shared" si="12"/>
        <v>0</v>
      </c>
      <c r="P73" s="109">
        <f t="shared" si="13"/>
        <v>0</v>
      </c>
    </row>
    <row r="74" spans="1:16" x14ac:dyDescent="0.25">
      <c r="A74" s="331">
        <f>IF(COUNTBLANK(B74)=1," ",COUNTA(B$14:B74))</f>
        <v>41</v>
      </c>
      <c r="B74" s="341" t="s">
        <v>79</v>
      </c>
      <c r="C74" s="402" t="s">
        <v>83</v>
      </c>
      <c r="D74" s="371" t="s">
        <v>80</v>
      </c>
      <c r="E74" s="403">
        <f>apjomi!R40</f>
        <v>33.309999999999995</v>
      </c>
      <c r="F74" s="105"/>
      <c r="G74" s="106"/>
      <c r="H74" s="107">
        <f t="shared" si="7"/>
        <v>0</v>
      </c>
      <c r="I74" s="108"/>
      <c r="J74" s="108"/>
      <c r="K74" s="109">
        <f t="shared" si="8"/>
        <v>0</v>
      </c>
      <c r="L74" s="109">
        <f t="shared" si="9"/>
        <v>0</v>
      </c>
      <c r="M74" s="109">
        <f t="shared" si="10"/>
        <v>0</v>
      </c>
      <c r="N74" s="109">
        <f t="shared" si="11"/>
        <v>0</v>
      </c>
      <c r="O74" s="109">
        <f t="shared" si="12"/>
        <v>0</v>
      </c>
      <c r="P74" s="109">
        <f t="shared" si="13"/>
        <v>0</v>
      </c>
    </row>
    <row r="75" spans="1:16" ht="22.5" x14ac:dyDescent="0.25">
      <c r="A75" s="331">
        <f>IF(COUNTBLANK(B75)=1," ",COUNTA(B$14:B75))</f>
        <v>42</v>
      </c>
      <c r="B75" s="341" t="s">
        <v>79</v>
      </c>
      <c r="C75" s="370" t="s">
        <v>111</v>
      </c>
      <c r="D75" s="344" t="s">
        <v>56</v>
      </c>
      <c r="E75" s="404">
        <f>apjomi!P40</f>
        <v>31.941000000000003</v>
      </c>
      <c r="F75" s="105"/>
      <c r="G75" s="106"/>
      <c r="H75" s="107">
        <f t="shared" si="7"/>
        <v>0</v>
      </c>
      <c r="I75" s="108"/>
      <c r="J75" s="108"/>
      <c r="K75" s="109">
        <f t="shared" si="8"/>
        <v>0</v>
      </c>
      <c r="L75" s="109">
        <f t="shared" si="9"/>
        <v>0</v>
      </c>
      <c r="M75" s="109">
        <f t="shared" si="10"/>
        <v>0</v>
      </c>
      <c r="N75" s="109">
        <f t="shared" si="11"/>
        <v>0</v>
      </c>
      <c r="O75" s="109">
        <f t="shared" si="12"/>
        <v>0</v>
      </c>
      <c r="P75" s="109">
        <f t="shared" si="13"/>
        <v>0</v>
      </c>
    </row>
    <row r="76" spans="1:16" x14ac:dyDescent="0.25">
      <c r="A76" s="331">
        <f>IF(COUNTBLANK(B76)=1," ",COUNTA(B$14:B76))</f>
        <v>43</v>
      </c>
      <c r="B76" s="341" t="s">
        <v>79</v>
      </c>
      <c r="C76" s="405" t="str">
        <f>apjomi!B35</f>
        <v>R3 0,35×1,1m reste uz L15 logiem</v>
      </c>
      <c r="D76" s="359" t="s">
        <v>57</v>
      </c>
      <c r="E76" s="359">
        <f>apjomi!D35</f>
        <v>6</v>
      </c>
      <c r="F76" s="105"/>
      <c r="G76" s="106"/>
      <c r="H76" s="107">
        <f t="shared" si="7"/>
        <v>0</v>
      </c>
      <c r="I76" s="108"/>
      <c r="J76" s="108"/>
      <c r="K76" s="109">
        <f t="shared" si="8"/>
        <v>0</v>
      </c>
      <c r="L76" s="109">
        <f t="shared" si="9"/>
        <v>0</v>
      </c>
      <c r="M76" s="109">
        <f t="shared" si="10"/>
        <v>0</v>
      </c>
      <c r="N76" s="109">
        <f t="shared" si="11"/>
        <v>0</v>
      </c>
      <c r="O76" s="109">
        <f t="shared" si="12"/>
        <v>0</v>
      </c>
      <c r="P76" s="109">
        <f t="shared" si="13"/>
        <v>0</v>
      </c>
    </row>
    <row r="77" spans="1:16" x14ac:dyDescent="0.25">
      <c r="A77" s="331">
        <f>IF(COUNTBLANK(B77)=1," ",COUNTA(B$14:B77))</f>
        <v>44</v>
      </c>
      <c r="B77" s="341" t="s">
        <v>79</v>
      </c>
      <c r="C77" s="405" t="str">
        <f>apjomi!B36</f>
        <v>R-1 210×210 cokola daļā</v>
      </c>
      <c r="D77" s="359" t="s">
        <v>57</v>
      </c>
      <c r="E77" s="359">
        <f>apjomi!D36</f>
        <v>8</v>
      </c>
      <c r="F77" s="105"/>
      <c r="G77" s="106"/>
      <c r="H77" s="107">
        <f t="shared" si="7"/>
        <v>0</v>
      </c>
      <c r="I77" s="108"/>
      <c r="J77" s="108"/>
      <c r="K77" s="109">
        <f t="shared" si="8"/>
        <v>0</v>
      </c>
      <c r="L77" s="109">
        <f t="shared" si="9"/>
        <v>0</v>
      </c>
      <c r="M77" s="109">
        <f t="shared" si="10"/>
        <v>0</v>
      </c>
      <c r="N77" s="109">
        <f t="shared" si="11"/>
        <v>0</v>
      </c>
      <c r="O77" s="109">
        <f t="shared" si="12"/>
        <v>0</v>
      </c>
      <c r="P77" s="109">
        <f t="shared" si="13"/>
        <v>0</v>
      </c>
    </row>
    <row r="78" spans="1:16" x14ac:dyDescent="0.25">
      <c r="A78" s="331">
        <f>IF(COUNTBLANK(B78)=1," ",COUNTA(B$14:B78))</f>
        <v>45</v>
      </c>
      <c r="B78" s="341" t="s">
        <v>79</v>
      </c>
      <c r="C78" s="405" t="str">
        <f>apjomi!B37</f>
        <v>R-2 Ø100 ventilācijas vārsts</v>
      </c>
      <c r="D78" s="359" t="s">
        <v>57</v>
      </c>
      <c r="E78" s="359">
        <f>apjomi!D37</f>
        <v>24</v>
      </c>
      <c r="F78" s="105"/>
      <c r="G78" s="106"/>
      <c r="H78" s="107">
        <f t="shared" si="7"/>
        <v>0</v>
      </c>
      <c r="I78" s="108"/>
      <c r="J78" s="108"/>
      <c r="K78" s="109">
        <f t="shared" si="8"/>
        <v>0</v>
      </c>
      <c r="L78" s="109">
        <f t="shared" si="9"/>
        <v>0</v>
      </c>
      <c r="M78" s="109">
        <f t="shared" si="10"/>
        <v>0</v>
      </c>
      <c r="N78" s="109">
        <f t="shared" si="11"/>
        <v>0</v>
      </c>
      <c r="O78" s="109">
        <f t="shared" si="12"/>
        <v>0</v>
      </c>
      <c r="P78" s="109">
        <f t="shared" si="13"/>
        <v>0</v>
      </c>
    </row>
    <row r="79" spans="1:16" ht="12" thickBot="1" x14ac:dyDescent="0.3">
      <c r="A79" s="331">
        <f>IF(COUNTBLANK(B79)=1," ",COUNTA(B$14:B79))</f>
        <v>46</v>
      </c>
      <c r="B79" s="341" t="s">
        <v>79</v>
      </c>
      <c r="C79" s="405" t="str">
        <f>apjomi!B39</f>
        <v>V2 Logu ventilācijas vārsts 20×20×350</v>
      </c>
      <c r="D79" s="359" t="s">
        <v>57</v>
      </c>
      <c r="E79" s="359">
        <f>apjomi!D39</f>
        <v>81</v>
      </c>
      <c r="F79" s="105"/>
      <c r="G79" s="106"/>
      <c r="H79" s="107">
        <f t="shared" si="7"/>
        <v>0</v>
      </c>
      <c r="I79" s="108"/>
      <c r="J79" s="108"/>
      <c r="K79" s="109">
        <f t="shared" si="8"/>
        <v>0</v>
      </c>
      <c r="L79" s="109">
        <f t="shared" si="9"/>
        <v>0</v>
      </c>
      <c r="M79" s="109">
        <f t="shared" si="10"/>
        <v>0</v>
      </c>
      <c r="N79" s="109">
        <f t="shared" si="11"/>
        <v>0</v>
      </c>
      <c r="O79" s="109">
        <f t="shared" si="12"/>
        <v>0</v>
      </c>
      <c r="P79" s="109">
        <f t="shared" si="13"/>
        <v>0</v>
      </c>
    </row>
    <row r="80" spans="1:16" ht="12" thickBot="1" x14ac:dyDescent="0.3">
      <c r="A80" s="544" t="s">
        <v>472</v>
      </c>
      <c r="B80" s="544"/>
      <c r="C80" s="544"/>
      <c r="D80" s="544"/>
      <c r="E80" s="544"/>
      <c r="F80" s="544"/>
      <c r="G80" s="544"/>
      <c r="H80" s="544"/>
      <c r="I80" s="544"/>
      <c r="J80" s="544"/>
      <c r="K80" s="544"/>
      <c r="L80" s="120">
        <f>SUM(L14:L79)</f>
        <v>0</v>
      </c>
      <c r="M80" s="120">
        <f>SUM(M14:M79)</f>
        <v>0</v>
      </c>
      <c r="N80" s="120">
        <f>SUM(N14:N79)</f>
        <v>0</v>
      </c>
      <c r="O80" s="120">
        <f>SUM(O14:O79)</f>
        <v>0</v>
      </c>
      <c r="P80" s="120">
        <f>SUM(P14:P79)</f>
        <v>0</v>
      </c>
    </row>
    <row r="81" spans="1:16" x14ac:dyDescent="0.25">
      <c r="A81" s="56"/>
      <c r="B81" s="56"/>
      <c r="C81" s="56"/>
      <c r="D81" s="56"/>
      <c r="E81" s="56"/>
      <c r="F81" s="56"/>
      <c r="G81" s="56"/>
      <c r="H81" s="56"/>
      <c r="I81" s="56"/>
      <c r="J81" s="56"/>
      <c r="K81" s="56"/>
      <c r="L81" s="56"/>
      <c r="M81" s="56"/>
      <c r="N81" s="56"/>
      <c r="O81" s="56"/>
      <c r="P81" s="56"/>
    </row>
    <row r="82" spans="1:16" x14ac:dyDescent="0.25">
      <c r="A82" s="56"/>
      <c r="B82" s="56"/>
      <c r="C82" s="56"/>
      <c r="D82" s="56"/>
      <c r="E82" s="56"/>
      <c r="F82" s="56"/>
      <c r="G82" s="56"/>
      <c r="H82" s="56"/>
      <c r="I82" s="56"/>
      <c r="J82" s="56"/>
      <c r="K82" s="56"/>
      <c r="L82" s="56"/>
      <c r="M82" s="56"/>
      <c r="N82" s="56"/>
      <c r="O82" s="56"/>
      <c r="P82" s="56"/>
    </row>
    <row r="83" spans="1:16" x14ac:dyDescent="0.25">
      <c r="A83" s="80" t="s">
        <v>14</v>
      </c>
      <c r="B83" s="56"/>
      <c r="C83" s="545">
        <f>sas</f>
        <v>0</v>
      </c>
      <c r="D83" s="545"/>
      <c r="E83" s="545"/>
      <c r="F83" s="545"/>
      <c r="G83" s="545"/>
      <c r="H83" s="545"/>
      <c r="I83" s="56"/>
      <c r="J83" s="56"/>
      <c r="K83" s="56"/>
      <c r="L83" s="56"/>
      <c r="M83" s="56"/>
      <c r="N83" s="56"/>
      <c r="O83" s="56"/>
      <c r="P83" s="56"/>
    </row>
    <row r="84" spans="1:16" x14ac:dyDescent="0.25">
      <c r="A84" s="56"/>
      <c r="B84" s="56"/>
      <c r="C84" s="508" t="s">
        <v>15</v>
      </c>
      <c r="D84" s="508"/>
      <c r="E84" s="508"/>
      <c r="F84" s="508"/>
      <c r="G84" s="508"/>
      <c r="H84" s="508"/>
      <c r="I84" s="56"/>
      <c r="J84" s="56"/>
      <c r="K84" s="56"/>
      <c r="L84" s="56"/>
      <c r="M84" s="56"/>
      <c r="N84" s="56"/>
      <c r="O84" s="56"/>
      <c r="P84" s="56"/>
    </row>
    <row r="85" spans="1:16" x14ac:dyDescent="0.25">
      <c r="A85" s="56"/>
      <c r="B85" s="56"/>
      <c r="C85" s="56"/>
      <c r="D85" s="56"/>
      <c r="E85" s="56"/>
      <c r="F85" s="56"/>
      <c r="G85" s="56"/>
      <c r="H85" s="56"/>
      <c r="I85" s="56"/>
      <c r="J85" s="56"/>
      <c r="K85" s="56"/>
      <c r="L85" s="56"/>
      <c r="M85" s="56"/>
      <c r="N85" s="56"/>
      <c r="O85" s="56"/>
      <c r="P85" s="56"/>
    </row>
    <row r="86" spans="1:16" x14ac:dyDescent="0.25">
      <c r="A86" s="122" t="str">
        <f>dat</f>
        <v>Tāme sastādīta 2021. gada</v>
      </c>
      <c r="B86" s="123"/>
      <c r="C86" s="123"/>
      <c r="D86" s="123"/>
      <c r="E86" s="56"/>
      <c r="F86" s="56"/>
      <c r="G86" s="56"/>
      <c r="H86" s="56"/>
      <c r="I86" s="56"/>
      <c r="J86" s="56"/>
      <c r="K86" s="56"/>
      <c r="L86" s="56"/>
      <c r="M86" s="56"/>
      <c r="N86" s="56"/>
      <c r="O86" s="56"/>
      <c r="P86" s="56"/>
    </row>
    <row r="87" spans="1:16" x14ac:dyDescent="0.25">
      <c r="A87" s="56"/>
      <c r="B87" s="56"/>
      <c r="C87" s="56"/>
      <c r="D87" s="56"/>
      <c r="E87" s="56"/>
      <c r="F87" s="56"/>
      <c r="G87" s="56"/>
      <c r="H87" s="56"/>
      <c r="I87" s="56"/>
      <c r="J87" s="56"/>
      <c r="K87" s="56"/>
      <c r="L87" s="56"/>
      <c r="M87" s="56"/>
      <c r="N87" s="56"/>
      <c r="O87" s="56"/>
      <c r="P87" s="56"/>
    </row>
    <row r="88" spans="1:16" x14ac:dyDescent="0.25">
      <c r="A88" s="80" t="s">
        <v>38</v>
      </c>
      <c r="B88" s="56"/>
      <c r="C88" s="545">
        <f>C83</f>
        <v>0</v>
      </c>
      <c r="D88" s="545"/>
      <c r="E88" s="545"/>
      <c r="F88" s="545"/>
      <c r="G88" s="545"/>
      <c r="H88" s="545"/>
      <c r="I88" s="56"/>
      <c r="J88" s="56"/>
      <c r="K88" s="56"/>
      <c r="L88" s="56"/>
      <c r="M88" s="56"/>
      <c r="N88" s="56"/>
      <c r="O88" s="56"/>
      <c r="P88" s="56"/>
    </row>
    <row r="89" spans="1:16" x14ac:dyDescent="0.25">
      <c r="A89" s="56"/>
      <c r="B89" s="56"/>
      <c r="C89" s="508" t="s">
        <v>15</v>
      </c>
      <c r="D89" s="508"/>
      <c r="E89" s="508"/>
      <c r="F89" s="508"/>
      <c r="G89" s="508"/>
      <c r="H89" s="508"/>
      <c r="I89" s="56"/>
      <c r="J89" s="56"/>
      <c r="K89" s="56"/>
      <c r="L89" s="56"/>
      <c r="M89" s="56"/>
      <c r="N89" s="56"/>
      <c r="O89" s="56"/>
      <c r="P89" s="56"/>
    </row>
    <row r="90" spans="1:16" x14ac:dyDescent="0.25">
      <c r="A90" s="56"/>
      <c r="B90" s="56"/>
      <c r="C90" s="56"/>
      <c r="D90" s="56"/>
      <c r="E90" s="56"/>
      <c r="F90" s="56"/>
      <c r="G90" s="56"/>
      <c r="H90" s="56"/>
      <c r="I90" s="56"/>
      <c r="J90" s="56"/>
      <c r="K90" s="56"/>
      <c r="L90" s="56"/>
      <c r="M90" s="56"/>
      <c r="N90" s="56"/>
      <c r="O90" s="56"/>
      <c r="P90" s="56"/>
    </row>
    <row r="91" spans="1:16" x14ac:dyDescent="0.25">
      <c r="A91" s="122" t="s">
        <v>53</v>
      </c>
      <c r="B91" s="123"/>
      <c r="C91" s="124">
        <f>sert</f>
        <v>0</v>
      </c>
    </row>
    <row r="93" spans="1:16" ht="13.5" x14ac:dyDescent="0.25">
      <c r="A93" s="580" t="s">
        <v>563</v>
      </c>
    </row>
    <row r="94" spans="1:16" ht="12" x14ac:dyDescent="0.2">
      <c r="A94" s="581" t="s">
        <v>564</v>
      </c>
    </row>
    <row r="95" spans="1:16" ht="12" x14ac:dyDescent="0.2">
      <c r="A95" s="581" t="s">
        <v>565</v>
      </c>
    </row>
  </sheetData>
  <mergeCells count="22">
    <mergeCell ref="C88:H88"/>
    <mergeCell ref="C89:H89"/>
    <mergeCell ref="F12:K12"/>
    <mergeCell ref="L12:P12"/>
    <mergeCell ref="A80:K80"/>
    <mergeCell ref="C83:H83"/>
    <mergeCell ref="C84:H84"/>
    <mergeCell ref="A12:A13"/>
    <mergeCell ref="B12:B13"/>
    <mergeCell ref="C12:C13"/>
    <mergeCell ref="D12:D13"/>
    <mergeCell ref="E12:E13"/>
    <mergeCell ref="C2:I2"/>
    <mergeCell ref="C3:I3"/>
    <mergeCell ref="C4:I4"/>
    <mergeCell ref="D5:L5"/>
    <mergeCell ref="D6:L6"/>
    <mergeCell ref="D7:L7"/>
    <mergeCell ref="D8:L8"/>
    <mergeCell ref="A9:F9"/>
    <mergeCell ref="J9:M9"/>
    <mergeCell ref="N9:O9"/>
  </mergeCells>
  <conditionalFormatting sqref="C4:I4 D5:L6 F14:G21 C61:G64 B22:G60 B65:G79 I14:J79">
    <cfRule type="cellIs" dxfId="191" priority="25" operator="equal">
      <formula>0</formula>
    </cfRule>
  </conditionalFormatting>
  <conditionalFormatting sqref="N9:O9 C2:I2 D14:E16 A14:A16 D18:E21 H14:H79 K14:P79 A18:A79">
    <cfRule type="cellIs" dxfId="190" priority="26" operator="equal">
      <formula>0</formula>
    </cfRule>
  </conditionalFormatting>
  <conditionalFormatting sqref="A9:F9 A80:K80">
    <cfRule type="containsText" dxfId="189" priority="27" operator="containsText" text="Tāme sastādīta  20__. gada tirgus cenās, pamatojoties uz ___ daļas rasējumiem"/>
  </conditionalFormatting>
  <conditionalFormatting sqref="O10">
    <cfRule type="cellIs" dxfId="188" priority="29" operator="equal">
      <formula>"20__. gada __. _________"</formula>
    </cfRule>
  </conditionalFormatting>
  <conditionalFormatting sqref="L80:P80">
    <cfRule type="cellIs" dxfId="187" priority="31" operator="equal">
      <formula>0</formula>
    </cfRule>
  </conditionalFormatting>
  <conditionalFormatting sqref="B14:B16 B18:B21">
    <cfRule type="cellIs" dxfId="186" priority="35" operator="equal">
      <formula>0</formula>
    </cfRule>
  </conditionalFormatting>
  <conditionalFormatting sqref="C14:C16 C18:C21">
    <cfRule type="cellIs" dxfId="185" priority="36" operator="equal">
      <formula>0</formula>
    </cfRule>
  </conditionalFormatting>
  <conditionalFormatting sqref="P10">
    <cfRule type="cellIs" dxfId="184" priority="38" operator="equal">
      <formula>"20__. gada __. _________"</formula>
    </cfRule>
  </conditionalFormatting>
  <conditionalFormatting sqref="D1">
    <cfRule type="cellIs" dxfId="183" priority="42" operator="equal">
      <formula>0</formula>
    </cfRule>
  </conditionalFormatting>
  <conditionalFormatting sqref="C83:H83">
    <cfRule type="cellIs" dxfId="182" priority="17" operator="equal">
      <formula>0</formula>
    </cfRule>
  </conditionalFormatting>
  <conditionalFormatting sqref="C88:H88 C83:H83">
    <cfRule type="cellIs" dxfId="181" priority="18" operator="equal">
      <formula>0</formula>
    </cfRule>
  </conditionalFormatting>
  <conditionalFormatting sqref="C91">
    <cfRule type="cellIs" dxfId="180" priority="19" operator="equal">
      <formula>0</formula>
    </cfRule>
  </conditionalFormatting>
  <conditionalFormatting sqref="B61:B64">
    <cfRule type="cellIs" dxfId="179" priority="15" operator="equal">
      <formula>0</formula>
    </cfRule>
  </conditionalFormatting>
  <conditionalFormatting sqref="D7:L8">
    <cfRule type="cellIs" dxfId="178" priority="14" operator="equal">
      <formula>0</formula>
    </cfRule>
  </conditionalFormatting>
  <conditionalFormatting sqref="I15:J21 B15:G16 B18:G21 F17:G17">
    <cfRule type="cellIs" dxfId="177" priority="10" operator="equal">
      <formula>0</formula>
    </cfRule>
  </conditionalFormatting>
  <conditionalFormatting sqref="H15:H21 K15:P21 A15:A16 A18:A21">
    <cfRule type="cellIs" dxfId="176" priority="11" operator="equal">
      <formula>0</formula>
    </cfRule>
  </conditionalFormatting>
  <conditionalFormatting sqref="D17:E17 A17">
    <cfRule type="cellIs" dxfId="175" priority="3" operator="equal">
      <formula>0</formula>
    </cfRule>
  </conditionalFormatting>
  <conditionalFormatting sqref="B17">
    <cfRule type="cellIs" dxfId="174" priority="4" operator="equal">
      <formula>0</formula>
    </cfRule>
  </conditionalFormatting>
  <conditionalFormatting sqref="C17">
    <cfRule type="cellIs" dxfId="173" priority="5" operator="equal">
      <formula>0</formula>
    </cfRule>
  </conditionalFormatting>
  <conditionalFormatting sqref="B17:E17">
    <cfRule type="cellIs" dxfId="172" priority="1" operator="equal">
      <formula>0</formula>
    </cfRule>
  </conditionalFormatting>
  <conditionalFormatting sqref="A17">
    <cfRule type="cellIs" dxfId="171" priority="2" operator="equal">
      <formula>0</formula>
    </cfRule>
  </conditionalFormatting>
  <pageMargins left="0" right="0.19685039370078741" top="0.59055118110236227" bottom="0.39370078740157483" header="0.51181102362204722" footer="0.51181102362204722"/>
  <pageSetup paperSize="9" firstPageNumber="0" orientation="landscape" horizontalDpi="300" verticalDpi="300" r:id="rId1"/>
  <rowBreaks count="1" manualBreakCount="1">
    <brk id="4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LR69"/>
  <sheetViews>
    <sheetView view="pageBreakPreview" topLeftCell="A49" zoomScale="115" zoomScaleNormal="85" zoomScaleSheetLayoutView="115" workbookViewId="0">
      <selection activeCell="A67" sqref="A67:A69"/>
    </sheetView>
  </sheetViews>
  <sheetFormatPr defaultColWidth="9.140625" defaultRowHeight="11.25" x14ac:dyDescent="0.25"/>
  <cols>
    <col min="1" max="1" width="9.140625" style="80"/>
    <col min="2" max="2" width="6" style="80" customWidth="1"/>
    <col min="3" max="3" width="34" style="80" customWidth="1"/>
    <col min="4" max="4" width="7.28515625" style="80" customWidth="1"/>
    <col min="5" max="5" width="9.140625" style="80"/>
    <col min="6" max="16" width="7" style="80" customWidth="1"/>
    <col min="17" max="1006" width="9.140625" style="80"/>
    <col min="1007" max="16384" width="9.140625" style="433"/>
  </cols>
  <sheetData>
    <row r="1" spans="1:16" x14ac:dyDescent="0.25">
      <c r="C1" s="81" t="s">
        <v>39</v>
      </c>
      <c r="D1" s="82">
        <v>3</v>
      </c>
      <c r="N1" s="83"/>
      <c r="O1" s="81"/>
      <c r="P1" s="83"/>
    </row>
    <row r="2" spans="1:16" x14ac:dyDescent="0.25">
      <c r="A2" s="84"/>
      <c r="B2" s="84"/>
      <c r="C2" s="533" t="s">
        <v>224</v>
      </c>
      <c r="D2" s="533"/>
      <c r="E2" s="533"/>
      <c r="F2" s="533"/>
      <c r="G2" s="533"/>
      <c r="H2" s="533"/>
      <c r="I2" s="533"/>
      <c r="J2" s="84"/>
    </row>
    <row r="3" spans="1:16" x14ac:dyDescent="0.25">
      <c r="A3" s="85"/>
      <c r="B3" s="85"/>
      <c r="C3" s="510" t="s">
        <v>18</v>
      </c>
      <c r="D3" s="510"/>
      <c r="E3" s="510"/>
      <c r="F3" s="510"/>
      <c r="G3" s="510"/>
      <c r="H3" s="510"/>
      <c r="I3" s="510"/>
      <c r="J3" s="85"/>
    </row>
    <row r="4" spans="1:16" x14ac:dyDescent="0.25">
      <c r="A4" s="85"/>
      <c r="B4" s="85"/>
      <c r="C4" s="534" t="s">
        <v>4</v>
      </c>
      <c r="D4" s="534"/>
      <c r="E4" s="534"/>
      <c r="F4" s="534"/>
      <c r="G4" s="534"/>
      <c r="H4" s="534"/>
      <c r="I4" s="534"/>
      <c r="J4" s="85"/>
    </row>
    <row r="5" spans="1:16" x14ac:dyDescent="0.25">
      <c r="C5" s="81" t="s">
        <v>5</v>
      </c>
      <c r="D5" s="532" t="s">
        <v>54</v>
      </c>
      <c r="E5" s="532"/>
      <c r="F5" s="532"/>
      <c r="G5" s="532"/>
      <c r="H5" s="532"/>
      <c r="I5" s="532"/>
      <c r="J5" s="532"/>
      <c r="K5" s="532"/>
      <c r="L5" s="532"/>
      <c r="M5" s="56"/>
      <c r="N5" s="56"/>
      <c r="O5" s="56"/>
      <c r="P5" s="56"/>
    </row>
    <row r="6" spans="1:16" x14ac:dyDescent="0.25">
      <c r="C6" s="81" t="s">
        <v>6</v>
      </c>
      <c r="D6" s="532" t="s">
        <v>55</v>
      </c>
      <c r="E6" s="532"/>
      <c r="F6" s="532"/>
      <c r="G6" s="532"/>
      <c r="H6" s="532"/>
      <c r="I6" s="532"/>
      <c r="J6" s="532"/>
      <c r="K6" s="532"/>
      <c r="L6" s="532"/>
      <c r="M6" s="56"/>
      <c r="N6" s="56"/>
      <c r="O6" s="56"/>
      <c r="P6" s="56"/>
    </row>
    <row r="7" spans="1:16" x14ac:dyDescent="0.25">
      <c r="C7" s="81" t="s">
        <v>7</v>
      </c>
      <c r="D7" s="532" t="str">
        <f>adrese</f>
        <v>Dzīvojamā ēka Nr.17000310131 001 
Zvejnieku alejā 7, Liepājā.</v>
      </c>
      <c r="E7" s="532"/>
      <c r="F7" s="532"/>
      <c r="G7" s="532"/>
      <c r="H7" s="532"/>
      <c r="I7" s="532"/>
      <c r="J7" s="532"/>
      <c r="K7" s="532"/>
      <c r="L7" s="532"/>
      <c r="M7" s="56"/>
      <c r="N7" s="56"/>
      <c r="O7" s="56"/>
      <c r="P7" s="56"/>
    </row>
    <row r="8" spans="1:16" x14ac:dyDescent="0.25">
      <c r="C8" s="81" t="s">
        <v>21</v>
      </c>
      <c r="D8" s="532" t="str">
        <f>līgums</f>
        <v>WS-61-17</v>
      </c>
      <c r="E8" s="532"/>
      <c r="F8" s="532"/>
      <c r="G8" s="532"/>
      <c r="H8" s="532"/>
      <c r="I8" s="532"/>
      <c r="J8" s="532"/>
      <c r="K8" s="532"/>
      <c r="L8" s="532"/>
      <c r="M8" s="56"/>
      <c r="N8" s="56"/>
      <c r="O8" s="56"/>
      <c r="P8" s="56"/>
    </row>
    <row r="9" spans="1:16" x14ac:dyDescent="0.25">
      <c r="A9" s="511" t="str">
        <f>'1a'!A9:F9</f>
        <v>Tāme sastādīta 2021. gada tirgus cenās, pamatojoties uz AR un BK daļas rasējumiem</v>
      </c>
      <c r="B9" s="511"/>
      <c r="C9" s="511"/>
      <c r="D9" s="511"/>
      <c r="E9" s="511"/>
      <c r="F9" s="511"/>
      <c r="G9" s="56"/>
      <c r="H9" s="56"/>
      <c r="I9" s="56"/>
      <c r="J9" s="536" t="s">
        <v>40</v>
      </c>
      <c r="K9" s="536"/>
      <c r="L9" s="536"/>
      <c r="M9" s="536"/>
      <c r="N9" s="537">
        <f>P54</f>
        <v>0</v>
      </c>
      <c r="O9" s="537"/>
      <c r="P9" s="56"/>
    </row>
    <row r="10" spans="1:16" x14ac:dyDescent="0.25">
      <c r="A10" s="87"/>
      <c r="B10" s="88"/>
      <c r="C10" s="81"/>
      <c r="L10" s="84"/>
      <c r="M10" s="84"/>
      <c r="O10" s="89"/>
      <c r="P10" s="90" t="str">
        <f>A60</f>
        <v>Tāme sastādīta 2021. gada</v>
      </c>
    </row>
    <row r="11" spans="1:16" ht="12" thickBot="1" x14ac:dyDescent="0.3">
      <c r="A11" s="87"/>
      <c r="B11" s="88"/>
      <c r="C11" s="81"/>
      <c r="L11" s="91"/>
      <c r="M11" s="91"/>
      <c r="N11" s="92"/>
      <c r="O11" s="83"/>
    </row>
    <row r="12" spans="1:16"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6" ht="67.5" thickBot="1" x14ac:dyDescent="0.3">
      <c r="A13" s="538"/>
      <c r="B13" s="539"/>
      <c r="C13" s="540"/>
      <c r="D13" s="541"/>
      <c r="E13" s="542"/>
      <c r="F13" s="303" t="s">
        <v>47</v>
      </c>
      <c r="G13" s="304" t="s">
        <v>48</v>
      </c>
      <c r="H13" s="304" t="s">
        <v>49</v>
      </c>
      <c r="I13" s="304" t="s">
        <v>50</v>
      </c>
      <c r="J13" s="304" t="s">
        <v>51</v>
      </c>
      <c r="K13" s="305" t="s">
        <v>52</v>
      </c>
      <c r="L13" s="303" t="s">
        <v>47</v>
      </c>
      <c r="M13" s="304" t="s">
        <v>49</v>
      </c>
      <c r="N13" s="304" t="s">
        <v>50</v>
      </c>
      <c r="O13" s="304" t="s">
        <v>51</v>
      </c>
      <c r="P13" s="305" t="s">
        <v>52</v>
      </c>
    </row>
    <row r="14" spans="1:16" x14ac:dyDescent="0.25">
      <c r="A14" s="176">
        <f>IF(COUNTBLANK(B14)=1," ",COUNTA($B$14:B14))</f>
        <v>1</v>
      </c>
      <c r="B14" s="181" t="s">
        <v>79</v>
      </c>
      <c r="C14" s="306" t="s">
        <v>225</v>
      </c>
      <c r="D14" s="307" t="s">
        <v>56</v>
      </c>
      <c r="E14" s="308">
        <f>apjomi!W40*0.5</f>
        <v>55</v>
      </c>
      <c r="F14" s="105"/>
      <c r="G14" s="106"/>
      <c r="H14" s="107">
        <f>F14*G14</f>
        <v>0</v>
      </c>
      <c r="I14" s="108"/>
      <c r="J14" s="108"/>
      <c r="K14" s="109">
        <f>ROUND(I14+H14+J14,2)</f>
        <v>0</v>
      </c>
      <c r="L14" s="109">
        <f>ROUND(E14*F14,2)</f>
        <v>0</v>
      </c>
      <c r="M14" s="109">
        <f>ROUND(E14*H14,2)</f>
        <v>0</v>
      </c>
      <c r="N14" s="109">
        <f>ROUND(E14*I14,2)</f>
        <v>0</v>
      </c>
      <c r="O14" s="109">
        <f>ROUND(E14*J14,2)</f>
        <v>0</v>
      </c>
      <c r="P14" s="109">
        <f>SUM(M14:O14)</f>
        <v>0</v>
      </c>
    </row>
    <row r="15" spans="1:16" x14ac:dyDescent="0.25">
      <c r="A15" s="176"/>
      <c r="B15" s="181"/>
      <c r="C15" s="309" t="s">
        <v>226</v>
      </c>
      <c r="D15" s="176" t="s">
        <v>78</v>
      </c>
      <c r="E15" s="187">
        <f>E14*0.1</f>
        <v>5.5</v>
      </c>
      <c r="F15" s="105"/>
      <c r="G15" s="106"/>
      <c r="H15" s="107">
        <f>F15*G15</f>
        <v>0</v>
      </c>
      <c r="I15" s="108"/>
      <c r="J15" s="108"/>
      <c r="K15" s="109">
        <f>ROUND(I15+H15+J15,2)</f>
        <v>0</v>
      </c>
      <c r="L15" s="109">
        <f>ROUND(E15*F15,2)</f>
        <v>0</v>
      </c>
      <c r="M15" s="109">
        <f>ROUND(E15*H15,2)</f>
        <v>0</v>
      </c>
      <c r="N15" s="109">
        <f>ROUND(E15*I15,2)</f>
        <v>0</v>
      </c>
      <c r="O15" s="109">
        <f>ROUND(E15*J15,2)</f>
        <v>0</v>
      </c>
      <c r="P15" s="109">
        <f>SUM(M15:O15)</f>
        <v>0</v>
      </c>
    </row>
    <row r="16" spans="1:16" ht="22.5" x14ac:dyDescent="0.25">
      <c r="A16" s="176">
        <f>IF(COUNTBLANK(B16)=1," ",COUNTA($B$14:B16))</f>
        <v>2</v>
      </c>
      <c r="B16" s="181" t="s">
        <v>79</v>
      </c>
      <c r="C16" s="309" t="s">
        <v>517</v>
      </c>
      <c r="D16" s="176" t="s">
        <v>78</v>
      </c>
      <c r="E16" s="187">
        <f>apjomi!W40*0.6</f>
        <v>66</v>
      </c>
      <c r="F16" s="105"/>
      <c r="G16" s="106"/>
      <c r="H16" s="107">
        <f t="shared" ref="H16:H20" si="0">F16*G16</f>
        <v>0</v>
      </c>
      <c r="I16" s="108"/>
      <c r="J16" s="108"/>
      <c r="K16" s="109">
        <f t="shared" ref="K16:K20" si="1">ROUND(I16+H16+J16,2)</f>
        <v>0</v>
      </c>
      <c r="L16" s="109">
        <f t="shared" ref="L16:L20" si="2">ROUND(E16*F16,2)</f>
        <v>0</v>
      </c>
      <c r="M16" s="109">
        <f t="shared" ref="M16:M20" si="3">ROUND(E16*H16,2)</f>
        <v>0</v>
      </c>
      <c r="N16" s="109">
        <f t="shared" ref="N16:N20" si="4">ROUND(E16*I16,2)</f>
        <v>0</v>
      </c>
      <c r="O16" s="109">
        <f t="shared" ref="O16:O20" si="5">ROUND(E16*J16,2)</f>
        <v>0</v>
      </c>
      <c r="P16" s="109">
        <f t="shared" ref="P16:P20" si="6">SUM(M16:O16)</f>
        <v>0</v>
      </c>
    </row>
    <row r="17" spans="1:16" ht="33.75" x14ac:dyDescent="0.25">
      <c r="A17" s="176">
        <f>IF(COUNTBLANK(B17)=1," ",COUNTA($B$14:B17))</f>
        <v>3</v>
      </c>
      <c r="B17" s="181" t="s">
        <v>79</v>
      </c>
      <c r="C17" s="309" t="s">
        <v>501</v>
      </c>
      <c r="D17" s="176" t="s">
        <v>56</v>
      </c>
      <c r="E17" s="310">
        <f>apjomi!W40*(0.6+0.5)</f>
        <v>121.00000000000001</v>
      </c>
      <c r="F17" s="105"/>
      <c r="G17" s="106"/>
      <c r="H17" s="107">
        <f t="shared" si="0"/>
        <v>0</v>
      </c>
      <c r="I17" s="108"/>
      <c r="J17" s="108"/>
      <c r="K17" s="109">
        <f t="shared" si="1"/>
        <v>0</v>
      </c>
      <c r="L17" s="109">
        <f t="shared" si="2"/>
        <v>0</v>
      </c>
      <c r="M17" s="109">
        <f t="shared" si="3"/>
        <v>0</v>
      </c>
      <c r="N17" s="109">
        <f t="shared" si="4"/>
        <v>0</v>
      </c>
      <c r="O17" s="109">
        <f t="shared" si="5"/>
        <v>0</v>
      </c>
      <c r="P17" s="109">
        <f t="shared" si="6"/>
        <v>0</v>
      </c>
    </row>
    <row r="18" spans="1:16" ht="33.75" x14ac:dyDescent="0.25">
      <c r="A18" s="176" t="str">
        <f>IF(COUNTBLANK(B18)=1," ",COUNTA($B$14:B18))</f>
        <v xml:space="preserve"> </v>
      </c>
      <c r="B18" s="177"/>
      <c r="C18" s="311" t="s">
        <v>295</v>
      </c>
      <c r="D18" s="177" t="s">
        <v>81</v>
      </c>
      <c r="E18" s="184">
        <f>E17*0.7</f>
        <v>84.7</v>
      </c>
      <c r="F18" s="105"/>
      <c r="G18" s="106"/>
      <c r="H18" s="107">
        <f t="shared" si="0"/>
        <v>0</v>
      </c>
      <c r="I18" s="108"/>
      <c r="J18" s="108"/>
      <c r="K18" s="109">
        <f t="shared" si="1"/>
        <v>0</v>
      </c>
      <c r="L18" s="109">
        <f t="shared" si="2"/>
        <v>0</v>
      </c>
      <c r="M18" s="109">
        <f t="shared" si="3"/>
        <v>0</v>
      </c>
      <c r="N18" s="109">
        <f t="shared" si="4"/>
        <v>0</v>
      </c>
      <c r="O18" s="109">
        <f t="shared" si="5"/>
        <v>0</v>
      </c>
      <c r="P18" s="109">
        <f t="shared" si="6"/>
        <v>0</v>
      </c>
    </row>
    <row r="19" spans="1:16" x14ac:dyDescent="0.25">
      <c r="A19" s="176">
        <f>IF(COUNTBLANK(B19)=1," ",COUNTA($B$14:B19))</f>
        <v>4</v>
      </c>
      <c r="B19" s="181" t="s">
        <v>79</v>
      </c>
      <c r="C19" s="309" t="s">
        <v>227</v>
      </c>
      <c r="D19" s="176" t="s">
        <v>80</v>
      </c>
      <c r="E19" s="187">
        <f>apjomi!W40</f>
        <v>110</v>
      </c>
      <c r="F19" s="105"/>
      <c r="G19" s="106"/>
      <c r="H19" s="107">
        <f t="shared" si="0"/>
        <v>0</v>
      </c>
      <c r="I19" s="108"/>
      <c r="J19" s="108"/>
      <c r="K19" s="109">
        <f t="shared" si="1"/>
        <v>0</v>
      </c>
      <c r="L19" s="109">
        <f t="shared" si="2"/>
        <v>0</v>
      </c>
      <c r="M19" s="109">
        <f t="shared" si="3"/>
        <v>0</v>
      </c>
      <c r="N19" s="109">
        <f t="shared" si="4"/>
        <v>0</v>
      </c>
      <c r="O19" s="109">
        <f t="shared" si="5"/>
        <v>0</v>
      </c>
      <c r="P19" s="109">
        <f t="shared" si="6"/>
        <v>0</v>
      </c>
    </row>
    <row r="20" spans="1:16" x14ac:dyDescent="0.25">
      <c r="A20" s="176" t="str">
        <f>IF(COUNTBLANK(B20)=1," ",COUNTA($B$14:B20))</f>
        <v xml:space="preserve"> </v>
      </c>
      <c r="B20" s="176"/>
      <c r="C20" s="312" t="s">
        <v>477</v>
      </c>
      <c r="D20" s="313" t="s">
        <v>81</v>
      </c>
      <c r="E20" s="313">
        <f>E19*1</f>
        <v>110</v>
      </c>
      <c r="F20" s="105"/>
      <c r="G20" s="106"/>
      <c r="H20" s="107">
        <f t="shared" si="0"/>
        <v>0</v>
      </c>
      <c r="I20" s="108"/>
      <c r="J20" s="108"/>
      <c r="K20" s="109">
        <f t="shared" si="1"/>
        <v>0</v>
      </c>
      <c r="L20" s="109">
        <f t="shared" si="2"/>
        <v>0</v>
      </c>
      <c r="M20" s="109">
        <f t="shared" si="3"/>
        <v>0</v>
      </c>
      <c r="N20" s="109">
        <f t="shared" si="4"/>
        <v>0</v>
      </c>
      <c r="O20" s="109">
        <f t="shared" si="5"/>
        <v>0</v>
      </c>
      <c r="P20" s="109">
        <f t="shared" si="6"/>
        <v>0</v>
      </c>
    </row>
    <row r="21" spans="1:16" ht="22.5" x14ac:dyDescent="0.25">
      <c r="A21" s="176">
        <f>IF(COUNTBLANK(B21)=1," ",COUNTA($B$14:B21))</f>
        <v>5</v>
      </c>
      <c r="B21" s="181" t="s">
        <v>79</v>
      </c>
      <c r="C21" s="309" t="s">
        <v>228</v>
      </c>
      <c r="D21" s="176" t="s">
        <v>56</v>
      </c>
      <c r="E21" s="187">
        <f>E17</f>
        <v>121.00000000000001</v>
      </c>
      <c r="F21" s="105"/>
      <c r="G21" s="106"/>
      <c r="H21" s="107">
        <f t="shared" ref="H21:H53" si="7">F21*G21</f>
        <v>0</v>
      </c>
      <c r="I21" s="108"/>
      <c r="J21" s="108"/>
      <c r="K21" s="109">
        <f t="shared" ref="K21:K45" si="8">ROUND(I21+H21+J21,2)</f>
        <v>0</v>
      </c>
      <c r="L21" s="109">
        <f t="shared" ref="L21:L45" si="9">ROUND(E21*F21,2)</f>
        <v>0</v>
      </c>
      <c r="M21" s="109">
        <f t="shared" ref="M21:M45" si="10">ROUND(E21*H21,2)</f>
        <v>0</v>
      </c>
      <c r="N21" s="109">
        <f t="shared" ref="N21:N45" si="11">ROUND(E21*I21,2)</f>
        <v>0</v>
      </c>
      <c r="O21" s="109">
        <f t="shared" ref="O21:O45" si="12">ROUND(E21*J21,2)</f>
        <v>0</v>
      </c>
      <c r="P21" s="109">
        <f t="shared" ref="P21:P45" si="13">SUM(M21:O21)</f>
        <v>0</v>
      </c>
    </row>
    <row r="22" spans="1:16" ht="22.5" x14ac:dyDescent="0.25">
      <c r="A22" s="176" t="str">
        <f>IF(COUNTBLANK(B22)=1," ",COUNTA($B$14:B22))</f>
        <v xml:space="preserve"> </v>
      </c>
      <c r="B22" s="176"/>
      <c r="C22" s="312" t="s">
        <v>296</v>
      </c>
      <c r="D22" s="313" t="s">
        <v>81</v>
      </c>
      <c r="E22" s="313">
        <f>E21*0.8*2</f>
        <v>193.60000000000002</v>
      </c>
      <c r="F22" s="105"/>
      <c r="G22" s="106"/>
      <c r="H22" s="107">
        <f t="shared" si="7"/>
        <v>0</v>
      </c>
      <c r="I22" s="108"/>
      <c r="J22" s="108"/>
      <c r="K22" s="109">
        <f t="shared" si="8"/>
        <v>0</v>
      </c>
      <c r="L22" s="109">
        <f t="shared" si="9"/>
        <v>0</v>
      </c>
      <c r="M22" s="109">
        <f t="shared" si="10"/>
        <v>0</v>
      </c>
      <c r="N22" s="109">
        <f t="shared" si="11"/>
        <v>0</v>
      </c>
      <c r="O22" s="109">
        <f t="shared" si="12"/>
        <v>0</v>
      </c>
      <c r="P22" s="109">
        <f t="shared" si="13"/>
        <v>0</v>
      </c>
    </row>
    <row r="23" spans="1:16" ht="56.25" x14ac:dyDescent="0.25">
      <c r="A23" s="176">
        <f>IF(COUNTBLANK(B23)=1," ",COUNTA($B$14:B23))</f>
        <v>6</v>
      </c>
      <c r="B23" s="309">
        <f>apjomi!A46</f>
        <v>0</v>
      </c>
      <c r="C23" s="309" t="str">
        <f>apjomi!B46</f>
        <v>S3 Cokola - pamatu sienu siltinājums.  
Putupolistirola plāksne,(Tenapors Extra EPS 150 vai ekvivalents) λ=0,034W/mK) b=100mm 
Līmjava;Vertikālā hidroizolācija;Gruntējums
Esošā  betona bloku siena b=435mm</v>
      </c>
      <c r="D23" s="176" t="s">
        <v>56</v>
      </c>
      <c r="E23" s="187">
        <f>E17</f>
        <v>121.00000000000001</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row>
    <row r="24" spans="1:16" ht="22.5" x14ac:dyDescent="0.25">
      <c r="A24" s="176" t="str">
        <f>IF(COUNTBLANK(B24)=1," ",COUNTA($B$14:B24))</f>
        <v xml:space="preserve"> </v>
      </c>
      <c r="B24" s="176"/>
      <c r="C24" s="309" t="s">
        <v>229</v>
      </c>
      <c r="D24" s="176" t="s">
        <v>56</v>
      </c>
      <c r="E24" s="313">
        <f>E23*1.05</f>
        <v>127.05000000000003</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row>
    <row r="25" spans="1:16" x14ac:dyDescent="0.25">
      <c r="A25" s="176" t="str">
        <f>IF(COUNTBLANK(B25)=1," ",COUNTA($B$14:B25))</f>
        <v xml:space="preserve"> </v>
      </c>
      <c r="B25" s="176"/>
      <c r="C25" s="309" t="s">
        <v>230</v>
      </c>
      <c r="D25" s="176" t="s">
        <v>81</v>
      </c>
      <c r="E25" s="313">
        <f>E23*5</f>
        <v>605.00000000000011</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row>
    <row r="26" spans="1:16" ht="22.5" x14ac:dyDescent="0.25">
      <c r="A26" s="176">
        <f>IF(COUNTBLANK(B26)=1," ",COUNTA($B$14:B26))</f>
        <v>7</v>
      </c>
      <c r="B26" s="181" t="s">
        <v>79</v>
      </c>
      <c r="C26" s="309" t="s">
        <v>231</v>
      </c>
      <c r="D26" s="176" t="s">
        <v>78</v>
      </c>
      <c r="E26" s="187">
        <f>E16</f>
        <v>66</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row>
    <row r="27" spans="1:16" ht="22.5" x14ac:dyDescent="0.25">
      <c r="A27" s="176">
        <f>IF(COUNTBLANK(B27)=1," ",COUNTA($B$14:B27))</f>
        <v>8</v>
      </c>
      <c r="B27" s="181" t="s">
        <v>79</v>
      </c>
      <c r="C27" s="309" t="s">
        <v>297</v>
      </c>
      <c r="D27" s="176" t="s">
        <v>56</v>
      </c>
      <c r="E27" s="187">
        <f>apjomi!W40*0.5</f>
        <v>55</v>
      </c>
      <c r="F27" s="105"/>
      <c r="G27" s="106"/>
      <c r="H27" s="107">
        <f t="shared" si="7"/>
        <v>0</v>
      </c>
      <c r="I27" s="108"/>
      <c r="J27" s="108"/>
      <c r="K27" s="109">
        <f t="shared" si="8"/>
        <v>0</v>
      </c>
      <c r="L27" s="109">
        <f t="shared" si="9"/>
        <v>0</v>
      </c>
      <c r="M27" s="109">
        <f t="shared" si="10"/>
        <v>0</v>
      </c>
      <c r="N27" s="109">
        <f t="shared" si="11"/>
        <v>0</v>
      </c>
      <c r="O27" s="109">
        <f t="shared" si="12"/>
        <v>0</v>
      </c>
      <c r="P27" s="109">
        <f t="shared" si="13"/>
        <v>0</v>
      </c>
    </row>
    <row r="28" spans="1:16" x14ac:dyDescent="0.25">
      <c r="A28" s="176" t="str">
        <f>IF(COUNTBLANK(B28)=1," ",COUNTA($B$14:B28))</f>
        <v xml:space="preserve"> </v>
      </c>
      <c r="B28" s="176"/>
      <c r="C28" s="309" t="s">
        <v>232</v>
      </c>
      <c r="D28" s="176" t="s">
        <v>81</v>
      </c>
      <c r="E28" s="313">
        <f>E27*5</f>
        <v>275</v>
      </c>
      <c r="F28" s="105"/>
      <c r="G28" s="106"/>
      <c r="H28" s="107">
        <f t="shared" si="7"/>
        <v>0</v>
      </c>
      <c r="I28" s="108"/>
      <c r="J28" s="108"/>
      <c r="K28" s="109">
        <f t="shared" si="8"/>
        <v>0</v>
      </c>
      <c r="L28" s="109">
        <f t="shared" si="9"/>
        <v>0</v>
      </c>
      <c r="M28" s="109">
        <f t="shared" si="10"/>
        <v>0</v>
      </c>
      <c r="N28" s="109">
        <f t="shared" si="11"/>
        <v>0</v>
      </c>
      <c r="O28" s="109">
        <f t="shared" si="12"/>
        <v>0</v>
      </c>
      <c r="P28" s="109">
        <f t="shared" si="13"/>
        <v>0</v>
      </c>
    </row>
    <row r="29" spans="1:16" x14ac:dyDescent="0.25">
      <c r="A29" s="176" t="str">
        <f>IF(COUNTBLANK(B29)=1," ",COUNTA($B$14:B29))</f>
        <v xml:space="preserve"> </v>
      </c>
      <c r="B29" s="176"/>
      <c r="C29" s="309" t="s">
        <v>209</v>
      </c>
      <c r="D29" s="176" t="s">
        <v>56</v>
      </c>
      <c r="E29" s="313">
        <f>E27*1.1</f>
        <v>60.500000000000007</v>
      </c>
      <c r="F29" s="105"/>
      <c r="G29" s="106"/>
      <c r="H29" s="107">
        <f t="shared" si="7"/>
        <v>0</v>
      </c>
      <c r="I29" s="108"/>
      <c r="J29" s="108"/>
      <c r="K29" s="109">
        <f t="shared" si="8"/>
        <v>0</v>
      </c>
      <c r="L29" s="109">
        <f t="shared" si="9"/>
        <v>0</v>
      </c>
      <c r="M29" s="109">
        <f t="shared" si="10"/>
        <v>0</v>
      </c>
      <c r="N29" s="109">
        <f t="shared" si="11"/>
        <v>0</v>
      </c>
      <c r="O29" s="109">
        <f t="shared" si="12"/>
        <v>0</v>
      </c>
      <c r="P29" s="109">
        <f t="shared" si="13"/>
        <v>0</v>
      </c>
    </row>
    <row r="30" spans="1:16" x14ac:dyDescent="0.25">
      <c r="A30" s="176" t="str">
        <f>IF(COUNTBLANK(B30)=1," ",COUNTA($B$14:B30))</f>
        <v xml:space="preserve"> </v>
      </c>
      <c r="B30" s="176"/>
      <c r="C30" s="309" t="s">
        <v>213</v>
      </c>
      <c r="D30" s="176" t="s">
        <v>214</v>
      </c>
      <c r="E30" s="313">
        <f>E27*0.09</f>
        <v>4.95</v>
      </c>
      <c r="F30" s="105"/>
      <c r="G30" s="106"/>
      <c r="H30" s="107">
        <f t="shared" ref="H30:H50" si="14">F30*G30</f>
        <v>0</v>
      </c>
      <c r="I30" s="108"/>
      <c r="J30" s="108"/>
      <c r="K30" s="109">
        <f t="shared" si="8"/>
        <v>0</v>
      </c>
      <c r="L30" s="109">
        <f t="shared" si="9"/>
        <v>0</v>
      </c>
      <c r="M30" s="109">
        <f t="shared" si="10"/>
        <v>0</v>
      </c>
      <c r="N30" s="109">
        <f t="shared" si="11"/>
        <v>0</v>
      </c>
      <c r="O30" s="109">
        <f t="shared" si="12"/>
        <v>0</v>
      </c>
      <c r="P30" s="109">
        <f t="shared" si="13"/>
        <v>0</v>
      </c>
    </row>
    <row r="31" spans="1:16" x14ac:dyDescent="0.25">
      <c r="A31" s="176" t="str">
        <f>IF(COUNTBLANK(B31)=1," ",COUNTA($B$14:B31))</f>
        <v xml:space="preserve"> </v>
      </c>
      <c r="B31" s="176"/>
      <c r="C31" s="237" t="s">
        <v>210</v>
      </c>
      <c r="D31" s="176" t="s">
        <v>81</v>
      </c>
      <c r="E31" s="313">
        <f>E27*0.3</f>
        <v>16.5</v>
      </c>
      <c r="F31" s="105"/>
      <c r="G31" s="106"/>
      <c r="H31" s="107">
        <f t="shared" si="14"/>
        <v>0</v>
      </c>
      <c r="I31" s="108"/>
      <c r="J31" s="108"/>
      <c r="K31" s="109">
        <f t="shared" si="8"/>
        <v>0</v>
      </c>
      <c r="L31" s="109">
        <f t="shared" si="9"/>
        <v>0</v>
      </c>
      <c r="M31" s="109">
        <f t="shared" si="10"/>
        <v>0</v>
      </c>
      <c r="N31" s="109">
        <f t="shared" si="11"/>
        <v>0</v>
      </c>
      <c r="O31" s="109">
        <f t="shared" si="12"/>
        <v>0</v>
      </c>
      <c r="P31" s="109">
        <f t="shared" si="13"/>
        <v>0</v>
      </c>
    </row>
    <row r="32" spans="1:16" ht="22.5" x14ac:dyDescent="0.25">
      <c r="A32" s="176" t="str">
        <f>IF(COUNTBLANK(B32)=1," ",COUNTA($B$14:B32))</f>
        <v xml:space="preserve"> </v>
      </c>
      <c r="B32" s="176"/>
      <c r="C32" s="309" t="s">
        <v>478</v>
      </c>
      <c r="D32" s="176" t="s">
        <v>81</v>
      </c>
      <c r="E32" s="313">
        <f>E27*5</f>
        <v>275</v>
      </c>
      <c r="F32" s="105"/>
      <c r="G32" s="106"/>
      <c r="H32" s="107">
        <f t="shared" si="14"/>
        <v>0</v>
      </c>
      <c r="I32" s="108"/>
      <c r="J32" s="108"/>
      <c r="K32" s="109">
        <f t="shared" si="8"/>
        <v>0</v>
      </c>
      <c r="L32" s="109">
        <f t="shared" si="9"/>
        <v>0</v>
      </c>
      <c r="M32" s="109">
        <f t="shared" si="10"/>
        <v>0</v>
      </c>
      <c r="N32" s="109">
        <f t="shared" si="11"/>
        <v>0</v>
      </c>
      <c r="O32" s="109">
        <f t="shared" si="12"/>
        <v>0</v>
      </c>
      <c r="P32" s="109">
        <f t="shared" si="13"/>
        <v>0</v>
      </c>
    </row>
    <row r="33" spans="1:16" ht="22.5" x14ac:dyDescent="0.25">
      <c r="A33" s="176">
        <f>IF(COUNTBLANK(B33)=1," ",COUNTA($B$14:B33))</f>
        <v>9</v>
      </c>
      <c r="B33" s="314" t="s">
        <v>79</v>
      </c>
      <c r="C33" s="309" t="s">
        <v>233</v>
      </c>
      <c r="D33" s="176" t="s">
        <v>80</v>
      </c>
      <c r="E33" s="313">
        <f>apjomi!W40*0.3</f>
        <v>33</v>
      </c>
      <c r="F33" s="105"/>
      <c r="G33" s="106"/>
      <c r="H33" s="107">
        <f t="shared" si="14"/>
        <v>0</v>
      </c>
      <c r="I33" s="108"/>
      <c r="J33" s="108"/>
      <c r="K33" s="109">
        <f t="shared" si="8"/>
        <v>0</v>
      </c>
      <c r="L33" s="109">
        <f t="shared" si="9"/>
        <v>0</v>
      </c>
      <c r="M33" s="109">
        <f t="shared" si="10"/>
        <v>0</v>
      </c>
      <c r="N33" s="109">
        <f t="shared" si="11"/>
        <v>0</v>
      </c>
      <c r="O33" s="109">
        <f t="shared" si="12"/>
        <v>0</v>
      </c>
      <c r="P33" s="109">
        <f t="shared" si="13"/>
        <v>0</v>
      </c>
    </row>
    <row r="34" spans="1:16" x14ac:dyDescent="0.25">
      <c r="A34" s="176" t="str">
        <f>IF(COUNTBLANK(B34)=1," ",COUNTA($B$14:B34))</f>
        <v xml:space="preserve"> </v>
      </c>
      <c r="B34" s="176"/>
      <c r="C34" s="309" t="s">
        <v>511</v>
      </c>
      <c r="D34" s="176" t="s">
        <v>81</v>
      </c>
      <c r="E34" s="313">
        <f>E33*0.3</f>
        <v>9.9</v>
      </c>
      <c r="F34" s="105"/>
      <c r="G34" s="106"/>
      <c r="H34" s="107">
        <f t="shared" si="14"/>
        <v>0</v>
      </c>
      <c r="I34" s="108"/>
      <c r="J34" s="108"/>
      <c r="K34" s="109">
        <f t="shared" si="8"/>
        <v>0</v>
      </c>
      <c r="L34" s="109">
        <f t="shared" si="9"/>
        <v>0</v>
      </c>
      <c r="M34" s="109">
        <f t="shared" si="10"/>
        <v>0</v>
      </c>
      <c r="N34" s="109">
        <f t="shared" si="11"/>
        <v>0</v>
      </c>
      <c r="O34" s="109">
        <f t="shared" si="12"/>
        <v>0</v>
      </c>
      <c r="P34" s="109">
        <f t="shared" si="13"/>
        <v>0</v>
      </c>
    </row>
    <row r="35" spans="1:16" x14ac:dyDescent="0.25">
      <c r="A35" s="176" t="str">
        <f>IF(COUNTBLANK(B35)=1," ",COUNTA($B$14:B35))</f>
        <v xml:space="preserve"> </v>
      </c>
      <c r="B35" s="176"/>
      <c r="C35" s="309" t="s">
        <v>512</v>
      </c>
      <c r="D35" s="176" t="s">
        <v>81</v>
      </c>
      <c r="E35" s="313">
        <f>E34*2</f>
        <v>19.8</v>
      </c>
      <c r="F35" s="105"/>
      <c r="G35" s="106"/>
      <c r="H35" s="107">
        <f t="shared" si="14"/>
        <v>0</v>
      </c>
      <c r="I35" s="108"/>
      <c r="J35" s="108"/>
      <c r="K35" s="109">
        <f t="shared" si="8"/>
        <v>0</v>
      </c>
      <c r="L35" s="109">
        <f t="shared" si="9"/>
        <v>0</v>
      </c>
      <c r="M35" s="109">
        <f t="shared" si="10"/>
        <v>0</v>
      </c>
      <c r="N35" s="109">
        <f t="shared" si="11"/>
        <v>0</v>
      </c>
      <c r="O35" s="109">
        <f t="shared" si="12"/>
        <v>0</v>
      </c>
      <c r="P35" s="109">
        <f t="shared" si="13"/>
        <v>0</v>
      </c>
    </row>
    <row r="36" spans="1:16" ht="22.5" x14ac:dyDescent="0.25">
      <c r="A36" s="176" t="str">
        <f>IF(COUNTBLANK(B36)=1," ",COUNTA($B$14:B36))</f>
        <v xml:space="preserve"> </v>
      </c>
      <c r="B36" s="177"/>
      <c r="C36" s="178" t="s">
        <v>234</v>
      </c>
      <c r="D36" s="177" t="s">
        <v>56</v>
      </c>
      <c r="E36" s="183">
        <v>57</v>
      </c>
      <c r="F36" s="105"/>
      <c r="G36" s="106"/>
      <c r="H36" s="107">
        <f t="shared" si="14"/>
        <v>0</v>
      </c>
      <c r="I36" s="108"/>
      <c r="J36" s="108"/>
      <c r="K36" s="109">
        <f t="shared" si="8"/>
        <v>0</v>
      </c>
      <c r="L36" s="109">
        <f t="shared" si="9"/>
        <v>0</v>
      </c>
      <c r="M36" s="109">
        <f t="shared" si="10"/>
        <v>0</v>
      </c>
      <c r="N36" s="109">
        <f t="shared" si="11"/>
        <v>0</v>
      </c>
      <c r="O36" s="109">
        <f t="shared" si="12"/>
        <v>0</v>
      </c>
      <c r="P36" s="109">
        <f t="shared" si="13"/>
        <v>0</v>
      </c>
    </row>
    <row r="37" spans="1:16" x14ac:dyDescent="0.25">
      <c r="A37" s="176">
        <f>IF(COUNTBLANK(B37)=1," ",COUNTA($B$14:B37))</f>
        <v>10</v>
      </c>
      <c r="B37" s="181" t="s">
        <v>79</v>
      </c>
      <c r="C37" s="182" t="s">
        <v>481</v>
      </c>
      <c r="D37" s="315" t="s">
        <v>56</v>
      </c>
      <c r="E37" s="316">
        <f>E36*1.1</f>
        <v>62.7</v>
      </c>
      <c r="F37" s="105"/>
      <c r="G37" s="106"/>
      <c r="H37" s="107">
        <f t="shared" si="14"/>
        <v>0</v>
      </c>
      <c r="I37" s="108"/>
      <c r="J37" s="108"/>
      <c r="K37" s="109">
        <f t="shared" si="8"/>
        <v>0</v>
      </c>
      <c r="L37" s="109">
        <f t="shared" si="9"/>
        <v>0</v>
      </c>
      <c r="M37" s="109">
        <f t="shared" si="10"/>
        <v>0</v>
      </c>
      <c r="N37" s="109">
        <f t="shared" si="11"/>
        <v>0</v>
      </c>
      <c r="O37" s="109">
        <f t="shared" si="12"/>
        <v>0</v>
      </c>
      <c r="P37" s="109">
        <f t="shared" si="13"/>
        <v>0</v>
      </c>
    </row>
    <row r="38" spans="1:16" x14ac:dyDescent="0.25">
      <c r="A38" s="473"/>
      <c r="B38" s="474"/>
      <c r="C38" s="475" t="s">
        <v>462</v>
      </c>
      <c r="D38" s="476" t="s">
        <v>78</v>
      </c>
      <c r="E38" s="477">
        <f>E36*0.1*1.1</f>
        <v>6.2700000000000005</v>
      </c>
      <c r="F38" s="317"/>
      <c r="G38" s="244"/>
      <c r="H38" s="148"/>
      <c r="I38" s="108"/>
      <c r="J38" s="108"/>
      <c r="K38" s="109">
        <f t="shared" si="8"/>
        <v>0</v>
      </c>
      <c r="L38" s="109">
        <f t="shared" si="9"/>
        <v>0</v>
      </c>
      <c r="M38" s="109">
        <f t="shared" si="10"/>
        <v>0</v>
      </c>
      <c r="N38" s="109">
        <f t="shared" si="11"/>
        <v>0</v>
      </c>
      <c r="O38" s="109">
        <f t="shared" si="12"/>
        <v>0</v>
      </c>
      <c r="P38" s="109">
        <f t="shared" si="13"/>
        <v>0</v>
      </c>
    </row>
    <row r="39" spans="1:16" x14ac:dyDescent="0.25">
      <c r="A39" s="473"/>
      <c r="B39" s="474"/>
      <c r="C39" s="475" t="s">
        <v>461</v>
      </c>
      <c r="D39" s="476" t="s">
        <v>78</v>
      </c>
      <c r="E39" s="477">
        <f>E36*0.05*1.1</f>
        <v>3.1350000000000002</v>
      </c>
      <c r="F39" s="317"/>
      <c r="G39" s="244"/>
      <c r="H39" s="148"/>
      <c r="I39" s="108"/>
      <c r="J39" s="108"/>
      <c r="K39" s="109">
        <f t="shared" si="8"/>
        <v>0</v>
      </c>
      <c r="L39" s="109">
        <f t="shared" si="9"/>
        <v>0</v>
      </c>
      <c r="M39" s="109">
        <f t="shared" si="10"/>
        <v>0</v>
      </c>
      <c r="N39" s="109">
        <f t="shared" si="11"/>
        <v>0</v>
      </c>
      <c r="O39" s="109">
        <f t="shared" si="12"/>
        <v>0</v>
      </c>
      <c r="P39" s="109">
        <f t="shared" si="13"/>
        <v>0</v>
      </c>
    </row>
    <row r="40" spans="1:16" x14ac:dyDescent="0.25">
      <c r="A40" s="176" t="str">
        <f>IF(COUNTBLANK(B40)=1," ",COUNTA($B$14:B40))</f>
        <v xml:space="preserve"> </v>
      </c>
      <c r="B40" s="177"/>
      <c r="C40" s="80" t="s">
        <v>460</v>
      </c>
      <c r="D40" s="242" t="s">
        <v>56</v>
      </c>
      <c r="E40" s="478">
        <f>E36*1.1</f>
        <v>62.7</v>
      </c>
      <c r="F40" s="317"/>
      <c r="G40" s="106"/>
      <c r="H40" s="107">
        <f t="shared" si="14"/>
        <v>0</v>
      </c>
      <c r="I40" s="108"/>
      <c r="J40" s="108"/>
      <c r="K40" s="109">
        <f t="shared" si="8"/>
        <v>0</v>
      </c>
      <c r="L40" s="109">
        <f t="shared" si="9"/>
        <v>0</v>
      </c>
      <c r="M40" s="109">
        <f t="shared" si="10"/>
        <v>0</v>
      </c>
      <c r="N40" s="109">
        <f t="shared" si="11"/>
        <v>0</v>
      </c>
      <c r="O40" s="109">
        <f t="shared" si="12"/>
        <v>0</v>
      </c>
      <c r="P40" s="109">
        <f t="shared" si="13"/>
        <v>0</v>
      </c>
    </row>
    <row r="41" spans="1:16" x14ac:dyDescent="0.25">
      <c r="A41" s="176">
        <f>IF(COUNTBLANK(B41)=1," ",COUNTA($B$12:B41))</f>
        <v>12</v>
      </c>
      <c r="B41" s="185" t="s">
        <v>79</v>
      </c>
      <c r="C41" s="178" t="s">
        <v>238</v>
      </c>
      <c r="D41" s="318" t="s">
        <v>80</v>
      </c>
      <c r="E41" s="319">
        <v>103</v>
      </c>
      <c r="F41" s="105"/>
      <c r="G41" s="106"/>
      <c r="H41" s="107">
        <f t="shared" si="14"/>
        <v>0</v>
      </c>
      <c r="I41" s="108"/>
      <c r="J41" s="108"/>
      <c r="K41" s="109">
        <f t="shared" si="8"/>
        <v>0</v>
      </c>
      <c r="L41" s="109">
        <f t="shared" si="9"/>
        <v>0</v>
      </c>
      <c r="M41" s="109">
        <f t="shared" si="10"/>
        <v>0</v>
      </c>
      <c r="N41" s="109">
        <f t="shared" si="11"/>
        <v>0</v>
      </c>
      <c r="O41" s="109">
        <f t="shared" si="12"/>
        <v>0</v>
      </c>
      <c r="P41" s="109">
        <f t="shared" si="13"/>
        <v>0</v>
      </c>
    </row>
    <row r="42" spans="1:16" x14ac:dyDescent="0.25">
      <c r="A42" s="176"/>
      <c r="B42" s="185"/>
      <c r="C42" s="188" t="s">
        <v>239</v>
      </c>
      <c r="D42" s="186" t="s">
        <v>77</v>
      </c>
      <c r="E42" s="187">
        <f>ROUNDUP(E41*1.1,0)</f>
        <v>114</v>
      </c>
      <c r="F42" s="105"/>
      <c r="G42" s="106"/>
      <c r="H42" s="107">
        <f t="shared" si="14"/>
        <v>0</v>
      </c>
      <c r="I42" s="108"/>
      <c r="J42" s="108"/>
      <c r="K42" s="109">
        <f t="shared" si="8"/>
        <v>0</v>
      </c>
      <c r="L42" s="109">
        <f t="shared" si="9"/>
        <v>0</v>
      </c>
      <c r="M42" s="109">
        <f t="shared" si="10"/>
        <v>0</v>
      </c>
      <c r="N42" s="109">
        <f t="shared" si="11"/>
        <v>0</v>
      </c>
      <c r="O42" s="109">
        <f t="shared" si="12"/>
        <v>0</v>
      </c>
      <c r="P42" s="109">
        <f t="shared" si="13"/>
        <v>0</v>
      </c>
    </row>
    <row r="43" spans="1:16" x14ac:dyDescent="0.25">
      <c r="A43" s="176"/>
      <c r="B43" s="185"/>
      <c r="C43" s="188" t="s">
        <v>240</v>
      </c>
      <c r="D43" s="189" t="s">
        <v>78</v>
      </c>
      <c r="E43" s="190">
        <f>E41*0.05</f>
        <v>5.15</v>
      </c>
      <c r="F43" s="105"/>
      <c r="G43" s="106"/>
      <c r="H43" s="107">
        <f t="shared" si="14"/>
        <v>0</v>
      </c>
      <c r="I43" s="108"/>
      <c r="J43" s="108"/>
      <c r="K43" s="109">
        <f t="shared" si="8"/>
        <v>0</v>
      </c>
      <c r="L43" s="109">
        <f t="shared" si="9"/>
        <v>0</v>
      </c>
      <c r="M43" s="109">
        <f t="shared" si="10"/>
        <v>0</v>
      </c>
      <c r="N43" s="109">
        <f t="shared" si="11"/>
        <v>0</v>
      </c>
      <c r="O43" s="109">
        <f t="shared" si="12"/>
        <v>0</v>
      </c>
      <c r="P43" s="109">
        <f t="shared" si="13"/>
        <v>0</v>
      </c>
    </row>
    <row r="44" spans="1:16" x14ac:dyDescent="0.25">
      <c r="A44" s="176">
        <f>IF(COUNTBLANK(B44)=1," ",COUNTA($B$12:B44))</f>
        <v>13</v>
      </c>
      <c r="B44" s="185" t="s">
        <v>79</v>
      </c>
      <c r="C44" s="178" t="s">
        <v>241</v>
      </c>
      <c r="D44" s="189" t="s">
        <v>56</v>
      </c>
      <c r="E44" s="190">
        <v>23.5</v>
      </c>
      <c r="F44" s="105"/>
      <c r="G44" s="106"/>
      <c r="H44" s="107">
        <f t="shared" si="14"/>
        <v>0</v>
      </c>
      <c r="I44" s="108"/>
      <c r="J44" s="108"/>
      <c r="K44" s="109">
        <f t="shared" si="8"/>
        <v>0</v>
      </c>
      <c r="L44" s="109">
        <f t="shared" si="9"/>
        <v>0</v>
      </c>
      <c r="M44" s="109">
        <f t="shared" si="10"/>
        <v>0</v>
      </c>
      <c r="N44" s="109">
        <f t="shared" si="11"/>
        <v>0</v>
      </c>
      <c r="O44" s="109">
        <f t="shared" si="12"/>
        <v>0</v>
      </c>
      <c r="P44" s="109">
        <f t="shared" si="13"/>
        <v>0</v>
      </c>
    </row>
    <row r="45" spans="1:16" x14ac:dyDescent="0.25">
      <c r="A45" s="176"/>
      <c r="B45" s="185"/>
      <c r="C45" s="188" t="s">
        <v>463</v>
      </c>
      <c r="D45" s="189" t="s">
        <v>78</v>
      </c>
      <c r="E45" s="190">
        <f>E44*0.15*1.1</f>
        <v>3.8775000000000004</v>
      </c>
      <c r="F45" s="105"/>
      <c r="G45" s="106"/>
      <c r="H45" s="107">
        <f t="shared" si="14"/>
        <v>0</v>
      </c>
      <c r="I45" s="108"/>
      <c r="J45" s="108"/>
      <c r="K45" s="109">
        <f t="shared" si="8"/>
        <v>0</v>
      </c>
      <c r="L45" s="109">
        <f t="shared" si="9"/>
        <v>0</v>
      </c>
      <c r="M45" s="109">
        <f t="shared" si="10"/>
        <v>0</v>
      </c>
      <c r="N45" s="109">
        <f t="shared" si="11"/>
        <v>0</v>
      </c>
      <c r="O45" s="109">
        <f t="shared" si="12"/>
        <v>0</v>
      </c>
      <c r="P45" s="109">
        <f t="shared" si="13"/>
        <v>0</v>
      </c>
    </row>
    <row r="46" spans="1:16" x14ac:dyDescent="0.25">
      <c r="A46" s="176"/>
      <c r="B46" s="185"/>
      <c r="C46" s="188" t="s">
        <v>242</v>
      </c>
      <c r="D46" s="189" t="s">
        <v>56</v>
      </c>
      <c r="E46" s="190">
        <f>E44*1.1</f>
        <v>25.85</v>
      </c>
      <c r="F46" s="105"/>
      <c r="G46" s="106"/>
      <c r="H46" s="107">
        <f t="shared" si="14"/>
        <v>0</v>
      </c>
      <c r="I46" s="108"/>
      <c r="J46" s="108"/>
      <c r="K46" s="109">
        <f t="shared" ref="K46:K50" si="15">ROUND(I46+H46+J46,2)</f>
        <v>0</v>
      </c>
      <c r="L46" s="109">
        <f t="shared" ref="L46:L50" si="16">ROUND(E46*F46,2)</f>
        <v>0</v>
      </c>
      <c r="M46" s="109">
        <f t="shared" ref="M46:M50" si="17">ROUND(E46*H46,2)</f>
        <v>0</v>
      </c>
      <c r="N46" s="109">
        <f t="shared" ref="N46:N50" si="18">ROUND(E46*I46,2)</f>
        <v>0</v>
      </c>
      <c r="O46" s="109">
        <f t="shared" ref="O46:O50" si="19">ROUND(E46*J46,2)</f>
        <v>0</v>
      </c>
      <c r="P46" s="109">
        <f t="shared" ref="P46:P50" si="20">SUM(M46:O46)</f>
        <v>0</v>
      </c>
    </row>
    <row r="47" spans="1:16" ht="33.75" x14ac:dyDescent="0.25">
      <c r="A47" s="176">
        <f>IF(COUNTBLANK(B47)=1," ",COUNTA($B$12:B47))</f>
        <v>14</v>
      </c>
      <c r="B47" s="185" t="s">
        <v>79</v>
      </c>
      <c r="C47" s="56" t="s">
        <v>315</v>
      </c>
      <c r="D47" s="189" t="s">
        <v>100</v>
      </c>
      <c r="E47" s="190">
        <v>3</v>
      </c>
      <c r="F47" s="105"/>
      <c r="G47" s="106"/>
      <c r="H47" s="107">
        <f t="shared" si="14"/>
        <v>0</v>
      </c>
      <c r="I47" s="108"/>
      <c r="J47" s="108"/>
      <c r="K47" s="109">
        <f t="shared" si="15"/>
        <v>0</v>
      </c>
      <c r="L47" s="109">
        <f t="shared" si="16"/>
        <v>0</v>
      </c>
      <c r="M47" s="109">
        <f t="shared" si="17"/>
        <v>0</v>
      </c>
      <c r="N47" s="109">
        <f t="shared" si="18"/>
        <v>0</v>
      </c>
      <c r="O47" s="109">
        <f t="shared" si="19"/>
        <v>0</v>
      </c>
      <c r="P47" s="109">
        <f t="shared" si="20"/>
        <v>0</v>
      </c>
    </row>
    <row r="48" spans="1:16" x14ac:dyDescent="0.25">
      <c r="A48" s="176">
        <f>IF(COUNTBLANK(B48)=1," ",COUNTA($B$12:B48))</f>
        <v>15</v>
      </c>
      <c r="B48" s="185" t="s">
        <v>79</v>
      </c>
      <c r="C48" s="178" t="s">
        <v>169</v>
      </c>
      <c r="D48" s="177" t="s">
        <v>56</v>
      </c>
      <c r="E48" s="183">
        <f>5*2+11</f>
        <v>21</v>
      </c>
      <c r="F48" s="105"/>
      <c r="G48" s="106"/>
      <c r="H48" s="107">
        <f t="shared" si="14"/>
        <v>0</v>
      </c>
      <c r="I48" s="108"/>
      <c r="J48" s="108"/>
      <c r="K48" s="109">
        <f t="shared" si="15"/>
        <v>0</v>
      </c>
      <c r="L48" s="109">
        <f t="shared" si="16"/>
        <v>0</v>
      </c>
      <c r="M48" s="109">
        <f t="shared" si="17"/>
        <v>0</v>
      </c>
      <c r="N48" s="109">
        <f t="shared" si="18"/>
        <v>0</v>
      </c>
      <c r="O48" s="109">
        <f t="shared" si="19"/>
        <v>0</v>
      </c>
      <c r="P48" s="109">
        <f t="shared" si="20"/>
        <v>0</v>
      </c>
    </row>
    <row r="49" spans="1:16" x14ac:dyDescent="0.25">
      <c r="A49" s="176"/>
      <c r="B49" s="185"/>
      <c r="C49" s="188" t="s">
        <v>479</v>
      </c>
      <c r="D49" s="177" t="s">
        <v>78</v>
      </c>
      <c r="E49" s="183">
        <f>E48*0.3</f>
        <v>6.3</v>
      </c>
      <c r="F49" s="105"/>
      <c r="G49" s="106"/>
      <c r="H49" s="107">
        <f t="shared" si="14"/>
        <v>0</v>
      </c>
      <c r="I49" s="108"/>
      <c r="J49" s="108"/>
      <c r="K49" s="109">
        <f t="shared" si="15"/>
        <v>0</v>
      </c>
      <c r="L49" s="109">
        <f t="shared" si="16"/>
        <v>0</v>
      </c>
      <c r="M49" s="109">
        <f t="shared" si="17"/>
        <v>0</v>
      </c>
      <c r="N49" s="109">
        <f t="shared" si="18"/>
        <v>0</v>
      </c>
      <c r="O49" s="109">
        <f t="shared" si="19"/>
        <v>0</v>
      </c>
      <c r="P49" s="109">
        <f t="shared" si="20"/>
        <v>0</v>
      </c>
    </row>
    <row r="50" spans="1:16" x14ac:dyDescent="0.25">
      <c r="A50" s="176"/>
      <c r="B50" s="185"/>
      <c r="C50" s="188" t="s">
        <v>480</v>
      </c>
      <c r="D50" s="189" t="s">
        <v>81</v>
      </c>
      <c r="E50" s="190">
        <f>E48*0.25</f>
        <v>5.25</v>
      </c>
      <c r="F50" s="105"/>
      <c r="G50" s="106"/>
      <c r="H50" s="107">
        <f t="shared" si="14"/>
        <v>0</v>
      </c>
      <c r="I50" s="108"/>
      <c r="J50" s="108"/>
      <c r="K50" s="109">
        <f t="shared" si="15"/>
        <v>0</v>
      </c>
      <c r="L50" s="109">
        <f t="shared" si="16"/>
        <v>0</v>
      </c>
      <c r="M50" s="109">
        <f t="shared" si="17"/>
        <v>0</v>
      </c>
      <c r="N50" s="109">
        <f t="shared" si="18"/>
        <v>0</v>
      </c>
      <c r="O50" s="109">
        <f t="shared" si="19"/>
        <v>0</v>
      </c>
      <c r="P50" s="109">
        <f t="shared" si="20"/>
        <v>0</v>
      </c>
    </row>
    <row r="51" spans="1:16" ht="22.5" x14ac:dyDescent="0.25">
      <c r="A51" s="176" t="str">
        <f>IF(COUNTBLANK(B51)=1," ",COUNTA($B$12:B51))</f>
        <v xml:space="preserve"> </v>
      </c>
      <c r="B51" s="185"/>
      <c r="C51" s="320" t="s">
        <v>513</v>
      </c>
      <c r="D51" s="321"/>
      <c r="E51" s="322"/>
      <c r="F51" s="105"/>
      <c r="G51" s="106"/>
      <c r="H51" s="107">
        <f t="shared" si="7"/>
        <v>0</v>
      </c>
      <c r="I51" s="108"/>
      <c r="J51" s="108"/>
      <c r="K51" s="109">
        <f t="shared" ref="K51:K53" si="21">ROUND(I51+H51+J51,2)</f>
        <v>0</v>
      </c>
      <c r="L51" s="109">
        <f t="shared" ref="L51:L53" si="22">ROUND(E51*F51,2)</f>
        <v>0</v>
      </c>
      <c r="M51" s="109">
        <f t="shared" ref="M51:M53" si="23">ROUND(E51*H51,2)</f>
        <v>0</v>
      </c>
      <c r="N51" s="109">
        <f t="shared" ref="N51:N53" si="24">ROUND(E51*I51,2)</f>
        <v>0</v>
      </c>
      <c r="O51" s="109">
        <f t="shared" ref="O51:O53" si="25">ROUND(E51*J51,2)</f>
        <v>0</v>
      </c>
      <c r="P51" s="109">
        <f t="shared" ref="P51:P53" si="26">SUM(M51:O51)</f>
        <v>0</v>
      </c>
    </row>
    <row r="52" spans="1:16" x14ac:dyDescent="0.25">
      <c r="A52" s="176">
        <f>IF(COUNTBLANK(B52)=1," ",COUNTA($B$12:B52))</f>
        <v>16</v>
      </c>
      <c r="B52" s="185" t="s">
        <v>79</v>
      </c>
      <c r="C52" s="323" t="s">
        <v>420</v>
      </c>
      <c r="D52" s="324" t="s">
        <v>80</v>
      </c>
      <c r="E52" s="325">
        <f>(1.5*2+0.6*2)*E53</f>
        <v>25.200000000000003</v>
      </c>
      <c r="F52" s="326"/>
      <c r="G52" s="327"/>
      <c r="H52" s="107"/>
      <c r="I52" s="328"/>
      <c r="J52" s="328"/>
      <c r="K52" s="168"/>
      <c r="L52" s="168"/>
      <c r="M52" s="168"/>
      <c r="N52" s="168"/>
      <c r="O52" s="168"/>
      <c r="P52" s="168"/>
    </row>
    <row r="53" spans="1:16" ht="12" thickBot="1" x14ac:dyDescent="0.3">
      <c r="A53" s="176">
        <f>IF(COUNTBLANK(B53)=1," ",COUNTA($B$12:B53))</f>
        <v>17</v>
      </c>
      <c r="B53" s="329" t="s">
        <v>79</v>
      </c>
      <c r="C53" s="309" t="s">
        <v>298</v>
      </c>
      <c r="D53" s="307" t="s">
        <v>77</v>
      </c>
      <c r="E53" s="330">
        <v>6</v>
      </c>
      <c r="F53" s="105"/>
      <c r="G53" s="106"/>
      <c r="H53" s="107">
        <f t="shared" si="7"/>
        <v>0</v>
      </c>
      <c r="I53" s="108"/>
      <c r="J53" s="108"/>
      <c r="K53" s="109">
        <f t="shared" si="21"/>
        <v>0</v>
      </c>
      <c r="L53" s="109">
        <f t="shared" si="22"/>
        <v>0</v>
      </c>
      <c r="M53" s="109">
        <f t="shared" si="23"/>
        <v>0</v>
      </c>
      <c r="N53" s="109">
        <f t="shared" si="24"/>
        <v>0</v>
      </c>
      <c r="O53" s="109">
        <f t="shared" si="25"/>
        <v>0</v>
      </c>
      <c r="P53" s="109">
        <f t="shared" si="26"/>
        <v>0</v>
      </c>
    </row>
    <row r="54" spans="1:16" ht="12" thickBot="1" x14ac:dyDescent="0.3">
      <c r="A54" s="544" t="s">
        <v>471</v>
      </c>
      <c r="B54" s="544"/>
      <c r="C54" s="544"/>
      <c r="D54" s="544"/>
      <c r="E54" s="544"/>
      <c r="F54" s="544"/>
      <c r="G54" s="544"/>
      <c r="H54" s="544"/>
      <c r="I54" s="544"/>
      <c r="J54" s="544"/>
      <c r="K54" s="544"/>
      <c r="L54" s="120">
        <f>SUM(L14:L53)</f>
        <v>0</v>
      </c>
      <c r="M54" s="301">
        <f>SUM(M14:M53)</f>
        <v>0</v>
      </c>
      <c r="N54" s="301">
        <f>SUM(N14:N53)</f>
        <v>0</v>
      </c>
      <c r="O54" s="301">
        <f>SUM(O14:O53)</f>
        <v>0</v>
      </c>
      <c r="P54" s="302">
        <f>SUM(P14:P53)</f>
        <v>0</v>
      </c>
    </row>
    <row r="55" spans="1:16" x14ac:dyDescent="0.25">
      <c r="A55" s="56"/>
      <c r="B55" s="56"/>
      <c r="C55" s="56"/>
      <c r="D55" s="56"/>
      <c r="E55" s="56"/>
      <c r="F55" s="56"/>
      <c r="G55" s="56"/>
      <c r="H55" s="56"/>
      <c r="I55" s="56"/>
      <c r="J55" s="56"/>
      <c r="K55" s="56"/>
      <c r="L55" s="56"/>
      <c r="M55" s="56"/>
      <c r="N55" s="56"/>
      <c r="O55" s="56"/>
      <c r="P55" s="56"/>
    </row>
    <row r="56" spans="1:16" x14ac:dyDescent="0.25">
      <c r="A56" s="56"/>
      <c r="B56" s="56"/>
      <c r="C56" s="56"/>
      <c r="D56" s="56"/>
      <c r="E56" s="56"/>
      <c r="F56" s="56"/>
      <c r="G56" s="56"/>
      <c r="H56" s="56"/>
      <c r="I56" s="56"/>
      <c r="J56" s="56"/>
      <c r="K56" s="56"/>
      <c r="L56" s="56"/>
      <c r="M56" s="56"/>
      <c r="N56" s="56"/>
      <c r="O56" s="56"/>
      <c r="P56" s="56"/>
    </row>
    <row r="57" spans="1:16" x14ac:dyDescent="0.25">
      <c r="A57" s="80" t="s">
        <v>14</v>
      </c>
      <c r="B57" s="56"/>
      <c r="C57" s="545">
        <f>sas</f>
        <v>0</v>
      </c>
      <c r="D57" s="545"/>
      <c r="E57" s="545"/>
      <c r="F57" s="545"/>
      <c r="G57" s="545"/>
      <c r="H57" s="545"/>
      <c r="I57" s="56"/>
      <c r="J57" s="56"/>
      <c r="K57" s="56"/>
      <c r="L57" s="56"/>
      <c r="M57" s="56"/>
      <c r="N57" s="56"/>
      <c r="O57" s="56"/>
      <c r="P57" s="56"/>
    </row>
    <row r="58" spans="1:16" x14ac:dyDescent="0.25">
      <c r="A58" s="56"/>
      <c r="B58" s="56"/>
      <c r="C58" s="508" t="s">
        <v>15</v>
      </c>
      <c r="D58" s="508"/>
      <c r="E58" s="508"/>
      <c r="F58" s="508"/>
      <c r="G58" s="508"/>
      <c r="H58" s="508"/>
      <c r="I58" s="56"/>
      <c r="J58" s="56"/>
      <c r="K58" s="56"/>
      <c r="L58" s="56"/>
      <c r="M58" s="56"/>
      <c r="N58" s="56"/>
      <c r="O58" s="56"/>
      <c r="P58" s="56"/>
    </row>
    <row r="59" spans="1:16" x14ac:dyDescent="0.25">
      <c r="A59" s="56"/>
      <c r="B59" s="56"/>
      <c r="C59" s="56"/>
      <c r="D59" s="56"/>
      <c r="E59" s="56"/>
      <c r="F59" s="56"/>
      <c r="G59" s="56"/>
      <c r="H59" s="56"/>
      <c r="I59" s="56"/>
      <c r="J59" s="56"/>
      <c r="K59" s="56"/>
      <c r="L59" s="56"/>
      <c r="M59" s="56"/>
      <c r="N59" s="56"/>
      <c r="O59" s="56"/>
      <c r="P59" s="56"/>
    </row>
    <row r="60" spans="1:16" x14ac:dyDescent="0.25">
      <c r="A60" s="122" t="str">
        <f>dat</f>
        <v>Tāme sastādīta 2021. gada</v>
      </c>
      <c r="B60" s="123"/>
      <c r="C60" s="123"/>
      <c r="D60" s="123"/>
      <c r="E60" s="56"/>
      <c r="F60" s="56"/>
      <c r="G60" s="56"/>
      <c r="H60" s="56"/>
      <c r="I60" s="56"/>
      <c r="J60" s="56"/>
      <c r="K60" s="56"/>
      <c r="L60" s="56"/>
      <c r="M60" s="56"/>
      <c r="N60" s="56"/>
      <c r="O60" s="56"/>
      <c r="P60" s="56"/>
    </row>
    <row r="61" spans="1:16" x14ac:dyDescent="0.25">
      <c r="A61" s="56"/>
      <c r="B61" s="56"/>
      <c r="C61" s="56"/>
      <c r="D61" s="56"/>
      <c r="E61" s="56"/>
      <c r="F61" s="56"/>
      <c r="G61" s="56"/>
      <c r="H61" s="56"/>
      <c r="I61" s="56"/>
      <c r="J61" s="56"/>
      <c r="K61" s="56"/>
      <c r="L61" s="56"/>
      <c r="M61" s="56"/>
      <c r="N61" s="56"/>
      <c r="O61" s="56"/>
      <c r="P61" s="56"/>
    </row>
    <row r="62" spans="1:16" x14ac:dyDescent="0.25">
      <c r="A62" s="80" t="s">
        <v>38</v>
      </c>
      <c r="B62" s="56"/>
      <c r="C62" s="545">
        <f>C57</f>
        <v>0</v>
      </c>
      <c r="D62" s="545"/>
      <c r="E62" s="545"/>
      <c r="F62" s="545"/>
      <c r="G62" s="545"/>
      <c r="H62" s="545"/>
      <c r="I62" s="56"/>
      <c r="J62" s="56"/>
      <c r="K62" s="56"/>
      <c r="L62" s="56"/>
      <c r="M62" s="56"/>
      <c r="N62" s="56"/>
      <c r="O62" s="56"/>
      <c r="P62" s="56"/>
    </row>
    <row r="63" spans="1:16" x14ac:dyDescent="0.25">
      <c r="A63" s="56"/>
      <c r="B63" s="56"/>
      <c r="C63" s="508" t="s">
        <v>15</v>
      </c>
      <c r="D63" s="508"/>
      <c r="E63" s="508"/>
      <c r="F63" s="508"/>
      <c r="G63" s="508"/>
      <c r="H63" s="508"/>
      <c r="I63" s="56"/>
      <c r="J63" s="56"/>
      <c r="K63" s="56"/>
      <c r="L63" s="56"/>
      <c r="M63" s="56"/>
      <c r="N63" s="56"/>
      <c r="O63" s="56"/>
      <c r="P63" s="56"/>
    </row>
    <row r="64" spans="1:16" x14ac:dyDescent="0.25">
      <c r="A64" s="56"/>
      <c r="B64" s="56"/>
      <c r="C64" s="56"/>
      <c r="D64" s="56"/>
      <c r="E64" s="56"/>
      <c r="F64" s="56"/>
      <c r="G64" s="56"/>
      <c r="H64" s="56"/>
      <c r="I64" s="56"/>
      <c r="J64" s="56"/>
      <c r="K64" s="56"/>
      <c r="L64" s="56"/>
      <c r="M64" s="56"/>
      <c r="N64" s="56"/>
      <c r="O64" s="56"/>
      <c r="P64" s="56"/>
    </row>
    <row r="65" spans="1:3" x14ac:dyDescent="0.25">
      <c r="A65" s="122" t="s">
        <v>53</v>
      </c>
      <c r="B65" s="123"/>
      <c r="C65" s="124">
        <f>sert</f>
        <v>0</v>
      </c>
    </row>
    <row r="67" spans="1:3" ht="13.5" x14ac:dyDescent="0.25">
      <c r="A67" s="580" t="s">
        <v>563</v>
      </c>
      <c r="C67" s="56"/>
    </row>
    <row r="68" spans="1:3" ht="12" x14ac:dyDescent="0.2">
      <c r="A68" s="581" t="s">
        <v>564</v>
      </c>
    </row>
    <row r="69" spans="1:3" ht="12" x14ac:dyDescent="0.2">
      <c r="A69" s="581" t="s">
        <v>565</v>
      </c>
    </row>
  </sheetData>
  <mergeCells count="22">
    <mergeCell ref="C63:H63"/>
    <mergeCell ref="L12:P12"/>
    <mergeCell ref="A54:K54"/>
    <mergeCell ref="C57:H57"/>
    <mergeCell ref="C58:H58"/>
    <mergeCell ref="C62:H62"/>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phoneticPr fontId="23" type="noConversion"/>
  <conditionalFormatting sqref="C4:I4 D5:L6 A47:B47 A51:G51 D47:E47 B53:G53 C52:G52 A40:B40 A16:E39 A41:E46 F14:G50 I14:J53">
    <cfRule type="cellIs" dxfId="170" priority="19" operator="equal">
      <formula>0</formula>
    </cfRule>
  </conditionalFormatting>
  <conditionalFormatting sqref="N9:O9 C2:I2 D14:E14 H14:H53 K14:P53">
    <cfRule type="cellIs" dxfId="169" priority="20" operator="equal">
      <formula>0</formula>
    </cfRule>
  </conditionalFormatting>
  <conditionalFormatting sqref="A54:K54">
    <cfRule type="containsText" dxfId="168" priority="21" operator="containsText" text="Tāme sastādīta  20__. gada tirgus cenās, pamatojoties uz ___ daļas rasējumiem"/>
  </conditionalFormatting>
  <conditionalFormatting sqref="O10">
    <cfRule type="cellIs" dxfId="167" priority="22" operator="equal">
      <formula>"20__. gada __. _________"</formula>
    </cfRule>
  </conditionalFormatting>
  <conditionalFormatting sqref="L54:P54">
    <cfRule type="cellIs" dxfId="166" priority="23" operator="equal">
      <formula>0</formula>
    </cfRule>
  </conditionalFormatting>
  <conditionalFormatting sqref="A14:B15">
    <cfRule type="cellIs" dxfId="165" priority="24" operator="equal">
      <formula>0</formula>
    </cfRule>
  </conditionalFormatting>
  <conditionalFormatting sqref="C14">
    <cfRule type="cellIs" dxfId="164" priority="25" operator="equal">
      <formula>0</formula>
    </cfRule>
  </conditionalFormatting>
  <conditionalFormatting sqref="P10">
    <cfRule type="cellIs" dxfId="163" priority="26" operator="equal">
      <formula>"20__. gada __. _________"</formula>
    </cfRule>
  </conditionalFormatting>
  <conditionalFormatting sqref="D1">
    <cfRule type="cellIs" dxfId="162" priority="28" operator="equal">
      <formula>0</formula>
    </cfRule>
  </conditionalFormatting>
  <conditionalFormatting sqref="C15:E15">
    <cfRule type="cellIs" dxfId="161" priority="18" operator="equal">
      <formula>0</formula>
    </cfRule>
  </conditionalFormatting>
  <conditionalFormatting sqref="C57:H57">
    <cfRule type="cellIs" dxfId="160" priority="7" operator="equal">
      <formula>0</formula>
    </cfRule>
  </conditionalFormatting>
  <conditionalFormatting sqref="C62:H62 C57:H57">
    <cfRule type="cellIs" dxfId="159" priority="8" operator="equal">
      <formula>0</formula>
    </cfRule>
  </conditionalFormatting>
  <conditionalFormatting sqref="C65">
    <cfRule type="cellIs" dxfId="158" priority="9" operator="equal">
      <formula>0</formula>
    </cfRule>
  </conditionalFormatting>
  <conditionalFormatting sqref="A50:E50 A48:C49">
    <cfRule type="cellIs" dxfId="157" priority="6" operator="equal">
      <formula>0</formula>
    </cfRule>
  </conditionalFormatting>
  <conditionalFormatting sqref="D48:E49">
    <cfRule type="cellIs" dxfId="156" priority="5" operator="equal">
      <formula>0</formula>
    </cfRule>
  </conditionalFormatting>
  <conditionalFormatting sqref="A52:B52 A53">
    <cfRule type="cellIs" dxfId="155" priority="4" operator="equal">
      <formula>0</formula>
    </cfRule>
  </conditionalFormatting>
  <conditionalFormatting sqref="D7:L8">
    <cfRule type="cellIs" dxfId="154" priority="3" operator="equal">
      <formula>0</formula>
    </cfRule>
  </conditionalFormatting>
  <conditionalFormatting sqref="A9:F9">
    <cfRule type="containsText" dxfId="153" priority="2" operator="containsText" text="Tāme sastādīta  20__. gada tirgus cenās, pamatojoties uz ___ daļas rasējumiem"/>
  </conditionalFormatting>
  <conditionalFormatting sqref="D40">
    <cfRule type="cellIs" dxfId="152" priority="1" operator="equal">
      <formula>0</formula>
    </cfRule>
  </conditionalFormatting>
  <pageMargins left="0" right="0.19685039370078741" top="0.59055118110236227" bottom="0.39370078740157483" header="0.51181102362204722" footer="0.51181102362204722"/>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LU40"/>
  <sheetViews>
    <sheetView view="pageBreakPreview" topLeftCell="A31" zoomScaleNormal="85" zoomScaleSheetLayoutView="100" workbookViewId="0">
      <selection activeCell="C43" sqref="C43"/>
    </sheetView>
  </sheetViews>
  <sheetFormatPr defaultColWidth="9.28515625" defaultRowHeight="15" x14ac:dyDescent="0.25"/>
  <cols>
    <col min="1" max="1" width="4.5703125" style="80" customWidth="1"/>
    <col min="2" max="2" width="6" style="80" customWidth="1"/>
    <col min="3" max="3" width="38.42578125" style="80" customWidth="1"/>
    <col min="4" max="4" width="7.28515625" style="80" customWidth="1"/>
    <col min="5" max="5" width="8.7109375" style="80" customWidth="1"/>
    <col min="6" max="16" width="7" style="80" customWidth="1"/>
    <col min="17" max="1009" width="9.140625" style="80" customWidth="1"/>
    <col min="1010" max="16384" width="9.28515625" style="207"/>
  </cols>
  <sheetData>
    <row r="1" spans="1:16" x14ac:dyDescent="0.25">
      <c r="C1" s="81" t="s">
        <v>39</v>
      </c>
      <c r="D1" s="82">
        <v>4</v>
      </c>
      <c r="N1" s="83"/>
      <c r="O1" s="81"/>
      <c r="P1" s="83"/>
    </row>
    <row r="2" spans="1:16" x14ac:dyDescent="0.25">
      <c r="A2" s="84"/>
      <c r="B2" s="84"/>
      <c r="C2" s="533" t="s">
        <v>243</v>
      </c>
      <c r="D2" s="533"/>
      <c r="E2" s="533"/>
      <c r="F2" s="533"/>
      <c r="G2" s="533"/>
      <c r="H2" s="533"/>
      <c r="I2" s="533"/>
      <c r="J2" s="84"/>
    </row>
    <row r="3" spans="1:16" x14ac:dyDescent="0.25">
      <c r="A3" s="85"/>
      <c r="B3" s="85"/>
      <c r="C3" s="510" t="s">
        <v>18</v>
      </c>
      <c r="D3" s="510"/>
      <c r="E3" s="510"/>
      <c r="F3" s="510"/>
      <c r="G3" s="510"/>
      <c r="H3" s="510"/>
      <c r="I3" s="510"/>
      <c r="J3" s="85"/>
    </row>
    <row r="4" spans="1:16" x14ac:dyDescent="0.25">
      <c r="A4" s="85"/>
      <c r="B4" s="85"/>
      <c r="C4" s="534" t="s">
        <v>4</v>
      </c>
      <c r="D4" s="534"/>
      <c r="E4" s="534"/>
      <c r="F4" s="534"/>
      <c r="G4" s="534"/>
      <c r="H4" s="534"/>
      <c r="I4" s="534"/>
      <c r="J4" s="85"/>
    </row>
    <row r="5" spans="1:16" x14ac:dyDescent="0.25">
      <c r="C5" s="81" t="s">
        <v>5</v>
      </c>
      <c r="D5" s="532" t="s">
        <v>54</v>
      </c>
      <c r="E5" s="532"/>
      <c r="F5" s="532"/>
      <c r="G5" s="532"/>
      <c r="H5" s="532"/>
      <c r="I5" s="532"/>
      <c r="J5" s="532"/>
      <c r="K5" s="532"/>
      <c r="L5" s="532"/>
      <c r="M5" s="56"/>
      <c r="N5" s="56"/>
      <c r="O5" s="56"/>
      <c r="P5" s="56"/>
    </row>
    <row r="6" spans="1:16" x14ac:dyDescent="0.25">
      <c r="C6" s="81" t="s">
        <v>6</v>
      </c>
      <c r="D6" s="532" t="s">
        <v>55</v>
      </c>
      <c r="E6" s="532"/>
      <c r="F6" s="532"/>
      <c r="G6" s="532"/>
      <c r="H6" s="532"/>
      <c r="I6" s="532"/>
      <c r="J6" s="532"/>
      <c r="K6" s="532"/>
      <c r="L6" s="532"/>
      <c r="M6" s="56"/>
      <c r="N6" s="56"/>
      <c r="O6" s="56"/>
      <c r="P6" s="56"/>
    </row>
    <row r="7" spans="1:16" x14ac:dyDescent="0.25">
      <c r="C7" s="81" t="s">
        <v>7</v>
      </c>
      <c r="D7" s="532" t="str">
        <f>adrese</f>
        <v>Dzīvojamā ēka Nr.17000310131 001 
Zvejnieku alejā 7, Liepājā.</v>
      </c>
      <c r="E7" s="532"/>
      <c r="F7" s="532"/>
      <c r="G7" s="532"/>
      <c r="H7" s="532"/>
      <c r="I7" s="532"/>
      <c r="J7" s="532"/>
      <c r="K7" s="532"/>
      <c r="L7" s="532"/>
      <c r="M7" s="56"/>
      <c r="N7" s="56"/>
      <c r="O7" s="56"/>
      <c r="P7" s="56"/>
    </row>
    <row r="8" spans="1:16" x14ac:dyDescent="0.25">
      <c r="C8" s="81" t="s">
        <v>21</v>
      </c>
      <c r="D8" s="532" t="str">
        <f>līgums</f>
        <v>WS-61-17</v>
      </c>
      <c r="E8" s="532"/>
      <c r="F8" s="532"/>
      <c r="G8" s="532"/>
      <c r="H8" s="532"/>
      <c r="I8" s="532"/>
      <c r="J8" s="532"/>
      <c r="K8" s="532"/>
      <c r="L8" s="532"/>
      <c r="M8" s="56"/>
      <c r="N8" s="56"/>
      <c r="O8" s="56"/>
      <c r="P8" s="56"/>
    </row>
    <row r="9" spans="1:16" x14ac:dyDescent="0.25">
      <c r="A9" s="535" t="s">
        <v>557</v>
      </c>
      <c r="B9" s="535"/>
      <c r="C9" s="535"/>
      <c r="D9" s="535"/>
      <c r="E9" s="535"/>
      <c r="F9" s="535"/>
      <c r="G9" s="56"/>
      <c r="H9" s="56"/>
      <c r="I9" s="56"/>
      <c r="J9" s="536" t="s">
        <v>40</v>
      </c>
      <c r="K9" s="536"/>
      <c r="L9" s="536"/>
      <c r="M9" s="536"/>
      <c r="N9" s="537">
        <f>P25</f>
        <v>0</v>
      </c>
      <c r="O9" s="537"/>
      <c r="P9" s="56"/>
    </row>
    <row r="10" spans="1:16" x14ac:dyDescent="0.25">
      <c r="A10" s="87"/>
      <c r="B10" s="88"/>
      <c r="C10" s="81"/>
      <c r="L10" s="84"/>
      <c r="M10" s="84"/>
      <c r="O10" s="89"/>
      <c r="P10" s="90" t="str">
        <f>A31</f>
        <v>Tāme sastādīta 2021. gada</v>
      </c>
    </row>
    <row r="11" spans="1:16" ht="15.75" thickBot="1" x14ac:dyDescent="0.3">
      <c r="A11" s="87"/>
      <c r="B11" s="88"/>
      <c r="C11" s="81"/>
      <c r="L11" s="91"/>
      <c r="M11" s="91"/>
      <c r="N11" s="92"/>
      <c r="O11" s="83"/>
    </row>
    <row r="12" spans="1:16" ht="15.75"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6" ht="66.75" thickBot="1" x14ac:dyDescent="0.3">
      <c r="A13" s="538"/>
      <c r="B13" s="539"/>
      <c r="C13" s="540"/>
      <c r="D13" s="541"/>
      <c r="E13" s="542"/>
      <c r="F13" s="209" t="s">
        <v>47</v>
      </c>
      <c r="G13" s="210" t="s">
        <v>48</v>
      </c>
      <c r="H13" s="210" t="s">
        <v>49</v>
      </c>
      <c r="I13" s="210" t="s">
        <v>50</v>
      </c>
      <c r="J13" s="210" t="s">
        <v>51</v>
      </c>
      <c r="K13" s="211" t="s">
        <v>52</v>
      </c>
      <c r="L13" s="209" t="s">
        <v>47</v>
      </c>
      <c r="M13" s="210" t="s">
        <v>49</v>
      </c>
      <c r="N13" s="210" t="s">
        <v>50</v>
      </c>
      <c r="O13" s="210" t="s">
        <v>51</v>
      </c>
      <c r="P13" s="211" t="s">
        <v>52</v>
      </c>
    </row>
    <row r="14" spans="1:16" x14ac:dyDescent="0.25">
      <c r="A14" s="291">
        <f>IF(COUNTBLANK(B14)=1," ",COUNTA($B$14:B14))</f>
        <v>1</v>
      </c>
      <c r="B14" s="292" t="s">
        <v>79</v>
      </c>
      <c r="C14" s="293" t="s">
        <v>244</v>
      </c>
      <c r="D14" s="294" t="s">
        <v>78</v>
      </c>
      <c r="E14" s="295">
        <f>60*0.035</f>
        <v>2.1</v>
      </c>
      <c r="F14" s="105"/>
      <c r="G14" s="106"/>
      <c r="H14" s="107">
        <f>F14*G14</f>
        <v>0</v>
      </c>
      <c r="I14" s="108"/>
      <c r="J14" s="108"/>
      <c r="K14" s="109">
        <f>ROUND(I14+H14+J14,2)</f>
        <v>0</v>
      </c>
      <c r="L14" s="109">
        <f>ROUND(E14*F14,2)</f>
        <v>0</v>
      </c>
      <c r="M14" s="109">
        <f>ROUND(E14*H14,2)</f>
        <v>0</v>
      </c>
      <c r="N14" s="109">
        <f>ROUND(E14*I14,2)</f>
        <v>0</v>
      </c>
      <c r="O14" s="109">
        <f>ROUND(E14*J14,2)</f>
        <v>0</v>
      </c>
      <c r="P14" s="109">
        <f>SUM(M14:O14)</f>
        <v>0</v>
      </c>
    </row>
    <row r="15" spans="1:16" x14ac:dyDescent="0.25">
      <c r="A15" s="176">
        <f>IF(COUNTBLANK(B15)=1," ",COUNTA($B$14:B15))</f>
        <v>2</v>
      </c>
      <c r="B15" s="181" t="s">
        <v>79</v>
      </c>
      <c r="C15" s="237" t="s">
        <v>222</v>
      </c>
      <c r="D15" s="238" t="s">
        <v>78</v>
      </c>
      <c r="E15" s="184">
        <f>E17*0.01</f>
        <v>2.5881000000000003</v>
      </c>
      <c r="F15" s="105"/>
      <c r="G15" s="106"/>
      <c r="H15" s="107">
        <f>F15*G15</f>
        <v>0</v>
      </c>
      <c r="I15" s="108"/>
      <c r="J15" s="108"/>
      <c r="K15" s="109">
        <f>ROUND(I15+H15+J15,2)</f>
        <v>0</v>
      </c>
      <c r="L15" s="109">
        <f>ROUND(E15*F15,2)</f>
        <v>0</v>
      </c>
      <c r="M15" s="109">
        <f>ROUND(E15*H15,2)</f>
        <v>0</v>
      </c>
      <c r="N15" s="109">
        <f>ROUND(E15*I15,2)</f>
        <v>0</v>
      </c>
      <c r="O15" s="109">
        <f>ROUND(E15*J15,2)</f>
        <v>0</v>
      </c>
      <c r="P15" s="109">
        <f>SUM(M15:O15)</f>
        <v>0</v>
      </c>
    </row>
    <row r="16" spans="1:16" x14ac:dyDescent="0.25">
      <c r="A16" s="176" t="str">
        <f>IF(COUNTBLANK(B16)=1," ",COUNTA($B$14:B16))</f>
        <v xml:space="preserve"> </v>
      </c>
      <c r="B16" s="181"/>
      <c r="C16" s="237" t="s">
        <v>223</v>
      </c>
      <c r="D16" s="177" t="s">
        <v>77</v>
      </c>
      <c r="E16" s="240">
        <f>ROUNDUP(E15*0.14,0)</f>
        <v>1</v>
      </c>
      <c r="F16" s="105"/>
      <c r="G16" s="106"/>
      <c r="H16" s="107">
        <f t="shared" ref="H16:H22" si="0">F16*G16</f>
        <v>0</v>
      </c>
      <c r="I16" s="108"/>
      <c r="J16" s="108"/>
      <c r="K16" s="109">
        <f t="shared" ref="K16:K22" si="1">ROUND(I16+H16+J16,2)</f>
        <v>0</v>
      </c>
      <c r="L16" s="109">
        <f t="shared" ref="L16:L22" si="2">ROUND(E16*F16,2)</f>
        <v>0</v>
      </c>
      <c r="M16" s="109">
        <f t="shared" ref="M16:M22" si="3">ROUND(E16*H16,2)</f>
        <v>0</v>
      </c>
      <c r="N16" s="109">
        <f t="shared" ref="N16:N22" si="4">ROUND(E16*I16,2)</f>
        <v>0</v>
      </c>
      <c r="O16" s="109">
        <f t="shared" ref="O16:O22" si="5">ROUND(E16*J16,2)</f>
        <v>0</v>
      </c>
      <c r="P16" s="109">
        <f t="shared" ref="P16:P22" si="6">SUM(M16:O16)</f>
        <v>0</v>
      </c>
    </row>
    <row r="17" spans="1:16" x14ac:dyDescent="0.25">
      <c r="A17" s="176">
        <f>IF(COUNTBLANK(B17)=1," ",COUNTA($B$14:B17))</f>
        <v>3</v>
      </c>
      <c r="B17" s="181" t="s">
        <v>79</v>
      </c>
      <c r="C17" s="296" t="s">
        <v>245</v>
      </c>
      <c r="D17" s="238" t="s">
        <v>56</v>
      </c>
      <c r="E17" s="297">
        <f>apjomi!E53</f>
        <v>258.81</v>
      </c>
      <c r="F17" s="105"/>
      <c r="G17" s="106"/>
      <c r="H17" s="107">
        <f t="shared" si="0"/>
        <v>0</v>
      </c>
      <c r="I17" s="108"/>
      <c r="J17" s="108"/>
      <c r="K17" s="109">
        <f t="shared" si="1"/>
        <v>0</v>
      </c>
      <c r="L17" s="109">
        <f t="shared" si="2"/>
        <v>0</v>
      </c>
      <c r="M17" s="109">
        <f t="shared" si="3"/>
        <v>0</v>
      </c>
      <c r="N17" s="109">
        <f t="shared" si="4"/>
        <v>0</v>
      </c>
      <c r="O17" s="109">
        <f t="shared" si="5"/>
        <v>0</v>
      </c>
      <c r="P17" s="109">
        <f t="shared" si="6"/>
        <v>0</v>
      </c>
    </row>
    <row r="18" spans="1:16" x14ac:dyDescent="0.25">
      <c r="A18" s="176" t="str">
        <f>IF(COUNTBLANK(B18)=1," ",COUNTA($B$14:B18))</f>
        <v xml:space="preserve"> </v>
      </c>
      <c r="B18" s="177"/>
      <c r="C18" s="182" t="s">
        <v>246</v>
      </c>
      <c r="D18" s="177" t="s">
        <v>81</v>
      </c>
      <c r="E18" s="184">
        <f>E17*0.1</f>
        <v>25.881</v>
      </c>
      <c r="F18" s="105"/>
      <c r="G18" s="106"/>
      <c r="H18" s="107">
        <f t="shared" si="0"/>
        <v>0</v>
      </c>
      <c r="I18" s="108"/>
      <c r="J18" s="108"/>
      <c r="K18" s="109">
        <f t="shared" si="1"/>
        <v>0</v>
      </c>
      <c r="L18" s="109">
        <f t="shared" si="2"/>
        <v>0</v>
      </c>
      <c r="M18" s="109">
        <f t="shared" si="3"/>
        <v>0</v>
      </c>
      <c r="N18" s="109">
        <f t="shared" si="4"/>
        <v>0</v>
      </c>
      <c r="O18" s="109">
        <f t="shared" si="5"/>
        <v>0</v>
      </c>
      <c r="P18" s="109">
        <f t="shared" si="6"/>
        <v>0</v>
      </c>
    </row>
    <row r="19" spans="1:16" ht="56.25" x14ac:dyDescent="0.25">
      <c r="A19" s="176">
        <f>IF(COUNTBLANK(B19)=1," ",COUNTA($B$14:B19))</f>
        <v>4</v>
      </c>
      <c r="B19" s="181" t="s">
        <v>79</v>
      </c>
      <c r="C19" s="299" t="s">
        <v>504</v>
      </c>
      <c r="D19" s="238" t="s">
        <v>56</v>
      </c>
      <c r="E19" s="300">
        <f>98*0.6</f>
        <v>58.8</v>
      </c>
      <c r="F19" s="105"/>
      <c r="G19" s="106"/>
      <c r="H19" s="107">
        <f t="shared" ref="H19" si="7">F19*G19</f>
        <v>0</v>
      </c>
      <c r="I19" s="108"/>
      <c r="J19" s="108"/>
      <c r="K19" s="109">
        <f t="shared" ref="K19" si="8">ROUND(I19+H19+J19,2)</f>
        <v>0</v>
      </c>
      <c r="L19" s="109">
        <f t="shared" ref="L19" si="9">ROUND(E19*F19,2)</f>
        <v>0</v>
      </c>
      <c r="M19" s="109">
        <f t="shared" ref="M19" si="10">ROUND(E19*H19,2)</f>
        <v>0</v>
      </c>
      <c r="N19" s="109">
        <f t="shared" ref="N19" si="11">ROUND(E19*I19,2)</f>
        <v>0</v>
      </c>
      <c r="O19" s="109">
        <f t="shared" ref="O19" si="12">ROUND(E19*J19,2)</f>
        <v>0</v>
      </c>
      <c r="P19" s="109">
        <f t="shared" ref="P19" si="13">SUM(M19:O19)</f>
        <v>0</v>
      </c>
    </row>
    <row r="20" spans="1:16" x14ac:dyDescent="0.25">
      <c r="A20" s="176" t="str">
        <f>IF(COUNTBLANK(B20)=1," ",COUNTA($B$14:B21))</f>
        <v xml:space="preserve"> </v>
      </c>
      <c r="B20" s="177"/>
      <c r="C20" s="182" t="s">
        <v>217</v>
      </c>
      <c r="D20" s="177" t="s">
        <v>81</v>
      </c>
      <c r="E20" s="184">
        <f>E19*7</f>
        <v>411.59999999999997</v>
      </c>
      <c r="F20" s="105"/>
      <c r="G20" s="106"/>
      <c r="H20" s="107">
        <f>F20*G20</f>
        <v>0</v>
      </c>
      <c r="I20" s="108"/>
      <c r="J20" s="108"/>
      <c r="K20" s="109">
        <f>ROUND(I20+H20+J20,2)</f>
        <v>0</v>
      </c>
      <c r="L20" s="109">
        <f>ROUND(E20*F20,2)</f>
        <v>0</v>
      </c>
      <c r="M20" s="109">
        <f>ROUND(E20*H20,2)</f>
        <v>0</v>
      </c>
      <c r="N20" s="109">
        <f>ROUND(E20*I20,2)</f>
        <v>0</v>
      </c>
      <c r="O20" s="109">
        <f>ROUND(E20*J20,2)</f>
        <v>0</v>
      </c>
      <c r="P20" s="109">
        <f>SUM(M20:O20)</f>
        <v>0</v>
      </c>
    </row>
    <row r="21" spans="1:16" x14ac:dyDescent="0.25">
      <c r="A21" s="176" t="str">
        <f>IF(COUNTBLANK(B21)=1," ",COUNTA($B$14:B21))</f>
        <v xml:space="preserve"> </v>
      </c>
      <c r="B21" s="177"/>
      <c r="C21" s="182" t="s">
        <v>247</v>
      </c>
      <c r="D21" s="238" t="s">
        <v>56</v>
      </c>
      <c r="E21" s="184">
        <f>E19*1.1</f>
        <v>64.680000000000007</v>
      </c>
      <c r="F21" s="105"/>
      <c r="G21" s="106"/>
      <c r="H21" s="107">
        <f>F21*G21</f>
        <v>0</v>
      </c>
      <c r="I21" s="108"/>
      <c r="J21" s="108"/>
      <c r="K21" s="109">
        <f>ROUND(I21+H21+J21,2)</f>
        <v>0</v>
      </c>
      <c r="L21" s="109">
        <f>ROUND(E21*F21,2)</f>
        <v>0</v>
      </c>
      <c r="M21" s="109">
        <f>ROUND(E21*H21,2)</f>
        <v>0</v>
      </c>
      <c r="N21" s="109">
        <f>ROUND(E21*I21,2)</f>
        <v>0</v>
      </c>
      <c r="O21" s="109">
        <f>ROUND(E21*J21,2)</f>
        <v>0</v>
      </c>
      <c r="P21" s="109">
        <f>SUM(M21:O21)</f>
        <v>0</v>
      </c>
    </row>
    <row r="22" spans="1:16" ht="56.25" x14ac:dyDescent="0.25">
      <c r="A22" s="176">
        <f>IF(COUNTBLANK(B22)=1," ",COUNTA($B$14:B22))</f>
        <v>5</v>
      </c>
      <c r="B22" s="298">
        <f>apjomi!A53</f>
        <v>0</v>
      </c>
      <c r="C22" s="299" t="str">
        <f>apjomi!B53</f>
        <v>P3 Pagraba pārseguma siltinājums. Esošs grīdas sastāvs~b=60mm
Esošais dz-betona pārsegums~b=220mm
Līmjava;Siltinājums - akmensvate (Paroc CGL 20 CY 0,037 W/m²K vai ekvivalents) b=100mm</v>
      </c>
      <c r="D22" s="238" t="s">
        <v>56</v>
      </c>
      <c r="E22" s="300">
        <f>E17</f>
        <v>258.81</v>
      </c>
      <c r="F22" s="105"/>
      <c r="G22" s="106"/>
      <c r="H22" s="107">
        <f t="shared" si="0"/>
        <v>0</v>
      </c>
      <c r="I22" s="108"/>
      <c r="J22" s="108"/>
      <c r="K22" s="109">
        <f t="shared" si="1"/>
        <v>0</v>
      </c>
      <c r="L22" s="109">
        <f t="shared" si="2"/>
        <v>0</v>
      </c>
      <c r="M22" s="109">
        <f t="shared" si="3"/>
        <v>0</v>
      </c>
      <c r="N22" s="109">
        <f t="shared" si="4"/>
        <v>0</v>
      </c>
      <c r="O22" s="109">
        <f t="shared" si="5"/>
        <v>0</v>
      </c>
      <c r="P22" s="109">
        <f t="shared" si="6"/>
        <v>0</v>
      </c>
    </row>
    <row r="23" spans="1:16" x14ac:dyDescent="0.25">
      <c r="A23" s="176" t="str">
        <f>IF(COUNTBLANK(B23)=1," ",COUNTA($B$14:B24))</f>
        <v xml:space="preserve"> </v>
      </c>
      <c r="B23" s="177"/>
      <c r="C23" s="182" t="s">
        <v>217</v>
      </c>
      <c r="D23" s="177" t="s">
        <v>81</v>
      </c>
      <c r="E23" s="184">
        <f>E22*7</f>
        <v>1811.67</v>
      </c>
      <c r="F23" s="105"/>
      <c r="G23" s="106"/>
      <c r="H23" s="107">
        <f>F23*G23</f>
        <v>0</v>
      </c>
      <c r="I23" s="108"/>
      <c r="J23" s="108"/>
      <c r="K23" s="109">
        <f>ROUND(I23+H23+J23,2)</f>
        <v>0</v>
      </c>
      <c r="L23" s="109">
        <f>ROUND(E23*F23,2)</f>
        <v>0</v>
      </c>
      <c r="M23" s="109">
        <f>ROUND(E23*H23,2)</f>
        <v>0</v>
      </c>
      <c r="N23" s="109">
        <f>ROUND(E23*I23,2)</f>
        <v>0</v>
      </c>
      <c r="O23" s="109">
        <f>ROUND(E23*J23,2)</f>
        <v>0</v>
      </c>
      <c r="P23" s="109">
        <f>SUM(M23:O23)</f>
        <v>0</v>
      </c>
    </row>
    <row r="24" spans="1:16" ht="15.75" thickBot="1" x14ac:dyDescent="0.3">
      <c r="A24" s="176" t="str">
        <f>IF(COUNTBLANK(B24)=1," ",COUNTA($B$14:B24))</f>
        <v xml:space="preserve"> </v>
      </c>
      <c r="B24" s="177"/>
      <c r="C24" s="182" t="s">
        <v>247</v>
      </c>
      <c r="D24" s="238" t="s">
        <v>56</v>
      </c>
      <c r="E24" s="184">
        <f>E22*1.1</f>
        <v>284.69100000000003</v>
      </c>
      <c r="F24" s="105"/>
      <c r="G24" s="106"/>
      <c r="H24" s="107">
        <f>F24*G24</f>
        <v>0</v>
      </c>
      <c r="I24" s="108"/>
      <c r="J24" s="108"/>
      <c r="K24" s="109">
        <f>ROUND(I24+H24+J24,2)</f>
        <v>0</v>
      </c>
      <c r="L24" s="109">
        <f>ROUND(E24*F24,2)</f>
        <v>0</v>
      </c>
      <c r="M24" s="109">
        <f>ROUND(E24*H24,2)</f>
        <v>0</v>
      </c>
      <c r="N24" s="109">
        <f>ROUND(E24*I24,2)</f>
        <v>0</v>
      </c>
      <c r="O24" s="109">
        <f>ROUND(E24*J24,2)</f>
        <v>0</v>
      </c>
      <c r="P24" s="109">
        <f>SUM(M24:O24)</f>
        <v>0</v>
      </c>
    </row>
    <row r="25" spans="1:16" ht="15.75" thickBot="1" x14ac:dyDescent="0.3">
      <c r="A25" s="544" t="s">
        <v>472</v>
      </c>
      <c r="B25" s="544"/>
      <c r="C25" s="544"/>
      <c r="D25" s="544"/>
      <c r="E25" s="544"/>
      <c r="F25" s="544"/>
      <c r="G25" s="544"/>
      <c r="H25" s="544"/>
      <c r="I25" s="544"/>
      <c r="J25" s="544"/>
      <c r="K25" s="544"/>
      <c r="L25" s="120">
        <f>SUM(L14:L24)</f>
        <v>0</v>
      </c>
      <c r="M25" s="301">
        <f>SUM(M14:M24)</f>
        <v>0</v>
      </c>
      <c r="N25" s="301">
        <f>SUM(N14:N24)</f>
        <v>0</v>
      </c>
      <c r="O25" s="301">
        <f>SUM(O14:O24)</f>
        <v>0</v>
      </c>
      <c r="P25" s="302">
        <f>SUM(P14:P24)</f>
        <v>0</v>
      </c>
    </row>
    <row r="26" spans="1:16" x14ac:dyDescent="0.25">
      <c r="A26" s="56"/>
      <c r="B26" s="56"/>
      <c r="C26" s="56"/>
      <c r="D26" s="56"/>
      <c r="E26" s="56"/>
      <c r="F26" s="56"/>
      <c r="G26" s="56"/>
      <c r="H26" s="56"/>
      <c r="I26" s="56"/>
      <c r="J26" s="56"/>
      <c r="K26" s="56"/>
      <c r="L26" s="56"/>
      <c r="M26" s="56"/>
      <c r="N26" s="56"/>
      <c r="O26" s="56"/>
      <c r="P26" s="56"/>
    </row>
    <row r="27" spans="1:16" x14ac:dyDescent="0.25">
      <c r="A27" s="56"/>
      <c r="B27" s="56"/>
      <c r="C27" s="56"/>
      <c r="D27" s="56"/>
      <c r="E27" s="56"/>
      <c r="F27" s="56"/>
      <c r="G27" s="56"/>
      <c r="H27" s="56"/>
      <c r="I27" s="56"/>
      <c r="J27" s="56"/>
      <c r="K27" s="56"/>
      <c r="L27" s="56"/>
      <c r="M27" s="56"/>
      <c r="N27" s="56"/>
      <c r="O27" s="56"/>
      <c r="P27" s="56"/>
    </row>
    <row r="28" spans="1:16" x14ac:dyDescent="0.25">
      <c r="A28" s="80" t="s">
        <v>14</v>
      </c>
      <c r="B28" s="56"/>
      <c r="C28" s="545">
        <f>sas</f>
        <v>0</v>
      </c>
      <c r="D28" s="545"/>
      <c r="E28" s="545"/>
      <c r="F28" s="545"/>
      <c r="G28" s="545"/>
      <c r="H28" s="545"/>
      <c r="I28" s="56"/>
      <c r="J28" s="56"/>
      <c r="K28" s="56"/>
      <c r="L28" s="56"/>
      <c r="M28" s="56"/>
      <c r="N28" s="56"/>
      <c r="O28" s="56"/>
      <c r="P28" s="56"/>
    </row>
    <row r="29" spans="1:16" x14ac:dyDescent="0.25">
      <c r="A29" s="56"/>
      <c r="B29" s="56"/>
      <c r="C29" s="508" t="s">
        <v>15</v>
      </c>
      <c r="D29" s="508"/>
      <c r="E29" s="508"/>
      <c r="F29" s="508"/>
      <c r="G29" s="508"/>
      <c r="H29" s="508"/>
      <c r="I29" s="56"/>
      <c r="J29" s="56"/>
      <c r="K29" s="56"/>
      <c r="L29" s="56"/>
      <c r="M29" s="56"/>
      <c r="N29" s="56"/>
      <c r="O29" s="56"/>
      <c r="P29" s="56"/>
    </row>
    <row r="30" spans="1:16" x14ac:dyDescent="0.25">
      <c r="A30" s="56"/>
      <c r="B30" s="56"/>
      <c r="C30" s="56"/>
      <c r="D30" s="56"/>
      <c r="E30" s="56"/>
      <c r="F30" s="56"/>
      <c r="G30" s="56"/>
      <c r="H30" s="56"/>
      <c r="I30" s="56"/>
      <c r="J30" s="56"/>
      <c r="K30" s="56"/>
      <c r="L30" s="56"/>
      <c r="M30" s="56"/>
      <c r="N30" s="56"/>
      <c r="O30" s="56"/>
      <c r="P30" s="56"/>
    </row>
    <row r="31" spans="1:16" x14ac:dyDescent="0.25">
      <c r="A31" s="122" t="str">
        <f>dat</f>
        <v>Tāme sastādīta 2021. gada</v>
      </c>
      <c r="B31" s="123"/>
      <c r="C31" s="123"/>
      <c r="D31" s="123"/>
      <c r="E31" s="56"/>
      <c r="F31" s="56"/>
      <c r="G31" s="56"/>
      <c r="H31" s="56"/>
      <c r="I31" s="56"/>
      <c r="J31" s="56"/>
      <c r="K31" s="56"/>
      <c r="L31" s="56"/>
      <c r="M31" s="56"/>
      <c r="N31" s="56"/>
      <c r="O31" s="56"/>
      <c r="P31" s="56"/>
    </row>
    <row r="32" spans="1:16" x14ac:dyDescent="0.25">
      <c r="A32" s="56"/>
      <c r="B32" s="56"/>
      <c r="C32" s="56"/>
      <c r="D32" s="56"/>
      <c r="E32" s="56"/>
      <c r="F32" s="56"/>
      <c r="G32" s="56"/>
      <c r="H32" s="56"/>
      <c r="I32" s="56"/>
      <c r="J32" s="56"/>
      <c r="K32" s="56"/>
      <c r="L32" s="56"/>
      <c r="M32" s="56"/>
      <c r="N32" s="56"/>
      <c r="O32" s="56"/>
      <c r="P32" s="56"/>
    </row>
    <row r="33" spans="1:16" x14ac:dyDescent="0.25">
      <c r="A33" s="80" t="s">
        <v>38</v>
      </c>
      <c r="B33" s="56"/>
      <c r="C33" s="545">
        <f>C28</f>
        <v>0</v>
      </c>
      <c r="D33" s="545"/>
      <c r="E33" s="545"/>
      <c r="F33" s="545"/>
      <c r="G33" s="545"/>
      <c r="H33" s="545"/>
      <c r="I33" s="56"/>
      <c r="J33" s="56"/>
      <c r="K33" s="56"/>
      <c r="L33" s="56"/>
      <c r="M33" s="56"/>
      <c r="N33" s="56"/>
      <c r="O33" s="56"/>
      <c r="P33" s="56"/>
    </row>
    <row r="34" spans="1:16" x14ac:dyDescent="0.25">
      <c r="A34" s="56"/>
      <c r="B34" s="56"/>
      <c r="C34" s="508" t="s">
        <v>15</v>
      </c>
      <c r="D34" s="508"/>
      <c r="E34" s="508"/>
      <c r="F34" s="508"/>
      <c r="G34" s="508"/>
      <c r="H34" s="508"/>
      <c r="I34" s="56"/>
      <c r="J34" s="56"/>
      <c r="K34" s="56"/>
      <c r="L34" s="56"/>
      <c r="M34" s="56"/>
      <c r="N34" s="56"/>
      <c r="O34" s="56"/>
      <c r="P34" s="56"/>
    </row>
    <row r="35" spans="1:16" x14ac:dyDescent="0.25">
      <c r="A35" s="56"/>
      <c r="B35" s="56"/>
      <c r="C35" s="56"/>
      <c r="D35" s="56"/>
      <c r="E35" s="56"/>
      <c r="F35" s="56"/>
      <c r="G35" s="56"/>
      <c r="H35" s="56"/>
      <c r="I35" s="56"/>
      <c r="J35" s="56"/>
      <c r="K35" s="56"/>
      <c r="L35" s="56"/>
      <c r="M35" s="56"/>
      <c r="N35" s="56"/>
      <c r="O35" s="56"/>
      <c r="P35" s="56"/>
    </row>
    <row r="36" spans="1:16" x14ac:dyDescent="0.25">
      <c r="A36" s="122" t="s">
        <v>53</v>
      </c>
      <c r="B36" s="123"/>
      <c r="C36" s="124">
        <f>sert</f>
        <v>0</v>
      </c>
    </row>
    <row r="38" spans="1:16" x14ac:dyDescent="0.25">
      <c r="A38" s="580" t="s">
        <v>563</v>
      </c>
    </row>
    <row r="39" spans="1:16" x14ac:dyDescent="0.2">
      <c r="A39" s="581" t="s">
        <v>564</v>
      </c>
    </row>
    <row r="40" spans="1:16" x14ac:dyDescent="0.2">
      <c r="A40" s="581" t="s">
        <v>565</v>
      </c>
    </row>
  </sheetData>
  <mergeCells count="22">
    <mergeCell ref="C34:H34"/>
    <mergeCell ref="L12:P12"/>
    <mergeCell ref="A25:K25"/>
    <mergeCell ref="C28:H28"/>
    <mergeCell ref="C29:H29"/>
    <mergeCell ref="C33:H33"/>
    <mergeCell ref="D8:L8"/>
    <mergeCell ref="A9:F9"/>
    <mergeCell ref="J9:M9"/>
    <mergeCell ref="N9:O9"/>
    <mergeCell ref="A12:A13"/>
    <mergeCell ref="B12:B13"/>
    <mergeCell ref="C12:C13"/>
    <mergeCell ref="D12:D13"/>
    <mergeCell ref="E12:E13"/>
    <mergeCell ref="F12:K12"/>
    <mergeCell ref="D7:L7"/>
    <mergeCell ref="C2:I2"/>
    <mergeCell ref="C3:I3"/>
    <mergeCell ref="C4:I4"/>
    <mergeCell ref="D5:L5"/>
    <mergeCell ref="D6:L6"/>
  </mergeCells>
  <conditionalFormatting sqref="N9:O9 C2:I2 D14:E14">
    <cfRule type="cellIs" dxfId="151" priority="27" operator="equal">
      <formula>0</formula>
    </cfRule>
  </conditionalFormatting>
  <conditionalFormatting sqref="L25:P25">
    <cfRule type="cellIs" dxfId="150" priority="30" operator="equal">
      <formula>0</formula>
    </cfRule>
  </conditionalFormatting>
  <conditionalFormatting sqref="F14:G18 F22:G24">
    <cfRule type="cellIs" dxfId="149" priority="15" operator="equal">
      <formula>0</formula>
    </cfRule>
  </conditionalFormatting>
  <conditionalFormatting sqref="H14:H18 H22:H24">
    <cfRule type="cellIs" dxfId="148" priority="16" operator="equal">
      <formula>0</formula>
    </cfRule>
  </conditionalFormatting>
  <conditionalFormatting sqref="K14:P18 K22:P24">
    <cfRule type="cellIs" dxfId="147" priority="14" operator="equal">
      <formula>0</formula>
    </cfRule>
  </conditionalFormatting>
  <conditionalFormatting sqref="C4:I4 D5:L6 B15:E18 B22:E24">
    <cfRule type="cellIs" dxfId="146" priority="26" operator="equal">
      <formula>0</formula>
    </cfRule>
  </conditionalFormatting>
  <conditionalFormatting sqref="A9:F9 A25:K25">
    <cfRule type="containsText" dxfId="145" priority="28" operator="containsText" text="Tāme sastādīta  20__. gada tirgus cenās, pamatojoties uz ___ daļas rasējumiem"/>
  </conditionalFormatting>
  <conditionalFormatting sqref="O10">
    <cfRule type="cellIs" dxfId="144" priority="29" operator="equal">
      <formula>"20__. gada __. _________"</formula>
    </cfRule>
  </conditionalFormatting>
  <conditionalFormatting sqref="B14">
    <cfRule type="cellIs" dxfId="143" priority="31" operator="equal">
      <formula>0</formula>
    </cfRule>
  </conditionalFormatting>
  <conditionalFormatting sqref="C14">
    <cfRule type="cellIs" dxfId="142" priority="32" operator="equal">
      <formula>0</formula>
    </cfRule>
  </conditionalFormatting>
  <conditionalFormatting sqref="P10">
    <cfRule type="cellIs" dxfId="141" priority="33" operator="equal">
      <formula>"20__. gada __. _________"</formula>
    </cfRule>
  </conditionalFormatting>
  <conditionalFormatting sqref="D1">
    <cfRule type="cellIs" dxfId="140" priority="35" operator="equal">
      <formula>0</formula>
    </cfRule>
  </conditionalFormatting>
  <conditionalFormatting sqref="A15 A17 A22:A23">
    <cfRule type="cellIs" dxfId="139" priority="24" operator="equal">
      <formula>0</formula>
    </cfRule>
  </conditionalFormatting>
  <conditionalFormatting sqref="A14 A16 A18 A24">
    <cfRule type="cellIs" dxfId="138" priority="25" operator="equal">
      <formula>0</formula>
    </cfRule>
  </conditionalFormatting>
  <conditionalFormatting sqref="I14:J18 I22:J24">
    <cfRule type="cellIs" dxfId="137" priority="13" operator="equal">
      <formula>0</formula>
    </cfRule>
  </conditionalFormatting>
  <conditionalFormatting sqref="C28:H28">
    <cfRule type="cellIs" dxfId="136" priority="10" operator="equal">
      <formula>0</formula>
    </cfRule>
  </conditionalFormatting>
  <conditionalFormatting sqref="C33:H33 C28:H28">
    <cfRule type="cellIs" dxfId="135" priority="11" operator="equal">
      <formula>0</formula>
    </cfRule>
  </conditionalFormatting>
  <conditionalFormatting sqref="C36">
    <cfRule type="cellIs" dxfId="134" priority="12" operator="equal">
      <formula>0</formula>
    </cfRule>
  </conditionalFormatting>
  <conditionalFormatting sqref="D7:L8">
    <cfRule type="cellIs" dxfId="133" priority="9" operator="equal">
      <formula>0</formula>
    </cfRule>
  </conditionalFormatting>
  <conditionalFormatting sqref="F19:G21">
    <cfRule type="cellIs" dxfId="132" priority="4" operator="equal">
      <formula>0</formula>
    </cfRule>
  </conditionalFormatting>
  <conditionalFormatting sqref="H19:H21">
    <cfRule type="cellIs" dxfId="131" priority="5" operator="equal">
      <formula>0</formula>
    </cfRule>
  </conditionalFormatting>
  <conditionalFormatting sqref="K19:P21">
    <cfRule type="cellIs" dxfId="130" priority="3" operator="equal">
      <formula>0</formula>
    </cfRule>
  </conditionalFormatting>
  <conditionalFormatting sqref="B20:E21 C19:E19">
    <cfRule type="cellIs" dxfId="129" priority="8" operator="equal">
      <formula>0</formula>
    </cfRule>
  </conditionalFormatting>
  <conditionalFormatting sqref="A19:A20">
    <cfRule type="cellIs" dxfId="128" priority="6" operator="equal">
      <formula>0</formula>
    </cfRule>
  </conditionalFormatting>
  <conditionalFormatting sqref="A21">
    <cfRule type="cellIs" dxfId="127" priority="7" operator="equal">
      <formula>0</formula>
    </cfRule>
  </conditionalFormatting>
  <conditionalFormatting sqref="I19:J21">
    <cfRule type="cellIs" dxfId="126" priority="2" operator="equal">
      <formula>0</formula>
    </cfRule>
  </conditionalFormatting>
  <conditionalFormatting sqref="B19">
    <cfRule type="cellIs" dxfId="125" priority="1" operator="equal">
      <formula>0</formula>
    </cfRule>
  </conditionalFormatting>
  <pageMargins left="0" right="0.19685039370078741" top="0.59055118110236227" bottom="0.39370078740157483" header="0.51181102362204722" footer="0.51181102362204722"/>
  <pageSetup paperSize="9" scale="84"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ALV171"/>
  <sheetViews>
    <sheetView view="pageBreakPreview" topLeftCell="A154" zoomScale="130" zoomScaleNormal="85" zoomScaleSheetLayoutView="130" workbookViewId="0">
      <selection activeCell="A169" sqref="A169:A171"/>
    </sheetView>
  </sheetViews>
  <sheetFormatPr defaultColWidth="9.28515625" defaultRowHeight="15" x14ac:dyDescent="0.25"/>
  <cols>
    <col min="1" max="1" width="4.5703125" style="80" customWidth="1"/>
    <col min="2" max="2" width="6" style="80" customWidth="1"/>
    <col min="3" max="3" width="40.42578125" style="83" customWidth="1"/>
    <col min="4" max="4" width="7.28515625" style="80" customWidth="1"/>
    <col min="5" max="5" width="8.7109375" style="80" customWidth="1"/>
    <col min="6" max="16" width="7" style="80" customWidth="1"/>
    <col min="17" max="1010" width="9.140625" style="80" customWidth="1"/>
    <col min="1011" max="16384" width="9.28515625" style="207"/>
  </cols>
  <sheetData>
    <row r="1" spans="1:16" x14ac:dyDescent="0.25">
      <c r="C1" s="83" t="s">
        <v>39</v>
      </c>
      <c r="D1" s="82">
        <v>4</v>
      </c>
      <c r="N1" s="83"/>
      <c r="O1" s="81"/>
      <c r="P1" s="83"/>
    </row>
    <row r="2" spans="1:16" x14ac:dyDescent="0.25">
      <c r="A2" s="84"/>
      <c r="B2" s="84"/>
      <c r="C2" s="533" t="s">
        <v>248</v>
      </c>
      <c r="D2" s="533"/>
      <c r="E2" s="533"/>
      <c r="F2" s="533"/>
      <c r="G2" s="533"/>
      <c r="H2" s="533"/>
      <c r="I2" s="533"/>
      <c r="J2" s="84"/>
    </row>
    <row r="3" spans="1:16" x14ac:dyDescent="0.25">
      <c r="A3" s="85"/>
      <c r="B3" s="85"/>
      <c r="C3" s="510" t="s">
        <v>18</v>
      </c>
      <c r="D3" s="510"/>
      <c r="E3" s="510"/>
      <c r="F3" s="510"/>
      <c r="G3" s="510"/>
      <c r="H3" s="510"/>
      <c r="I3" s="510"/>
      <c r="J3" s="85"/>
    </row>
    <row r="4" spans="1:16" x14ac:dyDescent="0.25">
      <c r="A4" s="85"/>
      <c r="B4" s="85"/>
      <c r="C4" s="534" t="s">
        <v>4</v>
      </c>
      <c r="D4" s="534"/>
      <c r="E4" s="534"/>
      <c r="F4" s="534"/>
      <c r="G4" s="534"/>
      <c r="H4" s="534"/>
      <c r="I4" s="534"/>
      <c r="J4" s="85"/>
    </row>
    <row r="5" spans="1:16" x14ac:dyDescent="0.25">
      <c r="C5" s="83" t="s">
        <v>5</v>
      </c>
      <c r="D5" s="532" t="s">
        <v>54</v>
      </c>
      <c r="E5" s="532"/>
      <c r="F5" s="532"/>
      <c r="G5" s="532"/>
      <c r="H5" s="532"/>
      <c r="I5" s="532"/>
      <c r="J5" s="532"/>
      <c r="K5" s="532"/>
      <c r="L5" s="532"/>
      <c r="M5" s="56"/>
      <c r="N5" s="56"/>
      <c r="O5" s="56"/>
      <c r="P5" s="56"/>
    </row>
    <row r="6" spans="1:16" x14ac:dyDescent="0.25">
      <c r="C6" s="83" t="s">
        <v>6</v>
      </c>
      <c r="D6" s="532" t="s">
        <v>55</v>
      </c>
      <c r="E6" s="532"/>
      <c r="F6" s="532"/>
      <c r="G6" s="532"/>
      <c r="H6" s="532"/>
      <c r="I6" s="532"/>
      <c r="J6" s="532"/>
      <c r="K6" s="532"/>
      <c r="L6" s="532"/>
      <c r="M6" s="56"/>
      <c r="N6" s="56"/>
      <c r="O6" s="56"/>
      <c r="P6" s="56"/>
    </row>
    <row r="7" spans="1:16" x14ac:dyDescent="0.25">
      <c r="C7" s="83" t="s">
        <v>7</v>
      </c>
      <c r="D7" s="532" t="str">
        <f>adrese</f>
        <v>Dzīvojamā ēka Nr.17000310131 001 
Zvejnieku alejā 7, Liepājā.</v>
      </c>
      <c r="E7" s="532"/>
      <c r="F7" s="532"/>
      <c r="G7" s="532"/>
      <c r="H7" s="532"/>
      <c r="I7" s="532"/>
      <c r="J7" s="532"/>
      <c r="K7" s="532"/>
      <c r="L7" s="532"/>
      <c r="M7" s="56"/>
      <c r="N7" s="56"/>
      <c r="O7" s="56"/>
      <c r="P7" s="56"/>
    </row>
    <row r="8" spans="1:16" x14ac:dyDescent="0.25">
      <c r="C8" s="83" t="s">
        <v>21</v>
      </c>
      <c r="D8" s="532" t="str">
        <f>līgums</f>
        <v>WS-61-17</v>
      </c>
      <c r="E8" s="532"/>
      <c r="F8" s="532"/>
      <c r="G8" s="532"/>
      <c r="H8" s="532"/>
      <c r="I8" s="532"/>
      <c r="J8" s="532"/>
      <c r="K8" s="532"/>
      <c r="L8" s="532"/>
      <c r="M8" s="56"/>
      <c r="N8" s="56"/>
      <c r="O8" s="56"/>
      <c r="P8" s="56"/>
    </row>
    <row r="9" spans="1:16" x14ac:dyDescent="0.25">
      <c r="A9" s="535" t="s">
        <v>557</v>
      </c>
      <c r="B9" s="535"/>
      <c r="C9" s="535"/>
      <c r="D9" s="535"/>
      <c r="E9" s="535"/>
      <c r="F9" s="535"/>
      <c r="G9" s="56"/>
      <c r="H9" s="56"/>
      <c r="I9" s="56"/>
      <c r="J9" s="536" t="s">
        <v>40</v>
      </c>
      <c r="K9" s="536"/>
      <c r="L9" s="536"/>
      <c r="M9" s="536"/>
      <c r="N9" s="537">
        <f>P156</f>
        <v>0</v>
      </c>
      <c r="O9" s="537"/>
      <c r="P9" s="56"/>
    </row>
    <row r="10" spans="1:16" x14ac:dyDescent="0.25">
      <c r="A10" s="87"/>
      <c r="B10" s="88"/>
      <c r="L10" s="84"/>
      <c r="M10" s="84"/>
      <c r="O10" s="89"/>
      <c r="P10" s="90" t="str">
        <f>A162</f>
        <v>Tāme sastādīta 2021. gada</v>
      </c>
    </row>
    <row r="11" spans="1:16" ht="15.75" thickBot="1" x14ac:dyDescent="0.3">
      <c r="A11" s="87"/>
      <c r="B11" s="88"/>
      <c r="L11" s="91"/>
      <c r="M11" s="91"/>
      <c r="N11" s="92"/>
      <c r="O11" s="83"/>
    </row>
    <row r="12" spans="1:16" ht="15.75" thickBot="1" x14ac:dyDescent="0.3">
      <c r="A12" s="538" t="s">
        <v>24</v>
      </c>
      <c r="B12" s="539" t="s">
        <v>41</v>
      </c>
      <c r="C12" s="548" t="s">
        <v>42</v>
      </c>
      <c r="D12" s="541" t="s">
        <v>43</v>
      </c>
      <c r="E12" s="542" t="s">
        <v>44</v>
      </c>
      <c r="F12" s="543" t="s">
        <v>45</v>
      </c>
      <c r="G12" s="543"/>
      <c r="H12" s="543"/>
      <c r="I12" s="543"/>
      <c r="J12" s="543"/>
      <c r="K12" s="543"/>
      <c r="L12" s="543" t="s">
        <v>46</v>
      </c>
      <c r="M12" s="543"/>
      <c r="N12" s="543"/>
      <c r="O12" s="543"/>
      <c r="P12" s="543"/>
    </row>
    <row r="13" spans="1:16" ht="66.75" thickBot="1" x14ac:dyDescent="0.3">
      <c r="A13" s="538"/>
      <c r="B13" s="539"/>
      <c r="C13" s="548"/>
      <c r="D13" s="541"/>
      <c r="E13" s="542"/>
      <c r="F13" s="209" t="s">
        <v>47</v>
      </c>
      <c r="G13" s="210" t="s">
        <v>48</v>
      </c>
      <c r="H13" s="210" t="s">
        <v>49</v>
      </c>
      <c r="I13" s="210" t="s">
        <v>50</v>
      </c>
      <c r="J13" s="210" t="s">
        <v>51</v>
      </c>
      <c r="K13" s="211" t="s">
        <v>52</v>
      </c>
      <c r="L13" s="209" t="s">
        <v>47</v>
      </c>
      <c r="M13" s="210" t="s">
        <v>49</v>
      </c>
      <c r="N13" s="210" t="s">
        <v>50</v>
      </c>
      <c r="O13" s="210" t="s">
        <v>51</v>
      </c>
      <c r="P13" s="211" t="s">
        <v>52</v>
      </c>
    </row>
    <row r="14" spans="1:16" s="80" customFormat="1" ht="22.5" x14ac:dyDescent="0.25">
      <c r="A14" s="101" t="str">
        <f>IF(COUNTBLANK(B14)=1," ",COUNTA($B$13:B14))</f>
        <v xml:space="preserve"> </v>
      </c>
      <c r="B14" s="97"/>
      <c r="C14" s="212" t="s">
        <v>249</v>
      </c>
      <c r="D14" s="97"/>
      <c r="E14" s="213"/>
      <c r="F14" s="105"/>
      <c r="G14" s="106"/>
      <c r="H14" s="107">
        <f t="shared" ref="H14:H15" si="0">F14*G14</f>
        <v>0</v>
      </c>
      <c r="I14" s="108"/>
      <c r="J14" s="108"/>
      <c r="K14" s="109">
        <f t="shared" ref="K14:K15" si="1">ROUND(I14+H14+J14,2)</f>
        <v>0</v>
      </c>
      <c r="L14" s="109">
        <f t="shared" ref="L14:L15" si="2">ROUND(E14*F14,2)</f>
        <v>0</v>
      </c>
      <c r="M14" s="109">
        <f t="shared" ref="M14:M15" si="3">ROUND(E14*H14,2)</f>
        <v>0</v>
      </c>
      <c r="N14" s="109">
        <f t="shared" ref="N14:N15" si="4">ROUND(E14*I14,2)</f>
        <v>0</v>
      </c>
      <c r="O14" s="109">
        <f t="shared" ref="O14:O15" si="5">ROUND(E14*J14,2)</f>
        <v>0</v>
      </c>
      <c r="P14" s="109">
        <f t="shared" ref="P14:P15" si="6">SUM(M14:O14)</f>
        <v>0</v>
      </c>
    </row>
    <row r="15" spans="1:16" s="80" customFormat="1" ht="33.75" x14ac:dyDescent="0.25">
      <c r="A15" s="101">
        <f>IF(COUNTBLANK(B15)=1," ",COUNTA($B$13:B15))</f>
        <v>1</v>
      </c>
      <c r="B15" s="214" t="s">
        <v>79</v>
      </c>
      <c r="C15" s="215" t="s">
        <v>299</v>
      </c>
      <c r="D15" s="97" t="s">
        <v>56</v>
      </c>
      <c r="E15" s="213">
        <v>25</v>
      </c>
      <c r="F15" s="105"/>
      <c r="G15" s="106"/>
      <c r="H15" s="107">
        <f t="shared" si="0"/>
        <v>0</v>
      </c>
      <c r="I15" s="108"/>
      <c r="J15" s="108"/>
      <c r="K15" s="109">
        <f t="shared" si="1"/>
        <v>0</v>
      </c>
      <c r="L15" s="109">
        <f t="shared" si="2"/>
        <v>0</v>
      </c>
      <c r="M15" s="109">
        <f t="shared" si="3"/>
        <v>0</v>
      </c>
      <c r="N15" s="109">
        <f t="shared" si="4"/>
        <v>0</v>
      </c>
      <c r="O15" s="109">
        <f t="shared" si="5"/>
        <v>0</v>
      </c>
      <c r="P15" s="109">
        <f t="shared" si="6"/>
        <v>0</v>
      </c>
    </row>
    <row r="16" spans="1:16" s="80" customFormat="1" ht="22.5" x14ac:dyDescent="0.25">
      <c r="A16" s="216">
        <f>IF(COUNTBLANK(B16)=1," ",COUNTA($B$13:B16))</f>
        <v>2</v>
      </c>
      <c r="B16" s="217" t="s">
        <v>79</v>
      </c>
      <c r="C16" s="218" t="s">
        <v>300</v>
      </c>
      <c r="D16" s="219" t="s">
        <v>78</v>
      </c>
      <c r="E16" s="44">
        <f>E15*0.5</f>
        <v>12.5</v>
      </c>
      <c r="F16" s="105"/>
      <c r="G16" s="106"/>
      <c r="H16" s="107">
        <f t="shared" ref="H16:H78" si="7">F16*G16</f>
        <v>0</v>
      </c>
      <c r="I16" s="108"/>
      <c r="J16" s="108"/>
      <c r="K16" s="109">
        <f t="shared" ref="K16:K78" si="8">ROUND(I16+H16+J16,2)</f>
        <v>0</v>
      </c>
      <c r="L16" s="109">
        <f t="shared" ref="L16:L78" si="9">ROUND(E16*F16,2)</f>
        <v>0</v>
      </c>
      <c r="M16" s="109">
        <f t="shared" ref="M16:M78" si="10">ROUND(E16*H16,2)</f>
        <v>0</v>
      </c>
      <c r="N16" s="109">
        <f t="shared" ref="N16:N78" si="11">ROUND(E16*I16,2)</f>
        <v>0</v>
      </c>
      <c r="O16" s="109">
        <f t="shared" ref="O16:O78" si="12">ROUND(E16*J16,2)</f>
        <v>0</v>
      </c>
      <c r="P16" s="109">
        <f t="shared" ref="P16:P78" si="13">SUM(M16:O16)</f>
        <v>0</v>
      </c>
    </row>
    <row r="17" spans="1:16" s="80" customFormat="1" ht="11.25" x14ac:dyDescent="0.25">
      <c r="A17" s="216" t="str">
        <f>IF(COUNTBLANK(B17)=1," ",COUNTA($B$13:B17))</f>
        <v xml:space="preserve"> </v>
      </c>
      <c r="B17" s="217"/>
      <c r="C17" s="220" t="s">
        <v>250</v>
      </c>
      <c r="D17" s="221" t="s">
        <v>78</v>
      </c>
      <c r="E17" s="222">
        <f>ROUNDUP(E16*0.15,2)</f>
        <v>1.8800000000000001</v>
      </c>
      <c r="F17" s="105"/>
      <c r="G17" s="106"/>
      <c r="H17" s="107">
        <f t="shared" si="7"/>
        <v>0</v>
      </c>
      <c r="I17" s="108"/>
      <c r="J17" s="108"/>
      <c r="K17" s="109">
        <f t="shared" si="8"/>
        <v>0</v>
      </c>
      <c r="L17" s="109">
        <f t="shared" si="9"/>
        <v>0</v>
      </c>
      <c r="M17" s="109">
        <f t="shared" si="10"/>
        <v>0</v>
      </c>
      <c r="N17" s="109">
        <f t="shared" si="11"/>
        <v>0</v>
      </c>
      <c r="O17" s="109">
        <f t="shared" si="12"/>
        <v>0</v>
      </c>
      <c r="P17" s="109">
        <f t="shared" si="13"/>
        <v>0</v>
      </c>
    </row>
    <row r="18" spans="1:16" s="80" customFormat="1" ht="11.25" x14ac:dyDescent="0.25">
      <c r="A18" s="216" t="str">
        <f>IF(COUNTBLANK(B18)=1," ",COUNTA($B$13:B18))</f>
        <v xml:space="preserve"> </v>
      </c>
      <c r="B18" s="217"/>
      <c r="C18" s="220" t="s">
        <v>251</v>
      </c>
      <c r="D18" s="221" t="s">
        <v>78</v>
      </c>
      <c r="E18" s="222">
        <f>ROUNDUP(E16*0.93,2)</f>
        <v>11.629999999999999</v>
      </c>
      <c r="F18" s="105"/>
      <c r="G18" s="106"/>
      <c r="H18" s="107">
        <f t="shared" si="7"/>
        <v>0</v>
      </c>
      <c r="I18" s="108"/>
      <c r="J18" s="108"/>
      <c r="K18" s="109">
        <f t="shared" si="8"/>
        <v>0</v>
      </c>
      <c r="L18" s="109">
        <f t="shared" si="9"/>
        <v>0</v>
      </c>
      <c r="M18" s="109">
        <f t="shared" si="10"/>
        <v>0</v>
      </c>
      <c r="N18" s="109">
        <f t="shared" si="11"/>
        <v>0</v>
      </c>
      <c r="O18" s="109">
        <f t="shared" si="12"/>
        <v>0</v>
      </c>
      <c r="P18" s="109">
        <f t="shared" si="13"/>
        <v>0</v>
      </c>
    </row>
    <row r="19" spans="1:16" s="80" customFormat="1" ht="11.25" x14ac:dyDescent="0.25">
      <c r="A19" s="216" t="str">
        <f>IF(COUNTBLANK(B19)=1," ",COUNTA($B$13:B19))</f>
        <v xml:space="preserve"> </v>
      </c>
      <c r="B19" s="217"/>
      <c r="C19" s="220" t="s">
        <v>213</v>
      </c>
      <c r="D19" s="223" t="s">
        <v>252</v>
      </c>
      <c r="E19" s="222">
        <f>ROUNDUP(E16*0.25,0)</f>
        <v>4</v>
      </c>
      <c r="F19" s="105"/>
      <c r="G19" s="106"/>
      <c r="H19" s="107">
        <f t="shared" si="7"/>
        <v>0</v>
      </c>
      <c r="I19" s="108"/>
      <c r="J19" s="108"/>
      <c r="K19" s="109">
        <f t="shared" si="8"/>
        <v>0</v>
      </c>
      <c r="L19" s="109">
        <f t="shared" si="9"/>
        <v>0</v>
      </c>
      <c r="M19" s="109">
        <f t="shared" si="10"/>
        <v>0</v>
      </c>
      <c r="N19" s="109">
        <f t="shared" si="11"/>
        <v>0</v>
      </c>
      <c r="O19" s="109">
        <f t="shared" si="12"/>
        <v>0</v>
      </c>
      <c r="P19" s="109">
        <f t="shared" si="13"/>
        <v>0</v>
      </c>
    </row>
    <row r="20" spans="1:16" s="80" customFormat="1" ht="22.5" x14ac:dyDescent="0.25">
      <c r="A20" s="216">
        <f>IF(COUNTBLANK(B20)=1," ",COUNTA($B$13:B20))</f>
        <v>3</v>
      </c>
      <c r="B20" s="217" t="s">
        <v>79</v>
      </c>
      <c r="C20" s="218" t="s">
        <v>310</v>
      </c>
      <c r="D20" s="219" t="s">
        <v>78</v>
      </c>
      <c r="E20" s="44">
        <f>(1.5+1.3)*0.5+7*1.5*0.5</f>
        <v>6.65</v>
      </c>
      <c r="F20" s="105"/>
      <c r="G20" s="106"/>
      <c r="H20" s="107">
        <f t="shared" si="7"/>
        <v>0</v>
      </c>
      <c r="I20" s="108"/>
      <c r="J20" s="108"/>
      <c r="K20" s="109">
        <f t="shared" si="8"/>
        <v>0</v>
      </c>
      <c r="L20" s="109">
        <f t="shared" si="9"/>
        <v>0</v>
      </c>
      <c r="M20" s="109">
        <f t="shared" si="10"/>
        <v>0</v>
      </c>
      <c r="N20" s="109">
        <f t="shared" si="11"/>
        <v>0</v>
      </c>
      <c r="O20" s="109">
        <f t="shared" si="12"/>
        <v>0</v>
      </c>
      <c r="P20" s="109">
        <f t="shared" si="13"/>
        <v>0</v>
      </c>
    </row>
    <row r="21" spans="1:16" s="80" customFormat="1" ht="78.75" x14ac:dyDescent="0.25">
      <c r="A21" s="216"/>
      <c r="B21" s="217"/>
      <c r="C21" s="218" t="s">
        <v>316</v>
      </c>
      <c r="D21" s="219" t="s">
        <v>91</v>
      </c>
      <c r="E21" s="44">
        <f>7+3</f>
        <v>10</v>
      </c>
      <c r="F21" s="105"/>
      <c r="G21" s="106"/>
      <c r="H21" s="107">
        <f t="shared" si="7"/>
        <v>0</v>
      </c>
      <c r="I21" s="108"/>
      <c r="J21" s="108"/>
      <c r="K21" s="109">
        <f t="shared" si="8"/>
        <v>0</v>
      </c>
      <c r="L21" s="109">
        <f t="shared" si="9"/>
        <v>0</v>
      </c>
      <c r="M21" s="109">
        <f t="shared" si="10"/>
        <v>0</v>
      </c>
      <c r="N21" s="109">
        <f t="shared" si="11"/>
        <v>0</v>
      </c>
      <c r="O21" s="109">
        <f t="shared" si="12"/>
        <v>0</v>
      </c>
      <c r="P21" s="109">
        <f t="shared" si="13"/>
        <v>0</v>
      </c>
    </row>
    <row r="22" spans="1:16" s="80" customFormat="1" ht="11.25" x14ac:dyDescent="0.25">
      <c r="A22" s="216" t="str">
        <f>IF(COUNTBLANK(B22)=1," ",COUNTA($B$13:B22))</f>
        <v xml:space="preserve"> </v>
      </c>
      <c r="B22" s="224"/>
      <c r="C22" s="225" t="s">
        <v>253</v>
      </c>
      <c r="D22" s="219" t="s">
        <v>77</v>
      </c>
      <c r="E22" s="222">
        <f>ROUNDUP(E20*300*1.1,0)</f>
        <v>2195</v>
      </c>
      <c r="F22" s="105"/>
      <c r="G22" s="106"/>
      <c r="H22" s="107">
        <f t="shared" si="7"/>
        <v>0</v>
      </c>
      <c r="I22" s="108"/>
      <c r="J22" s="108"/>
      <c r="K22" s="109">
        <f t="shared" si="8"/>
        <v>0</v>
      </c>
      <c r="L22" s="109">
        <f t="shared" si="9"/>
        <v>0</v>
      </c>
      <c r="M22" s="109">
        <f t="shared" si="10"/>
        <v>0</v>
      </c>
      <c r="N22" s="109">
        <f t="shared" si="11"/>
        <v>0</v>
      </c>
      <c r="O22" s="109">
        <f t="shared" si="12"/>
        <v>0</v>
      </c>
      <c r="P22" s="109">
        <f t="shared" si="13"/>
        <v>0</v>
      </c>
    </row>
    <row r="23" spans="1:16" s="80" customFormat="1" ht="11.25" x14ac:dyDescent="0.25">
      <c r="A23" s="216" t="str">
        <f>IF(COUNTBLANK(B23)=1," ",COUNTA($B$13:B23))</f>
        <v xml:space="preserve"> </v>
      </c>
      <c r="B23" s="221"/>
      <c r="C23" s="218" t="s">
        <v>254</v>
      </c>
      <c r="D23" s="221" t="s">
        <v>78</v>
      </c>
      <c r="E23" s="222">
        <f>ROUNDUP(E20*0.25,2)</f>
        <v>1.67</v>
      </c>
      <c r="F23" s="105"/>
      <c r="G23" s="106"/>
      <c r="H23" s="107">
        <f t="shared" si="7"/>
        <v>0</v>
      </c>
      <c r="I23" s="108"/>
      <c r="J23" s="108"/>
      <c r="K23" s="109">
        <f t="shared" si="8"/>
        <v>0</v>
      </c>
      <c r="L23" s="109">
        <f t="shared" si="9"/>
        <v>0</v>
      </c>
      <c r="M23" s="109">
        <f t="shared" si="10"/>
        <v>0</v>
      </c>
      <c r="N23" s="109">
        <f t="shared" si="11"/>
        <v>0</v>
      </c>
      <c r="O23" s="109">
        <f t="shared" si="12"/>
        <v>0</v>
      </c>
      <c r="P23" s="109">
        <f t="shared" si="13"/>
        <v>0</v>
      </c>
    </row>
    <row r="24" spans="1:16" s="80" customFormat="1" ht="22.5" x14ac:dyDescent="0.25">
      <c r="A24" s="216">
        <f>IF(COUNTBLANK(B24)=1," ",COUNTA($B$13:B24))</f>
        <v>4</v>
      </c>
      <c r="B24" s="217" t="s">
        <v>79</v>
      </c>
      <c r="C24" s="218" t="s">
        <v>301</v>
      </c>
      <c r="D24" s="219" t="s">
        <v>77</v>
      </c>
      <c r="E24" s="44">
        <f>ROUNDUP(E15/0.5/0.6*2,0)</f>
        <v>167</v>
      </c>
      <c r="F24" s="105"/>
      <c r="G24" s="106"/>
      <c r="H24" s="107">
        <f t="shared" si="7"/>
        <v>0</v>
      </c>
      <c r="I24" s="108"/>
      <c r="J24" s="108"/>
      <c r="K24" s="109">
        <f t="shared" si="8"/>
        <v>0</v>
      </c>
      <c r="L24" s="109">
        <f t="shared" si="9"/>
        <v>0</v>
      </c>
      <c r="M24" s="109">
        <f t="shared" si="10"/>
        <v>0</v>
      </c>
      <c r="N24" s="109">
        <f t="shared" si="11"/>
        <v>0</v>
      </c>
      <c r="O24" s="109">
        <f t="shared" si="12"/>
        <v>0</v>
      </c>
      <c r="P24" s="109">
        <f t="shared" si="13"/>
        <v>0</v>
      </c>
    </row>
    <row r="25" spans="1:16" s="80" customFormat="1" ht="22.5" x14ac:dyDescent="0.25">
      <c r="A25" s="216">
        <f>IF(COUNTBLANK(B25)=1," ",COUNTA($B$13:B25))</f>
        <v>5</v>
      </c>
      <c r="B25" s="217" t="s">
        <v>79</v>
      </c>
      <c r="C25" s="218" t="s">
        <v>302</v>
      </c>
      <c r="D25" s="219" t="s">
        <v>78</v>
      </c>
      <c r="E25" s="44">
        <f>(E15/0.5/0.6)*(0.05*0.07*0.5)*1.2</f>
        <v>0.17500000000000004</v>
      </c>
      <c r="F25" s="105"/>
      <c r="G25" s="106"/>
      <c r="H25" s="107">
        <f t="shared" si="7"/>
        <v>0</v>
      </c>
      <c r="I25" s="108"/>
      <c r="J25" s="108"/>
      <c r="K25" s="109">
        <f t="shared" si="8"/>
        <v>0</v>
      </c>
      <c r="L25" s="109">
        <f t="shared" si="9"/>
        <v>0</v>
      </c>
      <c r="M25" s="109">
        <f t="shared" si="10"/>
        <v>0</v>
      </c>
      <c r="N25" s="109">
        <f t="shared" si="11"/>
        <v>0</v>
      </c>
      <c r="O25" s="109">
        <f t="shared" si="12"/>
        <v>0</v>
      </c>
      <c r="P25" s="109">
        <f t="shared" si="13"/>
        <v>0</v>
      </c>
    </row>
    <row r="26" spans="1:16" s="80" customFormat="1" ht="11.25" x14ac:dyDescent="0.25">
      <c r="A26" s="216" t="str">
        <f>IF(COUNTBLANK(B26)=1," ",COUNTA($B$13:B26))</f>
        <v xml:space="preserve"> </v>
      </c>
      <c r="B26" s="223"/>
      <c r="C26" s="226" t="s">
        <v>255</v>
      </c>
      <c r="D26" s="219" t="s">
        <v>78</v>
      </c>
      <c r="E26" s="222">
        <f>ROUNDUP(E25*1.1,2)</f>
        <v>0.2</v>
      </c>
      <c r="F26" s="105"/>
      <c r="G26" s="106"/>
      <c r="H26" s="107">
        <f t="shared" si="7"/>
        <v>0</v>
      </c>
      <c r="I26" s="108"/>
      <c r="J26" s="108"/>
      <c r="K26" s="109">
        <f t="shared" si="8"/>
        <v>0</v>
      </c>
      <c r="L26" s="109">
        <f t="shared" si="9"/>
        <v>0</v>
      </c>
      <c r="M26" s="109">
        <f t="shared" si="10"/>
        <v>0</v>
      </c>
      <c r="N26" s="109">
        <f t="shared" si="11"/>
        <v>0</v>
      </c>
      <c r="O26" s="109">
        <f t="shared" si="12"/>
        <v>0</v>
      </c>
      <c r="P26" s="109">
        <f t="shared" si="13"/>
        <v>0</v>
      </c>
    </row>
    <row r="27" spans="1:16" s="80" customFormat="1" ht="11.25" x14ac:dyDescent="0.25">
      <c r="A27" s="216" t="str">
        <f>IF(COUNTBLANK(B27)=1," ",COUNTA($B$13:B27))</f>
        <v xml:space="preserve"> </v>
      </c>
      <c r="B27" s="223"/>
      <c r="C27" s="218" t="s">
        <v>256</v>
      </c>
      <c r="D27" s="227" t="s">
        <v>81</v>
      </c>
      <c r="E27" s="222">
        <f>ROUNDUP(E25*35,2)</f>
        <v>6.13</v>
      </c>
      <c r="F27" s="105"/>
      <c r="G27" s="106"/>
      <c r="H27" s="107">
        <f t="shared" si="7"/>
        <v>0</v>
      </c>
      <c r="I27" s="108"/>
      <c r="J27" s="108"/>
      <c r="K27" s="109">
        <f t="shared" si="8"/>
        <v>0</v>
      </c>
      <c r="L27" s="109">
        <f t="shared" si="9"/>
        <v>0</v>
      </c>
      <c r="M27" s="109">
        <f t="shared" si="10"/>
        <v>0</v>
      </c>
      <c r="N27" s="109">
        <f t="shared" si="11"/>
        <v>0</v>
      </c>
      <c r="O27" s="109">
        <f t="shared" si="12"/>
        <v>0</v>
      </c>
      <c r="P27" s="109">
        <f t="shared" si="13"/>
        <v>0</v>
      </c>
    </row>
    <row r="28" spans="1:16" s="80" customFormat="1" ht="22.5" x14ac:dyDescent="0.25">
      <c r="A28" s="216">
        <f>IF(COUNTBLANK(B28)=1," ",COUNTA($B$13:B28))</f>
        <v>6</v>
      </c>
      <c r="B28" s="217" t="s">
        <v>79</v>
      </c>
      <c r="C28" s="218" t="s">
        <v>257</v>
      </c>
      <c r="D28" s="219" t="s">
        <v>78</v>
      </c>
      <c r="E28" s="44">
        <f>(E20/0.4/0.5/0.6)*(0.05*0.07*0.5)</f>
        <v>9.6979166666666686E-2</v>
      </c>
      <c r="F28" s="105"/>
      <c r="G28" s="106"/>
      <c r="H28" s="107">
        <f t="shared" si="7"/>
        <v>0</v>
      </c>
      <c r="I28" s="108"/>
      <c r="J28" s="108"/>
      <c r="K28" s="109">
        <f t="shared" si="8"/>
        <v>0</v>
      </c>
      <c r="L28" s="109">
        <f t="shared" si="9"/>
        <v>0</v>
      </c>
      <c r="M28" s="109">
        <f t="shared" si="10"/>
        <v>0</v>
      </c>
      <c r="N28" s="109">
        <f t="shared" si="11"/>
        <v>0</v>
      </c>
      <c r="O28" s="109">
        <f t="shared" si="12"/>
        <v>0</v>
      </c>
      <c r="P28" s="109">
        <f t="shared" si="13"/>
        <v>0</v>
      </c>
    </row>
    <row r="29" spans="1:16" s="80" customFormat="1" ht="11.25" x14ac:dyDescent="0.25">
      <c r="A29" s="216" t="str">
        <f>IF(COUNTBLANK(B29)=1," ",COUNTA($B$13:B29))</f>
        <v xml:space="preserve"> </v>
      </c>
      <c r="B29" s="223"/>
      <c r="C29" s="226" t="s">
        <v>255</v>
      </c>
      <c r="D29" s="219" t="s">
        <v>78</v>
      </c>
      <c r="E29" s="222">
        <f>ROUNDUP(E28*1.2,2)</f>
        <v>0.12</v>
      </c>
      <c r="F29" s="105"/>
      <c r="G29" s="106"/>
      <c r="H29" s="107">
        <f t="shared" si="7"/>
        <v>0</v>
      </c>
      <c r="I29" s="108"/>
      <c r="J29" s="108"/>
      <c r="K29" s="109">
        <f t="shared" si="8"/>
        <v>0</v>
      </c>
      <c r="L29" s="109">
        <f t="shared" si="9"/>
        <v>0</v>
      </c>
      <c r="M29" s="109">
        <f t="shared" si="10"/>
        <v>0</v>
      </c>
      <c r="N29" s="109">
        <f t="shared" si="11"/>
        <v>0</v>
      </c>
      <c r="O29" s="109">
        <f t="shared" si="12"/>
        <v>0</v>
      </c>
      <c r="P29" s="109">
        <f t="shared" si="13"/>
        <v>0</v>
      </c>
    </row>
    <row r="30" spans="1:16" s="80" customFormat="1" ht="11.25" x14ac:dyDescent="0.25">
      <c r="A30" s="216" t="str">
        <f>IF(COUNTBLANK(B30)=1," ",COUNTA($B$13:B30))</f>
        <v xml:space="preserve"> </v>
      </c>
      <c r="B30" s="223"/>
      <c r="C30" s="218" t="s">
        <v>256</v>
      </c>
      <c r="D30" s="227" t="s">
        <v>81</v>
      </c>
      <c r="E30" s="222">
        <f>ROUNDUP(E28*35,2)</f>
        <v>3.4</v>
      </c>
      <c r="F30" s="105"/>
      <c r="G30" s="106"/>
      <c r="H30" s="107">
        <f t="shared" si="7"/>
        <v>0</v>
      </c>
      <c r="I30" s="108"/>
      <c r="J30" s="108"/>
      <c r="K30" s="109">
        <f t="shared" si="8"/>
        <v>0</v>
      </c>
      <c r="L30" s="109">
        <f t="shared" si="9"/>
        <v>0</v>
      </c>
      <c r="M30" s="109">
        <f t="shared" si="10"/>
        <v>0</v>
      </c>
      <c r="N30" s="109">
        <f t="shared" si="11"/>
        <v>0</v>
      </c>
      <c r="O30" s="109">
        <f t="shared" si="12"/>
        <v>0</v>
      </c>
      <c r="P30" s="109">
        <f t="shared" si="13"/>
        <v>0</v>
      </c>
    </row>
    <row r="31" spans="1:16" s="80" customFormat="1" ht="22.5" x14ac:dyDescent="0.25">
      <c r="A31" s="216">
        <f>IF(COUNTBLANK(B31)=1," ",COUNTA($B$13:B31))</f>
        <v>7</v>
      </c>
      <c r="B31" s="217" t="s">
        <v>79</v>
      </c>
      <c r="C31" s="218" t="s">
        <v>258</v>
      </c>
      <c r="D31" s="219" t="s">
        <v>56</v>
      </c>
      <c r="E31" s="44">
        <f>E20/0.4+E15</f>
        <v>41.625</v>
      </c>
      <c r="F31" s="105"/>
      <c r="G31" s="106"/>
      <c r="H31" s="107">
        <f t="shared" si="7"/>
        <v>0</v>
      </c>
      <c r="I31" s="108"/>
      <c r="J31" s="108"/>
      <c r="K31" s="109">
        <f t="shared" si="8"/>
        <v>0</v>
      </c>
      <c r="L31" s="109">
        <f t="shared" si="9"/>
        <v>0</v>
      </c>
      <c r="M31" s="109">
        <f t="shared" si="10"/>
        <v>0</v>
      </c>
      <c r="N31" s="109">
        <f t="shared" si="11"/>
        <v>0</v>
      </c>
      <c r="O31" s="109">
        <f t="shared" si="12"/>
        <v>0</v>
      </c>
      <c r="P31" s="109">
        <f t="shared" si="13"/>
        <v>0</v>
      </c>
    </row>
    <row r="32" spans="1:16" s="80" customFormat="1" ht="11.25" x14ac:dyDescent="0.25">
      <c r="A32" s="216" t="str">
        <f>IF(COUNTBLANK(B32)=1," ",COUNTA($B$13:B32))</f>
        <v xml:space="preserve"> </v>
      </c>
      <c r="B32" s="219"/>
      <c r="C32" s="218" t="s">
        <v>259</v>
      </c>
      <c r="D32" s="219" t="s">
        <v>56</v>
      </c>
      <c r="E32" s="222">
        <f>ROUNDUP(E31*1.1,2)</f>
        <v>45.79</v>
      </c>
      <c r="F32" s="105"/>
      <c r="G32" s="106"/>
      <c r="H32" s="107">
        <f t="shared" si="7"/>
        <v>0</v>
      </c>
      <c r="I32" s="108"/>
      <c r="J32" s="108"/>
      <c r="K32" s="109">
        <f t="shared" si="8"/>
        <v>0</v>
      </c>
      <c r="L32" s="109">
        <f t="shared" si="9"/>
        <v>0</v>
      </c>
      <c r="M32" s="109">
        <f t="shared" si="10"/>
        <v>0</v>
      </c>
      <c r="N32" s="109">
        <f t="shared" si="11"/>
        <v>0</v>
      </c>
      <c r="O32" s="109">
        <f t="shared" si="12"/>
        <v>0</v>
      </c>
      <c r="P32" s="109">
        <f t="shared" si="13"/>
        <v>0</v>
      </c>
    </row>
    <row r="33" spans="1:16" s="80" customFormat="1" ht="11.25" x14ac:dyDescent="0.25">
      <c r="A33" s="216" t="str">
        <f>IF(COUNTBLANK(B33)=1," ",COUNTA($B$13:B33))</f>
        <v xml:space="preserve"> </v>
      </c>
      <c r="B33" s="219"/>
      <c r="C33" s="218" t="s">
        <v>88</v>
      </c>
      <c r="D33" s="219" t="s">
        <v>77</v>
      </c>
      <c r="E33" s="222">
        <f>ROUNDUP(E31*6,2)</f>
        <v>249.75</v>
      </c>
      <c r="F33" s="105"/>
      <c r="G33" s="106"/>
      <c r="H33" s="107">
        <f t="shared" si="7"/>
        <v>0</v>
      </c>
      <c r="I33" s="108"/>
      <c r="J33" s="108"/>
      <c r="K33" s="109">
        <f t="shared" si="8"/>
        <v>0</v>
      </c>
      <c r="L33" s="109">
        <f t="shared" si="9"/>
        <v>0</v>
      </c>
      <c r="M33" s="109">
        <f t="shared" si="10"/>
        <v>0</v>
      </c>
      <c r="N33" s="109">
        <f t="shared" si="11"/>
        <v>0</v>
      </c>
      <c r="O33" s="109">
        <f t="shared" si="12"/>
        <v>0</v>
      </c>
      <c r="P33" s="109">
        <f t="shared" si="13"/>
        <v>0</v>
      </c>
    </row>
    <row r="34" spans="1:16" s="80" customFormat="1" ht="22.5" x14ac:dyDescent="0.25">
      <c r="A34" s="216">
        <f>IF(COUNTBLANK(B34)=1," ",COUNTA($B$13:B34))</f>
        <v>8</v>
      </c>
      <c r="B34" s="217" t="s">
        <v>79</v>
      </c>
      <c r="C34" s="218" t="s">
        <v>303</v>
      </c>
      <c r="D34" s="219" t="s">
        <v>81</v>
      </c>
      <c r="E34" s="44">
        <v>93.600000000000009</v>
      </c>
      <c r="F34" s="105"/>
      <c r="G34" s="106"/>
      <c r="H34" s="107">
        <f t="shared" si="7"/>
        <v>0</v>
      </c>
      <c r="I34" s="108"/>
      <c r="J34" s="108"/>
      <c r="K34" s="109">
        <f t="shared" si="8"/>
        <v>0</v>
      </c>
      <c r="L34" s="109">
        <f t="shared" si="9"/>
        <v>0</v>
      </c>
      <c r="M34" s="109">
        <f t="shared" si="10"/>
        <v>0</v>
      </c>
      <c r="N34" s="109">
        <f t="shared" si="11"/>
        <v>0</v>
      </c>
      <c r="O34" s="109">
        <f t="shared" si="12"/>
        <v>0</v>
      </c>
      <c r="P34" s="109">
        <f t="shared" si="13"/>
        <v>0</v>
      </c>
    </row>
    <row r="35" spans="1:16" s="80" customFormat="1" ht="22.5" x14ac:dyDescent="0.25">
      <c r="A35" s="216">
        <f>IF(COUNTBLANK(B35)=1," ",COUNTA($B$13:B35))</f>
        <v>9</v>
      </c>
      <c r="B35" s="217" t="s">
        <v>79</v>
      </c>
      <c r="C35" s="218" t="s">
        <v>260</v>
      </c>
      <c r="D35" s="219" t="s">
        <v>56</v>
      </c>
      <c r="E35" s="44">
        <f>25+10</f>
        <v>35</v>
      </c>
      <c r="F35" s="105"/>
      <c r="G35" s="106"/>
      <c r="H35" s="107">
        <f t="shared" si="7"/>
        <v>0</v>
      </c>
      <c r="I35" s="108"/>
      <c r="J35" s="108"/>
      <c r="K35" s="109">
        <f t="shared" si="8"/>
        <v>0</v>
      </c>
      <c r="L35" s="109">
        <f t="shared" si="9"/>
        <v>0</v>
      </c>
      <c r="M35" s="109">
        <f t="shared" si="10"/>
        <v>0</v>
      </c>
      <c r="N35" s="109">
        <f t="shared" si="11"/>
        <v>0</v>
      </c>
      <c r="O35" s="109">
        <f t="shared" si="12"/>
        <v>0</v>
      </c>
      <c r="P35" s="109">
        <f t="shared" si="13"/>
        <v>0</v>
      </c>
    </row>
    <row r="36" spans="1:16" s="80" customFormat="1" ht="11.25" x14ac:dyDescent="0.25">
      <c r="A36" s="216" t="str">
        <f>IF(COUNTBLANK(B36)=1," ",COUNTA($B$13:B36))</f>
        <v xml:space="preserve"> </v>
      </c>
      <c r="B36" s="223"/>
      <c r="C36" s="220" t="s">
        <v>88</v>
      </c>
      <c r="D36" s="219" t="s">
        <v>77</v>
      </c>
      <c r="E36" s="227">
        <f>E35*6</f>
        <v>210</v>
      </c>
      <c r="F36" s="105"/>
      <c r="G36" s="106"/>
      <c r="H36" s="107">
        <f t="shared" si="7"/>
        <v>0</v>
      </c>
      <c r="I36" s="108"/>
      <c r="J36" s="108"/>
      <c r="K36" s="109">
        <f t="shared" si="8"/>
        <v>0</v>
      </c>
      <c r="L36" s="109">
        <f t="shared" si="9"/>
        <v>0</v>
      </c>
      <c r="M36" s="109">
        <f t="shared" si="10"/>
        <v>0</v>
      </c>
      <c r="N36" s="109">
        <f t="shared" si="11"/>
        <v>0</v>
      </c>
      <c r="O36" s="109">
        <f t="shared" si="12"/>
        <v>0</v>
      </c>
      <c r="P36" s="109">
        <f t="shared" si="13"/>
        <v>0</v>
      </c>
    </row>
    <row r="37" spans="1:16" s="80" customFormat="1" ht="11.25" x14ac:dyDescent="0.25">
      <c r="A37" s="216" t="str">
        <f>IF(COUNTBLANK(B37)=1," ",COUNTA($B$13:B37))</f>
        <v xml:space="preserve"> </v>
      </c>
      <c r="B37" s="223"/>
      <c r="C37" s="226" t="s">
        <v>261</v>
      </c>
      <c r="D37" s="221" t="s">
        <v>56</v>
      </c>
      <c r="E37" s="227">
        <f>E35*1.1</f>
        <v>38.5</v>
      </c>
      <c r="F37" s="105"/>
      <c r="G37" s="106"/>
      <c r="H37" s="107">
        <f t="shared" si="7"/>
        <v>0</v>
      </c>
      <c r="I37" s="108"/>
      <c r="J37" s="108"/>
      <c r="K37" s="109">
        <f t="shared" si="8"/>
        <v>0</v>
      </c>
      <c r="L37" s="109">
        <f t="shared" si="9"/>
        <v>0</v>
      </c>
      <c r="M37" s="109">
        <f t="shared" si="10"/>
        <v>0</v>
      </c>
      <c r="N37" s="109">
        <f t="shared" si="11"/>
        <v>0</v>
      </c>
      <c r="O37" s="109">
        <f t="shared" si="12"/>
        <v>0</v>
      </c>
      <c r="P37" s="109">
        <f t="shared" si="13"/>
        <v>0</v>
      </c>
    </row>
    <row r="38" spans="1:16" s="80" customFormat="1" ht="45" x14ac:dyDescent="0.25">
      <c r="A38" s="216">
        <f>IF(COUNTBLANK(B38)=1," ",COUNTA($B$13:B38))</f>
        <v>10</v>
      </c>
      <c r="B38" s="217" t="s">
        <v>79</v>
      </c>
      <c r="C38" s="218" t="s">
        <v>532</v>
      </c>
      <c r="D38" s="219" t="s">
        <v>56</v>
      </c>
      <c r="E38" s="44">
        <f>E15+E15/0.5*0.7</f>
        <v>60</v>
      </c>
      <c r="F38" s="105"/>
      <c r="G38" s="106"/>
      <c r="H38" s="107">
        <f t="shared" si="7"/>
        <v>0</v>
      </c>
      <c r="I38" s="108"/>
      <c r="J38" s="108"/>
      <c r="K38" s="109">
        <f t="shared" si="8"/>
        <v>0</v>
      </c>
      <c r="L38" s="109">
        <f t="shared" si="9"/>
        <v>0</v>
      </c>
      <c r="M38" s="109">
        <f t="shared" si="10"/>
        <v>0</v>
      </c>
      <c r="N38" s="109">
        <f t="shared" si="11"/>
        <v>0</v>
      </c>
      <c r="O38" s="109">
        <f t="shared" si="12"/>
        <v>0</v>
      </c>
      <c r="P38" s="109">
        <f t="shared" si="13"/>
        <v>0</v>
      </c>
    </row>
    <row r="39" spans="1:16" s="80" customFormat="1" ht="11.25" x14ac:dyDescent="0.25">
      <c r="A39" s="216" t="str">
        <f>IF(COUNTBLANK(B39)=1," ",COUNTA($B$13:B39))</f>
        <v xml:space="preserve"> </v>
      </c>
      <c r="B39" s="219"/>
      <c r="C39" s="228" t="s">
        <v>304</v>
      </c>
      <c r="D39" s="219"/>
      <c r="E39" s="44"/>
      <c r="F39" s="105"/>
      <c r="G39" s="106"/>
      <c r="H39" s="107">
        <f t="shared" si="7"/>
        <v>0</v>
      </c>
      <c r="I39" s="108"/>
      <c r="J39" s="108"/>
      <c r="K39" s="109">
        <f t="shared" si="8"/>
        <v>0</v>
      </c>
      <c r="L39" s="109">
        <f t="shared" si="9"/>
        <v>0</v>
      </c>
      <c r="M39" s="109">
        <f t="shared" si="10"/>
        <v>0</v>
      </c>
      <c r="N39" s="109">
        <f t="shared" si="11"/>
        <v>0</v>
      </c>
      <c r="O39" s="109">
        <f t="shared" si="12"/>
        <v>0</v>
      </c>
      <c r="P39" s="109">
        <f t="shared" si="13"/>
        <v>0</v>
      </c>
    </row>
    <row r="40" spans="1:16" s="80" customFormat="1" ht="22.5" x14ac:dyDescent="0.25">
      <c r="A40" s="216">
        <f>IF(COUNTBLANK(B40)=1," ",COUNTA($B$13:B40))</f>
        <v>11</v>
      </c>
      <c r="B40" s="217" t="s">
        <v>79</v>
      </c>
      <c r="C40" s="218" t="s">
        <v>305</v>
      </c>
      <c r="D40" s="219" t="s">
        <v>56</v>
      </c>
      <c r="E40" s="44">
        <f>61*1.1</f>
        <v>67.100000000000009</v>
      </c>
      <c r="F40" s="105"/>
      <c r="G40" s="106"/>
      <c r="H40" s="107">
        <f t="shared" si="7"/>
        <v>0</v>
      </c>
      <c r="I40" s="108"/>
      <c r="J40" s="108"/>
      <c r="K40" s="109">
        <f t="shared" si="8"/>
        <v>0</v>
      </c>
      <c r="L40" s="109">
        <f t="shared" si="9"/>
        <v>0</v>
      </c>
      <c r="M40" s="109">
        <f t="shared" si="10"/>
        <v>0</v>
      </c>
      <c r="N40" s="109">
        <f t="shared" si="11"/>
        <v>0</v>
      </c>
      <c r="O40" s="109">
        <f t="shared" si="12"/>
        <v>0</v>
      </c>
      <c r="P40" s="109">
        <f t="shared" si="13"/>
        <v>0</v>
      </c>
    </row>
    <row r="41" spans="1:16" s="80" customFormat="1" ht="22.5" x14ac:dyDescent="0.25">
      <c r="A41" s="216">
        <f>IF(COUNTBLANK(B41)=1," ",COUNTA($B$13:B41))</f>
        <v>12</v>
      </c>
      <c r="B41" s="217" t="s">
        <v>79</v>
      </c>
      <c r="C41" s="218" t="s">
        <v>262</v>
      </c>
      <c r="D41" s="219" t="s">
        <v>78</v>
      </c>
      <c r="E41" s="44">
        <f>61*0.5</f>
        <v>30.5</v>
      </c>
      <c r="F41" s="105"/>
      <c r="G41" s="106"/>
      <c r="H41" s="107">
        <f t="shared" si="7"/>
        <v>0</v>
      </c>
      <c r="I41" s="108"/>
      <c r="J41" s="108"/>
      <c r="K41" s="109">
        <f t="shared" si="8"/>
        <v>0</v>
      </c>
      <c r="L41" s="109">
        <f t="shared" si="9"/>
        <v>0</v>
      </c>
      <c r="M41" s="109">
        <f t="shared" si="10"/>
        <v>0</v>
      </c>
      <c r="N41" s="109">
        <f t="shared" si="11"/>
        <v>0</v>
      </c>
      <c r="O41" s="109">
        <f t="shared" si="12"/>
        <v>0</v>
      </c>
      <c r="P41" s="109">
        <f t="shared" si="13"/>
        <v>0</v>
      </c>
    </row>
    <row r="42" spans="1:16" s="80" customFormat="1" ht="11.25" x14ac:dyDescent="0.25">
      <c r="A42" s="216">
        <f>IF(COUNTBLANK(B42)=1," ",COUNTA($B$13:B42))</f>
        <v>13</v>
      </c>
      <c r="B42" s="217" t="s">
        <v>79</v>
      </c>
      <c r="C42" s="218" t="s">
        <v>263</v>
      </c>
      <c r="D42" s="219" t="s">
        <v>56</v>
      </c>
      <c r="E42" s="44">
        <f>10*3*0.5</f>
        <v>15</v>
      </c>
      <c r="F42" s="105"/>
      <c r="G42" s="106"/>
      <c r="H42" s="107">
        <f t="shared" si="7"/>
        <v>0</v>
      </c>
      <c r="I42" s="108"/>
      <c r="J42" s="108"/>
      <c r="K42" s="109">
        <f t="shared" si="8"/>
        <v>0</v>
      </c>
      <c r="L42" s="109">
        <f t="shared" si="9"/>
        <v>0</v>
      </c>
      <c r="M42" s="109">
        <f t="shared" si="10"/>
        <v>0</v>
      </c>
      <c r="N42" s="109">
        <f t="shared" si="11"/>
        <v>0</v>
      </c>
      <c r="O42" s="109">
        <f t="shared" si="12"/>
        <v>0</v>
      </c>
      <c r="P42" s="109">
        <f t="shared" si="13"/>
        <v>0</v>
      </c>
    </row>
    <row r="43" spans="1:16" s="80" customFormat="1" ht="11.25" x14ac:dyDescent="0.25">
      <c r="A43" s="216" t="str">
        <f>IF(COUNTBLANK(B43)=1," ",COUNTA($B$13:B43))</f>
        <v xml:space="preserve"> </v>
      </c>
      <c r="B43" s="223"/>
      <c r="C43" s="220" t="s">
        <v>264</v>
      </c>
      <c r="D43" s="221" t="s">
        <v>78</v>
      </c>
      <c r="E43" s="227">
        <f>E42*0.02</f>
        <v>0.3</v>
      </c>
      <c r="F43" s="105"/>
      <c r="G43" s="106"/>
      <c r="H43" s="107">
        <f t="shared" si="7"/>
        <v>0</v>
      </c>
      <c r="I43" s="108"/>
      <c r="J43" s="108"/>
      <c r="K43" s="109">
        <f t="shared" si="8"/>
        <v>0</v>
      </c>
      <c r="L43" s="109">
        <f t="shared" si="9"/>
        <v>0</v>
      </c>
      <c r="M43" s="109">
        <f t="shared" si="10"/>
        <v>0</v>
      </c>
      <c r="N43" s="109">
        <f t="shared" si="11"/>
        <v>0</v>
      </c>
      <c r="O43" s="109">
        <f t="shared" si="12"/>
        <v>0</v>
      </c>
      <c r="P43" s="109">
        <f t="shared" si="13"/>
        <v>0</v>
      </c>
    </row>
    <row r="44" spans="1:16" s="80" customFormat="1" ht="11.25" x14ac:dyDescent="0.25">
      <c r="A44" s="216">
        <f>IF(COUNTBLANK(B44)=1," ",COUNTA($B$13:B44))</f>
        <v>14</v>
      </c>
      <c r="B44" s="217" t="s">
        <v>79</v>
      </c>
      <c r="C44" s="218" t="s">
        <v>306</v>
      </c>
      <c r="D44" s="219" t="s">
        <v>56</v>
      </c>
      <c r="E44" s="44">
        <f>E42*1.1</f>
        <v>16.5</v>
      </c>
      <c r="F44" s="105"/>
      <c r="G44" s="106"/>
      <c r="H44" s="107">
        <f t="shared" si="7"/>
        <v>0</v>
      </c>
      <c r="I44" s="108"/>
      <c r="J44" s="108"/>
      <c r="K44" s="109">
        <f t="shared" si="8"/>
        <v>0</v>
      </c>
      <c r="L44" s="109">
        <f t="shared" si="9"/>
        <v>0</v>
      </c>
      <c r="M44" s="109">
        <f t="shared" si="10"/>
        <v>0</v>
      </c>
      <c r="N44" s="109">
        <f t="shared" si="11"/>
        <v>0</v>
      </c>
      <c r="O44" s="109">
        <f t="shared" si="12"/>
        <v>0</v>
      </c>
      <c r="P44" s="109">
        <f t="shared" si="13"/>
        <v>0</v>
      </c>
    </row>
    <row r="45" spans="1:16" s="80" customFormat="1" ht="11.25" x14ac:dyDescent="0.25">
      <c r="A45" s="216" t="str">
        <f>IF(COUNTBLANK(B45)=1," ",COUNTA($B$13:B45))</f>
        <v xml:space="preserve"> </v>
      </c>
      <c r="B45" s="223"/>
      <c r="C45" s="220" t="s">
        <v>264</v>
      </c>
      <c r="D45" s="221" t="s">
        <v>78</v>
      </c>
      <c r="E45" s="227">
        <f>E44*0.02</f>
        <v>0.33</v>
      </c>
      <c r="F45" s="105"/>
      <c r="G45" s="106"/>
      <c r="H45" s="107">
        <f t="shared" si="7"/>
        <v>0</v>
      </c>
      <c r="I45" s="108"/>
      <c r="J45" s="108"/>
      <c r="K45" s="109">
        <f t="shared" si="8"/>
        <v>0</v>
      </c>
      <c r="L45" s="109">
        <f t="shared" si="9"/>
        <v>0</v>
      </c>
      <c r="M45" s="109">
        <f t="shared" si="10"/>
        <v>0</v>
      </c>
      <c r="N45" s="109">
        <f t="shared" si="11"/>
        <v>0</v>
      </c>
      <c r="O45" s="109">
        <f t="shared" si="12"/>
        <v>0</v>
      </c>
      <c r="P45" s="109">
        <f t="shared" si="13"/>
        <v>0</v>
      </c>
    </row>
    <row r="46" spans="1:16" s="80" customFormat="1" ht="22.5" x14ac:dyDescent="0.25">
      <c r="A46" s="216"/>
      <c r="B46" s="223"/>
      <c r="C46" s="220" t="s">
        <v>533</v>
      </c>
      <c r="D46" s="219" t="s">
        <v>56</v>
      </c>
      <c r="E46" s="44">
        <f>E44*1.1</f>
        <v>18.150000000000002</v>
      </c>
      <c r="F46" s="105"/>
      <c r="G46" s="106"/>
      <c r="H46" s="107">
        <f t="shared" si="7"/>
        <v>0</v>
      </c>
      <c r="I46" s="108"/>
      <c r="J46" s="108"/>
      <c r="K46" s="109">
        <f t="shared" si="8"/>
        <v>0</v>
      </c>
      <c r="L46" s="109">
        <f t="shared" si="9"/>
        <v>0</v>
      </c>
      <c r="M46" s="109">
        <f t="shared" si="10"/>
        <v>0</v>
      </c>
      <c r="N46" s="109">
        <f t="shared" si="11"/>
        <v>0</v>
      </c>
      <c r="O46" s="109">
        <f t="shared" si="12"/>
        <v>0</v>
      </c>
      <c r="P46" s="109">
        <f t="shared" si="13"/>
        <v>0</v>
      </c>
    </row>
    <row r="47" spans="1:16" s="80" customFormat="1" ht="22.5" x14ac:dyDescent="0.25">
      <c r="A47" s="216">
        <f>IF(COUNTBLANK(B47)=1," ",COUNTA($B$13:B47))</f>
        <v>15</v>
      </c>
      <c r="B47" s="217" t="s">
        <v>79</v>
      </c>
      <c r="C47" s="218" t="s">
        <v>265</v>
      </c>
      <c r="D47" s="219" t="s">
        <v>56</v>
      </c>
      <c r="E47" s="44">
        <f>E44</f>
        <v>16.5</v>
      </c>
      <c r="F47" s="105"/>
      <c r="G47" s="106"/>
      <c r="H47" s="107">
        <f t="shared" si="7"/>
        <v>0</v>
      </c>
      <c r="I47" s="108"/>
      <c r="J47" s="108"/>
      <c r="K47" s="109">
        <f t="shared" si="8"/>
        <v>0</v>
      </c>
      <c r="L47" s="109">
        <f t="shared" si="9"/>
        <v>0</v>
      </c>
      <c r="M47" s="109">
        <f t="shared" si="10"/>
        <v>0</v>
      </c>
      <c r="N47" s="109">
        <f t="shared" si="11"/>
        <v>0</v>
      </c>
      <c r="O47" s="109">
        <f t="shared" si="12"/>
        <v>0</v>
      </c>
      <c r="P47" s="109">
        <f t="shared" si="13"/>
        <v>0</v>
      </c>
    </row>
    <row r="48" spans="1:16" s="80" customFormat="1" ht="11.25" x14ac:dyDescent="0.25">
      <c r="A48" s="216" t="str">
        <f>IF(COUNTBLANK(B48)=1," ",COUNTA($B$13:B48))</f>
        <v xml:space="preserve"> </v>
      </c>
      <c r="B48" s="223"/>
      <c r="C48" s="220" t="s">
        <v>266</v>
      </c>
      <c r="D48" s="223" t="s">
        <v>81</v>
      </c>
      <c r="E48" s="227">
        <f>E47*0.4</f>
        <v>6.6000000000000005</v>
      </c>
      <c r="F48" s="105"/>
      <c r="G48" s="106"/>
      <c r="H48" s="107">
        <f t="shared" si="7"/>
        <v>0</v>
      </c>
      <c r="I48" s="108"/>
      <c r="J48" s="108"/>
      <c r="K48" s="109">
        <f t="shared" si="8"/>
        <v>0</v>
      </c>
      <c r="L48" s="109">
        <f t="shared" si="9"/>
        <v>0</v>
      </c>
      <c r="M48" s="109">
        <f t="shared" si="10"/>
        <v>0</v>
      </c>
      <c r="N48" s="109">
        <f t="shared" si="11"/>
        <v>0</v>
      </c>
      <c r="O48" s="109">
        <f t="shared" si="12"/>
        <v>0</v>
      </c>
      <c r="P48" s="109">
        <f t="shared" si="13"/>
        <v>0</v>
      </c>
    </row>
    <row r="49" spans="1:16" s="80" customFormat="1" ht="11.25" x14ac:dyDescent="0.25">
      <c r="A49" s="216" t="str">
        <f>IF(COUNTBLANK(B49)=1," ",COUNTA($B$13:B49))</f>
        <v xml:space="preserve"> </v>
      </c>
      <c r="B49" s="223"/>
      <c r="C49" s="220" t="s">
        <v>307</v>
      </c>
      <c r="D49" s="223" t="s">
        <v>81</v>
      </c>
      <c r="E49" s="227">
        <f>E47*0.6</f>
        <v>9.9</v>
      </c>
      <c r="F49" s="105"/>
      <c r="G49" s="106"/>
      <c r="H49" s="107">
        <f t="shared" si="7"/>
        <v>0</v>
      </c>
      <c r="I49" s="108"/>
      <c r="J49" s="108"/>
      <c r="K49" s="109">
        <f t="shared" si="8"/>
        <v>0</v>
      </c>
      <c r="L49" s="109">
        <f t="shared" si="9"/>
        <v>0</v>
      </c>
      <c r="M49" s="109">
        <f t="shared" si="10"/>
        <v>0</v>
      </c>
      <c r="N49" s="109">
        <f t="shared" si="11"/>
        <v>0</v>
      </c>
      <c r="O49" s="109">
        <f t="shared" si="12"/>
        <v>0</v>
      </c>
      <c r="P49" s="109">
        <f t="shared" si="13"/>
        <v>0</v>
      </c>
    </row>
    <row r="50" spans="1:16" s="80" customFormat="1" ht="33.75" x14ac:dyDescent="0.25">
      <c r="A50" s="216">
        <f>IF(COUNTBLANK(B50)=1," ",COUNTA($B$13:B50))</f>
        <v>16</v>
      </c>
      <c r="B50" s="217" t="s">
        <v>79</v>
      </c>
      <c r="C50" s="228" t="s">
        <v>505</v>
      </c>
      <c r="D50" s="223" t="s">
        <v>77</v>
      </c>
      <c r="E50" s="227">
        <f>7</f>
        <v>7</v>
      </c>
      <c r="F50" s="105"/>
      <c r="G50" s="106"/>
      <c r="H50" s="107">
        <f t="shared" si="7"/>
        <v>0</v>
      </c>
      <c r="I50" s="108"/>
      <c r="J50" s="108"/>
      <c r="K50" s="109">
        <f t="shared" si="8"/>
        <v>0</v>
      </c>
      <c r="L50" s="109">
        <f t="shared" si="9"/>
        <v>0</v>
      </c>
      <c r="M50" s="109">
        <f t="shared" si="10"/>
        <v>0</v>
      </c>
      <c r="N50" s="109">
        <f t="shared" si="11"/>
        <v>0</v>
      </c>
      <c r="O50" s="109">
        <f t="shared" si="12"/>
        <v>0</v>
      </c>
      <c r="P50" s="109">
        <f t="shared" si="13"/>
        <v>0</v>
      </c>
    </row>
    <row r="51" spans="1:16" s="80" customFormat="1" ht="11.25" x14ac:dyDescent="0.25">
      <c r="A51" s="216" t="str">
        <f>IF(COUNTBLANK(B51)=1," ",COUNTA($B$13:B51))</f>
        <v xml:space="preserve"> </v>
      </c>
      <c r="B51" s="223"/>
      <c r="C51" s="220" t="s">
        <v>346</v>
      </c>
      <c r="D51" s="223" t="s">
        <v>56</v>
      </c>
      <c r="E51" s="227">
        <f>E56*0.03*E50</f>
        <v>2.0579999999999998</v>
      </c>
      <c r="F51" s="105"/>
      <c r="G51" s="106"/>
      <c r="H51" s="107">
        <f t="shared" si="7"/>
        <v>0</v>
      </c>
      <c r="I51" s="108"/>
      <c r="J51" s="108"/>
      <c r="K51" s="109">
        <f t="shared" si="8"/>
        <v>0</v>
      </c>
      <c r="L51" s="109">
        <f t="shared" si="9"/>
        <v>0</v>
      </c>
      <c r="M51" s="109">
        <f t="shared" si="10"/>
        <v>0</v>
      </c>
      <c r="N51" s="109">
        <f t="shared" si="11"/>
        <v>0</v>
      </c>
      <c r="O51" s="109">
        <f t="shared" si="12"/>
        <v>0</v>
      </c>
      <c r="P51" s="109">
        <f t="shared" si="13"/>
        <v>0</v>
      </c>
    </row>
    <row r="52" spans="1:16" s="80" customFormat="1" ht="11.25" x14ac:dyDescent="0.25">
      <c r="A52" s="229"/>
      <c r="B52" s="230"/>
      <c r="C52" s="220" t="s">
        <v>507</v>
      </c>
      <c r="D52" s="223" t="s">
        <v>78</v>
      </c>
      <c r="E52" s="227">
        <f>E50*1*0.5</f>
        <v>3.5</v>
      </c>
      <c r="F52" s="231"/>
      <c r="G52" s="232"/>
      <c r="H52" s="233"/>
      <c r="I52" s="234"/>
      <c r="J52" s="234"/>
      <c r="K52" s="235"/>
      <c r="L52" s="235"/>
      <c r="M52" s="235"/>
      <c r="N52" s="235"/>
      <c r="O52" s="235"/>
      <c r="P52" s="235"/>
    </row>
    <row r="53" spans="1:16" s="80" customFormat="1" ht="11.25" x14ac:dyDescent="0.25">
      <c r="A53" s="229"/>
      <c r="B53" s="230"/>
      <c r="C53" s="220" t="s">
        <v>506</v>
      </c>
      <c r="D53" s="223" t="s">
        <v>91</v>
      </c>
      <c r="E53" s="227">
        <f>E50</f>
        <v>7</v>
      </c>
      <c r="F53" s="231"/>
      <c r="G53" s="232"/>
      <c r="H53" s="233"/>
      <c r="I53" s="234"/>
      <c r="J53" s="234"/>
      <c r="K53" s="235"/>
      <c r="L53" s="235"/>
      <c r="M53" s="235"/>
      <c r="N53" s="235"/>
      <c r="O53" s="235"/>
      <c r="P53" s="235"/>
    </row>
    <row r="54" spans="1:16" s="80" customFormat="1" ht="11.25" x14ac:dyDescent="0.25">
      <c r="A54" s="216" t="str">
        <f>IF(COUNTBLANK(B54)=1," ",COUNTA($B$13:B54))</f>
        <v xml:space="preserve"> </v>
      </c>
      <c r="B54" s="223"/>
      <c r="C54" s="220" t="s">
        <v>343</v>
      </c>
      <c r="D54" s="223" t="s">
        <v>78</v>
      </c>
      <c r="E54" s="227">
        <f>(2.8*E50)/0.5*0.05*0.075</f>
        <v>0.14699999999999999</v>
      </c>
      <c r="F54" s="105"/>
      <c r="G54" s="106"/>
      <c r="H54" s="107">
        <f t="shared" si="7"/>
        <v>0</v>
      </c>
      <c r="I54" s="108"/>
      <c r="J54" s="108"/>
      <c r="K54" s="109">
        <f t="shared" si="8"/>
        <v>0</v>
      </c>
      <c r="L54" s="109">
        <f t="shared" si="9"/>
        <v>0</v>
      </c>
      <c r="M54" s="109">
        <f t="shared" si="10"/>
        <v>0</v>
      </c>
      <c r="N54" s="109">
        <f t="shared" si="11"/>
        <v>0</v>
      </c>
      <c r="O54" s="109">
        <f t="shared" si="12"/>
        <v>0</v>
      </c>
      <c r="P54" s="109">
        <f t="shared" si="13"/>
        <v>0</v>
      </c>
    </row>
    <row r="55" spans="1:16" s="80" customFormat="1" ht="11.25" x14ac:dyDescent="0.25">
      <c r="A55" s="216" t="str">
        <f>IF(COUNTBLANK(B55)=1," ",COUNTA($B$13:B55))</f>
        <v xml:space="preserve"> </v>
      </c>
      <c r="B55" s="223"/>
      <c r="C55" s="220" t="s">
        <v>342</v>
      </c>
      <c r="D55" s="223" t="s">
        <v>77</v>
      </c>
      <c r="E55" s="227">
        <f>ROUNDUP((2.8*E50)/0.5*2,0)</f>
        <v>79</v>
      </c>
      <c r="F55" s="105"/>
      <c r="G55" s="106"/>
      <c r="H55" s="107">
        <f t="shared" si="7"/>
        <v>0</v>
      </c>
      <c r="I55" s="108"/>
      <c r="J55" s="108"/>
      <c r="K55" s="109">
        <f t="shared" si="8"/>
        <v>0</v>
      </c>
      <c r="L55" s="109">
        <f t="shared" si="9"/>
        <v>0</v>
      </c>
      <c r="M55" s="109">
        <f t="shared" si="10"/>
        <v>0</v>
      </c>
      <c r="N55" s="109">
        <f t="shared" si="11"/>
        <v>0</v>
      </c>
      <c r="O55" s="109">
        <f t="shared" si="12"/>
        <v>0</v>
      </c>
      <c r="P55" s="109">
        <f t="shared" si="13"/>
        <v>0</v>
      </c>
    </row>
    <row r="56" spans="1:16" s="80" customFormat="1" ht="11.25" x14ac:dyDescent="0.25">
      <c r="A56" s="216" t="str">
        <f>IF(COUNTBLANK(B56)=1," ",COUNTA($B$13:B56))</f>
        <v xml:space="preserve"> </v>
      </c>
      <c r="B56" s="223"/>
      <c r="C56" s="220" t="s">
        <v>341</v>
      </c>
      <c r="D56" s="223" t="s">
        <v>56</v>
      </c>
      <c r="E56" s="227">
        <f>E50*2.8*0.5</f>
        <v>9.7999999999999989</v>
      </c>
      <c r="F56" s="105"/>
      <c r="G56" s="106"/>
      <c r="H56" s="107">
        <f t="shared" si="7"/>
        <v>0</v>
      </c>
      <c r="I56" s="108"/>
      <c r="J56" s="108"/>
      <c r="K56" s="109">
        <f t="shared" si="8"/>
        <v>0</v>
      </c>
      <c r="L56" s="109">
        <f t="shared" si="9"/>
        <v>0</v>
      </c>
      <c r="M56" s="109">
        <f t="shared" si="10"/>
        <v>0</v>
      </c>
      <c r="N56" s="109">
        <f t="shared" si="11"/>
        <v>0</v>
      </c>
      <c r="O56" s="109">
        <f t="shared" si="12"/>
        <v>0</v>
      </c>
      <c r="P56" s="109">
        <f t="shared" si="13"/>
        <v>0</v>
      </c>
    </row>
    <row r="57" spans="1:16" s="80" customFormat="1" ht="11.25" x14ac:dyDescent="0.25">
      <c r="A57" s="216" t="str">
        <f>IF(COUNTBLANK(B57)=1," ",COUNTA($B$13:B57))</f>
        <v xml:space="preserve"> </v>
      </c>
      <c r="B57" s="223"/>
      <c r="C57" s="220" t="s">
        <v>345</v>
      </c>
      <c r="D57" s="223" t="s">
        <v>56</v>
      </c>
      <c r="E57" s="227">
        <f>E56</f>
        <v>9.7999999999999989</v>
      </c>
      <c r="F57" s="105"/>
      <c r="G57" s="106"/>
      <c r="H57" s="107">
        <f t="shared" si="7"/>
        <v>0</v>
      </c>
      <c r="I57" s="108"/>
      <c r="J57" s="108"/>
      <c r="K57" s="109">
        <f t="shared" si="8"/>
        <v>0</v>
      </c>
      <c r="L57" s="109">
        <f t="shared" si="9"/>
        <v>0</v>
      </c>
      <c r="M57" s="109">
        <f t="shared" si="10"/>
        <v>0</v>
      </c>
      <c r="N57" s="109">
        <f t="shared" si="11"/>
        <v>0</v>
      </c>
      <c r="O57" s="109">
        <f t="shared" si="12"/>
        <v>0</v>
      </c>
      <c r="P57" s="109">
        <f t="shared" si="13"/>
        <v>0</v>
      </c>
    </row>
    <row r="58" spans="1:16" s="80" customFormat="1" ht="11.25" x14ac:dyDescent="0.25">
      <c r="A58" s="216" t="str">
        <f>IF(COUNTBLANK(B58)=1," ",COUNTA($B$13:B58))</f>
        <v xml:space="preserve"> </v>
      </c>
      <c r="B58" s="223"/>
      <c r="C58" s="220" t="s">
        <v>344</v>
      </c>
      <c r="D58" s="223" t="s">
        <v>77</v>
      </c>
      <c r="E58" s="227">
        <f>E56*6</f>
        <v>58.8</v>
      </c>
      <c r="F58" s="105"/>
      <c r="G58" s="106"/>
      <c r="H58" s="107">
        <f t="shared" si="7"/>
        <v>0</v>
      </c>
      <c r="I58" s="108"/>
      <c r="J58" s="108"/>
      <c r="K58" s="109">
        <f t="shared" si="8"/>
        <v>0</v>
      </c>
      <c r="L58" s="109">
        <f t="shared" si="9"/>
        <v>0</v>
      </c>
      <c r="M58" s="109">
        <f t="shared" si="10"/>
        <v>0</v>
      </c>
      <c r="N58" s="109">
        <f t="shared" si="11"/>
        <v>0</v>
      </c>
      <c r="O58" s="109">
        <f t="shared" si="12"/>
        <v>0</v>
      </c>
      <c r="P58" s="109">
        <f t="shared" si="13"/>
        <v>0</v>
      </c>
    </row>
    <row r="59" spans="1:16" s="80" customFormat="1" ht="11.25" x14ac:dyDescent="0.25">
      <c r="A59" s="216" t="str">
        <f>IF(COUNTBLANK(B59)=1," ",COUNTA($B$13:B59))</f>
        <v xml:space="preserve"> </v>
      </c>
      <c r="B59" s="223"/>
      <c r="C59" s="220" t="s">
        <v>340</v>
      </c>
      <c r="D59" s="223" t="s">
        <v>77</v>
      </c>
      <c r="E59" s="227">
        <f>E56*1.5</f>
        <v>14.7</v>
      </c>
      <c r="F59" s="105"/>
      <c r="G59" s="106"/>
      <c r="H59" s="107">
        <f t="shared" si="7"/>
        <v>0</v>
      </c>
      <c r="I59" s="108"/>
      <c r="J59" s="108"/>
      <c r="K59" s="109">
        <f t="shared" si="8"/>
        <v>0</v>
      </c>
      <c r="L59" s="109">
        <f t="shared" si="9"/>
        <v>0</v>
      </c>
      <c r="M59" s="109">
        <f t="shared" si="10"/>
        <v>0</v>
      </c>
      <c r="N59" s="109">
        <f t="shared" si="11"/>
        <v>0</v>
      </c>
      <c r="O59" s="109">
        <f t="shared" si="12"/>
        <v>0</v>
      </c>
      <c r="P59" s="109">
        <f t="shared" si="13"/>
        <v>0</v>
      </c>
    </row>
    <row r="60" spans="1:16" s="80" customFormat="1" ht="22.5" x14ac:dyDescent="0.25">
      <c r="A60" s="216" t="str">
        <f>IF(COUNTBLANK(B60)=1," ",COUNTA($B$13:B60))</f>
        <v xml:space="preserve"> </v>
      </c>
      <c r="B60" s="223"/>
      <c r="C60" s="220" t="s">
        <v>464</v>
      </c>
      <c r="D60" s="223" t="s">
        <v>56</v>
      </c>
      <c r="E60" s="227">
        <f>2.85*0.5*E50</f>
        <v>9.9749999999999996</v>
      </c>
      <c r="F60" s="105"/>
      <c r="G60" s="106"/>
      <c r="H60" s="107">
        <f t="shared" si="7"/>
        <v>0</v>
      </c>
      <c r="I60" s="108"/>
      <c r="J60" s="108"/>
      <c r="K60" s="109">
        <f t="shared" si="8"/>
        <v>0</v>
      </c>
      <c r="L60" s="109">
        <f t="shared" si="9"/>
        <v>0</v>
      </c>
      <c r="M60" s="109">
        <f t="shared" si="10"/>
        <v>0</v>
      </c>
      <c r="N60" s="109">
        <f t="shared" si="11"/>
        <v>0</v>
      </c>
      <c r="O60" s="109">
        <f t="shared" si="12"/>
        <v>0</v>
      </c>
      <c r="P60" s="109">
        <f t="shared" si="13"/>
        <v>0</v>
      </c>
    </row>
    <row r="61" spans="1:16" s="80" customFormat="1" ht="33.75" x14ac:dyDescent="0.25">
      <c r="A61" s="216">
        <f>IF(COUNTBLANK(B61)=1," ",COUNTA($B$13:B61))</f>
        <v>17</v>
      </c>
      <c r="B61" s="217" t="s">
        <v>79</v>
      </c>
      <c r="C61" s="228" t="s">
        <v>321</v>
      </c>
      <c r="D61" s="221"/>
      <c r="E61" s="222"/>
      <c r="F61" s="105"/>
      <c r="G61" s="106"/>
      <c r="H61" s="107">
        <f t="shared" si="7"/>
        <v>0</v>
      </c>
      <c r="I61" s="108"/>
      <c r="J61" s="108"/>
      <c r="K61" s="109">
        <f t="shared" si="8"/>
        <v>0</v>
      </c>
      <c r="L61" s="109">
        <f t="shared" si="9"/>
        <v>0</v>
      </c>
      <c r="M61" s="109">
        <f t="shared" si="10"/>
        <v>0</v>
      </c>
      <c r="N61" s="109">
        <f t="shared" si="11"/>
        <v>0</v>
      </c>
      <c r="O61" s="109">
        <f t="shared" si="12"/>
        <v>0</v>
      </c>
      <c r="P61" s="109">
        <f t="shared" si="13"/>
        <v>0</v>
      </c>
    </row>
    <row r="62" spans="1:16" s="80" customFormat="1" ht="22.5" x14ac:dyDescent="0.25">
      <c r="A62" s="216" t="str">
        <f>IF(COUNTBLANK(B62)=1," ",COUNTA($B$13:B62))</f>
        <v xml:space="preserve"> </v>
      </c>
      <c r="B62" s="236"/>
      <c r="C62" s="218" t="s">
        <v>317</v>
      </c>
      <c r="D62" s="221" t="s">
        <v>91</v>
      </c>
      <c r="E62" s="222">
        <v>10</v>
      </c>
      <c r="F62" s="105"/>
      <c r="G62" s="106"/>
      <c r="H62" s="107">
        <f t="shared" si="7"/>
        <v>0</v>
      </c>
      <c r="I62" s="108"/>
      <c r="J62" s="108"/>
      <c r="K62" s="109">
        <f t="shared" si="8"/>
        <v>0</v>
      </c>
      <c r="L62" s="109">
        <f t="shared" si="9"/>
        <v>0</v>
      </c>
      <c r="M62" s="109">
        <f t="shared" si="10"/>
        <v>0</v>
      </c>
      <c r="N62" s="109">
        <f t="shared" si="11"/>
        <v>0</v>
      </c>
      <c r="O62" s="109">
        <f t="shared" si="12"/>
        <v>0</v>
      </c>
      <c r="P62" s="109">
        <f t="shared" si="13"/>
        <v>0</v>
      </c>
    </row>
    <row r="63" spans="1:16" s="80" customFormat="1" ht="11.25" x14ac:dyDescent="0.25">
      <c r="A63" s="216" t="str">
        <f>IF(COUNTBLANK(B63)=1," ",COUNTA($B$13:B63))</f>
        <v xml:space="preserve"> </v>
      </c>
      <c r="B63" s="236"/>
      <c r="C63" s="218" t="s">
        <v>318</v>
      </c>
      <c r="D63" s="221" t="s">
        <v>91</v>
      </c>
      <c r="E63" s="222">
        <v>1</v>
      </c>
      <c r="F63" s="105"/>
      <c r="G63" s="106"/>
      <c r="H63" s="107">
        <f t="shared" si="7"/>
        <v>0</v>
      </c>
      <c r="I63" s="108"/>
      <c r="J63" s="108"/>
      <c r="K63" s="109">
        <f t="shared" si="8"/>
        <v>0</v>
      </c>
      <c r="L63" s="109">
        <f t="shared" si="9"/>
        <v>0</v>
      </c>
      <c r="M63" s="109">
        <f t="shared" si="10"/>
        <v>0</v>
      </c>
      <c r="N63" s="109">
        <f t="shared" si="11"/>
        <v>0</v>
      </c>
      <c r="O63" s="109">
        <f t="shared" si="12"/>
        <v>0</v>
      </c>
      <c r="P63" s="109">
        <f t="shared" si="13"/>
        <v>0</v>
      </c>
    </row>
    <row r="64" spans="1:16" s="80" customFormat="1" ht="11.25" x14ac:dyDescent="0.25">
      <c r="A64" s="216" t="str">
        <f>IF(COUNTBLANK(B64)=1," ",COUNTA($B$13:B64))</f>
        <v xml:space="preserve"> </v>
      </c>
      <c r="B64" s="236"/>
      <c r="C64" s="218" t="s">
        <v>319</v>
      </c>
      <c r="D64" s="221" t="s">
        <v>91</v>
      </c>
      <c r="E64" s="222">
        <v>1</v>
      </c>
      <c r="F64" s="105"/>
      <c r="G64" s="106"/>
      <c r="H64" s="107">
        <f t="shared" si="7"/>
        <v>0</v>
      </c>
      <c r="I64" s="108"/>
      <c r="J64" s="108"/>
      <c r="K64" s="109">
        <f t="shared" si="8"/>
        <v>0</v>
      </c>
      <c r="L64" s="109">
        <f t="shared" si="9"/>
        <v>0</v>
      </c>
      <c r="M64" s="109">
        <f t="shared" si="10"/>
        <v>0</v>
      </c>
      <c r="N64" s="109">
        <f t="shared" si="11"/>
        <v>0</v>
      </c>
      <c r="O64" s="109">
        <f t="shared" si="12"/>
        <v>0</v>
      </c>
      <c r="P64" s="109">
        <f t="shared" si="13"/>
        <v>0</v>
      </c>
    </row>
    <row r="65" spans="1:16" s="80" customFormat="1" ht="22.5" x14ac:dyDescent="0.25">
      <c r="A65" s="216" t="str">
        <f>IF(COUNTBLANK(B65)=1," ",COUNTA($B$13:B65))</f>
        <v xml:space="preserve"> </v>
      </c>
      <c r="B65" s="236"/>
      <c r="C65" s="218" t="s">
        <v>320</v>
      </c>
      <c r="D65" s="221" t="s">
        <v>91</v>
      </c>
      <c r="E65" s="222">
        <v>1</v>
      </c>
      <c r="F65" s="105"/>
      <c r="G65" s="106"/>
      <c r="H65" s="107">
        <f t="shared" si="7"/>
        <v>0</v>
      </c>
      <c r="I65" s="108"/>
      <c r="J65" s="108"/>
      <c r="K65" s="109">
        <f t="shared" si="8"/>
        <v>0</v>
      </c>
      <c r="L65" s="109">
        <f t="shared" si="9"/>
        <v>0</v>
      </c>
      <c r="M65" s="109">
        <f t="shared" si="10"/>
        <v>0</v>
      </c>
      <c r="N65" s="109">
        <f t="shared" si="11"/>
        <v>0</v>
      </c>
      <c r="O65" s="109">
        <f t="shared" si="12"/>
        <v>0</v>
      </c>
      <c r="P65" s="109">
        <f t="shared" si="13"/>
        <v>0</v>
      </c>
    </row>
    <row r="66" spans="1:16" s="80" customFormat="1" ht="11.25" x14ac:dyDescent="0.25">
      <c r="A66" s="216"/>
      <c r="B66" s="236"/>
      <c r="C66" s="218" t="s">
        <v>323</v>
      </c>
      <c r="D66" s="221" t="s">
        <v>77</v>
      </c>
      <c r="E66" s="222">
        <f>SUM(E62:E65)*8</f>
        <v>104</v>
      </c>
      <c r="F66" s="105"/>
      <c r="G66" s="106"/>
      <c r="H66" s="107">
        <f t="shared" si="7"/>
        <v>0</v>
      </c>
      <c r="I66" s="108"/>
      <c r="J66" s="108"/>
      <c r="K66" s="109">
        <f t="shared" si="8"/>
        <v>0</v>
      </c>
      <c r="L66" s="109">
        <f t="shared" si="9"/>
        <v>0</v>
      </c>
      <c r="M66" s="109">
        <f t="shared" si="10"/>
        <v>0</v>
      </c>
      <c r="N66" s="109">
        <f t="shared" si="11"/>
        <v>0</v>
      </c>
      <c r="O66" s="109">
        <f t="shared" si="12"/>
        <v>0</v>
      </c>
      <c r="P66" s="109">
        <f t="shared" si="13"/>
        <v>0</v>
      </c>
    </row>
    <row r="67" spans="1:16" s="80" customFormat="1" ht="11.25" x14ac:dyDescent="0.25">
      <c r="A67" s="216"/>
      <c r="B67" s="236"/>
      <c r="C67" s="218" t="s">
        <v>322</v>
      </c>
      <c r="D67" s="221" t="s">
        <v>77</v>
      </c>
      <c r="E67" s="222">
        <f>E66*2</f>
        <v>208</v>
      </c>
      <c r="F67" s="105"/>
      <c r="G67" s="106"/>
      <c r="H67" s="107">
        <f t="shared" si="7"/>
        <v>0</v>
      </c>
      <c r="I67" s="108"/>
      <c r="J67" s="108"/>
      <c r="K67" s="109">
        <f t="shared" si="8"/>
        <v>0</v>
      </c>
      <c r="L67" s="109">
        <f t="shared" si="9"/>
        <v>0</v>
      </c>
      <c r="M67" s="109">
        <f t="shared" si="10"/>
        <v>0</v>
      </c>
      <c r="N67" s="109">
        <f t="shared" si="11"/>
        <v>0</v>
      </c>
      <c r="O67" s="109">
        <f t="shared" si="12"/>
        <v>0</v>
      </c>
      <c r="P67" s="109">
        <f t="shared" si="13"/>
        <v>0</v>
      </c>
    </row>
    <row r="68" spans="1:16" s="80" customFormat="1" ht="22.5" x14ac:dyDescent="0.25">
      <c r="A68" s="216" t="str">
        <f>IF(COUNTBLANK(B68)=1," ",COUNTA($B$13:B68))</f>
        <v xml:space="preserve"> </v>
      </c>
      <c r="B68" s="219"/>
      <c r="C68" s="228" t="s">
        <v>267</v>
      </c>
      <c r="D68" s="219"/>
      <c r="E68" s="44"/>
      <c r="F68" s="105"/>
      <c r="G68" s="106"/>
      <c r="H68" s="107">
        <f t="shared" si="7"/>
        <v>0</v>
      </c>
      <c r="I68" s="108"/>
      <c r="J68" s="108"/>
      <c r="K68" s="109">
        <f t="shared" si="8"/>
        <v>0</v>
      </c>
      <c r="L68" s="109">
        <f t="shared" si="9"/>
        <v>0</v>
      </c>
      <c r="M68" s="109">
        <f t="shared" si="10"/>
        <v>0</v>
      </c>
      <c r="N68" s="109">
        <f t="shared" si="11"/>
        <v>0</v>
      </c>
      <c r="O68" s="109">
        <f t="shared" si="12"/>
        <v>0</v>
      </c>
      <c r="P68" s="109">
        <f t="shared" si="13"/>
        <v>0</v>
      </c>
    </row>
    <row r="69" spans="1:16" s="80" customFormat="1" ht="22.5" x14ac:dyDescent="0.25">
      <c r="A69" s="216">
        <f>IF(COUNTBLANK(B69)=1," ",COUNTA($B$13:B69))</f>
        <v>18</v>
      </c>
      <c r="B69" s="217" t="s">
        <v>79</v>
      </c>
      <c r="C69" s="218" t="s">
        <v>268</v>
      </c>
      <c r="D69" s="219" t="s">
        <v>56</v>
      </c>
      <c r="E69" s="44">
        <f>apjomi!E54</f>
        <v>336.88</v>
      </c>
      <c r="F69" s="105"/>
      <c r="G69" s="106"/>
      <c r="H69" s="107">
        <f t="shared" si="7"/>
        <v>0</v>
      </c>
      <c r="I69" s="108"/>
      <c r="J69" s="108"/>
      <c r="K69" s="109">
        <f t="shared" si="8"/>
        <v>0</v>
      </c>
      <c r="L69" s="109">
        <f t="shared" si="9"/>
        <v>0</v>
      </c>
      <c r="M69" s="109">
        <f t="shared" si="10"/>
        <v>0</v>
      </c>
      <c r="N69" s="109">
        <f t="shared" si="11"/>
        <v>0</v>
      </c>
      <c r="O69" s="109">
        <f t="shared" si="12"/>
        <v>0</v>
      </c>
      <c r="P69" s="109">
        <f t="shared" si="13"/>
        <v>0</v>
      </c>
    </row>
    <row r="70" spans="1:16" s="80" customFormat="1" ht="22.5" x14ac:dyDescent="0.25">
      <c r="A70" s="216">
        <f>IF(COUNTBLANK(B70)=1," ",COUNTA($B$13:B70))</f>
        <v>19</v>
      </c>
      <c r="B70" s="217" t="s">
        <v>79</v>
      </c>
      <c r="C70" s="218" t="s">
        <v>269</v>
      </c>
      <c r="D70" s="219" t="s">
        <v>78</v>
      </c>
      <c r="E70" s="44">
        <f>E69*0.2</f>
        <v>67.376000000000005</v>
      </c>
      <c r="F70" s="105"/>
      <c r="G70" s="106"/>
      <c r="H70" s="107">
        <f t="shared" si="7"/>
        <v>0</v>
      </c>
      <c r="I70" s="108"/>
      <c r="J70" s="108"/>
      <c r="K70" s="109">
        <f t="shared" si="8"/>
        <v>0</v>
      </c>
      <c r="L70" s="109">
        <f t="shared" si="9"/>
        <v>0</v>
      </c>
      <c r="M70" s="109">
        <f t="shared" si="10"/>
        <v>0</v>
      </c>
      <c r="N70" s="109">
        <f t="shared" si="11"/>
        <v>0</v>
      </c>
      <c r="O70" s="109">
        <f t="shared" si="12"/>
        <v>0</v>
      </c>
      <c r="P70" s="109">
        <f t="shared" si="13"/>
        <v>0</v>
      </c>
    </row>
    <row r="71" spans="1:16" s="80" customFormat="1" ht="11.25" x14ac:dyDescent="0.25">
      <c r="A71" s="216" t="str">
        <f>IF(COUNTBLANK(B71)=1," ",COUNTA($B$13:B71))</f>
        <v xml:space="preserve"> </v>
      </c>
      <c r="B71" s="223"/>
      <c r="C71" s="220" t="s">
        <v>264</v>
      </c>
      <c r="D71" s="221" t="s">
        <v>78</v>
      </c>
      <c r="E71" s="227">
        <f>E70*1.05</f>
        <v>70.744800000000012</v>
      </c>
      <c r="F71" s="105"/>
      <c r="G71" s="106"/>
      <c r="H71" s="107">
        <f t="shared" si="7"/>
        <v>0</v>
      </c>
      <c r="I71" s="108"/>
      <c r="J71" s="108"/>
      <c r="K71" s="109">
        <f t="shared" si="8"/>
        <v>0</v>
      </c>
      <c r="L71" s="109">
        <f t="shared" si="9"/>
        <v>0</v>
      </c>
      <c r="M71" s="109">
        <f t="shared" si="10"/>
        <v>0</v>
      </c>
      <c r="N71" s="109">
        <f t="shared" si="11"/>
        <v>0</v>
      </c>
      <c r="O71" s="109">
        <f t="shared" si="12"/>
        <v>0</v>
      </c>
      <c r="P71" s="109">
        <f t="shared" si="13"/>
        <v>0</v>
      </c>
    </row>
    <row r="72" spans="1:16" s="80" customFormat="1" ht="11.25" x14ac:dyDescent="0.25">
      <c r="A72" s="176">
        <f>IF(COUNTBLANK(B72)=1," ",COUNTA($B$14:B72))</f>
        <v>20</v>
      </c>
      <c r="B72" s="181" t="s">
        <v>79</v>
      </c>
      <c r="C72" s="237" t="s">
        <v>222</v>
      </c>
      <c r="D72" s="238" t="s">
        <v>78</v>
      </c>
      <c r="E72" s="184">
        <f>E71*1.1</f>
        <v>77.81928000000002</v>
      </c>
      <c r="F72" s="105"/>
      <c r="G72" s="106"/>
      <c r="H72" s="107">
        <f t="shared" si="7"/>
        <v>0</v>
      </c>
      <c r="I72" s="108"/>
      <c r="J72" s="108"/>
      <c r="K72" s="109">
        <f t="shared" si="8"/>
        <v>0</v>
      </c>
      <c r="L72" s="109">
        <f t="shared" si="9"/>
        <v>0</v>
      </c>
      <c r="M72" s="109">
        <f t="shared" si="10"/>
        <v>0</v>
      </c>
      <c r="N72" s="109">
        <f t="shared" si="11"/>
        <v>0</v>
      </c>
      <c r="O72" s="109">
        <f t="shared" si="12"/>
        <v>0</v>
      </c>
      <c r="P72" s="109">
        <f t="shared" si="13"/>
        <v>0</v>
      </c>
    </row>
    <row r="73" spans="1:16" s="80" customFormat="1" ht="11.25" x14ac:dyDescent="0.25">
      <c r="A73" s="176" t="str">
        <f>IF(COUNTBLANK(B73)=1," ",COUNTA($B$14:B73))</f>
        <v xml:space="preserve"> </v>
      </c>
      <c r="B73" s="239"/>
      <c r="C73" s="237" t="s">
        <v>223</v>
      </c>
      <c r="D73" s="177" t="s">
        <v>77</v>
      </c>
      <c r="E73" s="240">
        <f>ROUNDUP(E72*0.14,0)</f>
        <v>11</v>
      </c>
      <c r="F73" s="105"/>
      <c r="G73" s="106"/>
      <c r="H73" s="107">
        <f t="shared" si="7"/>
        <v>0</v>
      </c>
      <c r="I73" s="108"/>
      <c r="J73" s="108"/>
      <c r="K73" s="109">
        <f t="shared" si="8"/>
        <v>0</v>
      </c>
      <c r="L73" s="109">
        <f t="shared" si="9"/>
        <v>0</v>
      </c>
      <c r="M73" s="109">
        <f t="shared" si="10"/>
        <v>0</v>
      </c>
      <c r="N73" s="109">
        <f t="shared" si="11"/>
        <v>0</v>
      </c>
      <c r="O73" s="109">
        <f t="shared" si="12"/>
        <v>0</v>
      </c>
      <c r="P73" s="109">
        <f t="shared" si="13"/>
        <v>0</v>
      </c>
    </row>
    <row r="74" spans="1:16" s="80" customFormat="1" ht="22.5" x14ac:dyDescent="0.25">
      <c r="A74" s="216">
        <f>IF(COUNTBLANK(B74)=1," ",COUNTA($B$13:B74))</f>
        <v>21</v>
      </c>
      <c r="B74" s="217" t="s">
        <v>79</v>
      </c>
      <c r="C74" s="218" t="s">
        <v>308</v>
      </c>
      <c r="D74" s="219" t="s">
        <v>56</v>
      </c>
      <c r="E74" s="44">
        <f>E69</f>
        <v>336.88</v>
      </c>
      <c r="F74" s="105"/>
      <c r="G74" s="106"/>
      <c r="H74" s="107">
        <f t="shared" si="7"/>
        <v>0</v>
      </c>
      <c r="I74" s="108"/>
      <c r="J74" s="108"/>
      <c r="K74" s="109">
        <f t="shared" si="8"/>
        <v>0</v>
      </c>
      <c r="L74" s="109">
        <f t="shared" si="9"/>
        <v>0</v>
      </c>
      <c r="M74" s="109">
        <f t="shared" si="10"/>
        <v>0</v>
      </c>
      <c r="N74" s="109">
        <f t="shared" si="11"/>
        <v>0</v>
      </c>
      <c r="O74" s="109">
        <f t="shared" si="12"/>
        <v>0</v>
      </c>
      <c r="P74" s="109">
        <f t="shared" si="13"/>
        <v>0</v>
      </c>
    </row>
    <row r="75" spans="1:16" s="80" customFormat="1" ht="11.25" x14ac:dyDescent="0.25">
      <c r="A75" s="216" t="str">
        <f>IF(COUNTBLANK(B75)=1," ",COUNTA($B$13:B75))</f>
        <v xml:space="preserve"> </v>
      </c>
      <c r="B75" s="223"/>
      <c r="C75" s="220" t="s">
        <v>264</v>
      </c>
      <c r="D75" s="221" t="s">
        <v>78</v>
      </c>
      <c r="E75" s="227">
        <f>E74*(0.02+0.05)/2</f>
        <v>11.790800000000001</v>
      </c>
      <c r="F75" s="105"/>
      <c r="G75" s="106"/>
      <c r="H75" s="107">
        <f t="shared" si="7"/>
        <v>0</v>
      </c>
      <c r="I75" s="108"/>
      <c r="J75" s="108"/>
      <c r="K75" s="109">
        <f t="shared" si="8"/>
        <v>0</v>
      </c>
      <c r="L75" s="109">
        <f t="shared" si="9"/>
        <v>0</v>
      </c>
      <c r="M75" s="109">
        <f t="shared" si="10"/>
        <v>0</v>
      </c>
      <c r="N75" s="109">
        <f t="shared" si="11"/>
        <v>0</v>
      </c>
      <c r="O75" s="109">
        <f t="shared" si="12"/>
        <v>0</v>
      </c>
      <c r="P75" s="109">
        <f t="shared" si="13"/>
        <v>0</v>
      </c>
    </row>
    <row r="76" spans="1:16" s="80" customFormat="1" ht="22.5" x14ac:dyDescent="0.25">
      <c r="A76" s="241"/>
      <c r="B76" s="242"/>
      <c r="C76" s="220" t="s">
        <v>516</v>
      </c>
      <c r="D76" s="219" t="s">
        <v>56</v>
      </c>
      <c r="E76" s="227">
        <f>E74*1.15</f>
        <v>387.41199999999998</v>
      </c>
      <c r="F76" s="243"/>
      <c r="G76" s="244"/>
      <c r="H76" s="148"/>
      <c r="I76" s="245"/>
      <c r="J76" s="245"/>
      <c r="K76" s="246"/>
      <c r="L76" s="246"/>
      <c r="M76" s="246"/>
      <c r="N76" s="246"/>
      <c r="O76" s="246"/>
      <c r="P76" s="246"/>
    </row>
    <row r="77" spans="1:16" s="80" customFormat="1" ht="22.5" x14ac:dyDescent="0.25">
      <c r="A77" s="216"/>
      <c r="B77" s="223"/>
      <c r="C77" s="220" t="s">
        <v>514</v>
      </c>
      <c r="D77" s="219" t="s">
        <v>56</v>
      </c>
      <c r="E77" s="44">
        <f>E74*1.1</f>
        <v>370.56800000000004</v>
      </c>
      <c r="F77" s="105"/>
      <c r="G77" s="106"/>
      <c r="H77" s="107">
        <f t="shared" si="7"/>
        <v>0</v>
      </c>
      <c r="I77" s="108"/>
      <c r="J77" s="108"/>
      <c r="K77" s="109">
        <f t="shared" si="8"/>
        <v>0</v>
      </c>
      <c r="L77" s="109">
        <f t="shared" si="9"/>
        <v>0</v>
      </c>
      <c r="M77" s="109">
        <f t="shared" si="10"/>
        <v>0</v>
      </c>
      <c r="N77" s="109">
        <f t="shared" si="11"/>
        <v>0</v>
      </c>
      <c r="O77" s="109">
        <f t="shared" si="12"/>
        <v>0</v>
      </c>
      <c r="P77" s="109">
        <f t="shared" si="13"/>
        <v>0</v>
      </c>
    </row>
    <row r="78" spans="1:16" s="80" customFormat="1" ht="22.5" x14ac:dyDescent="0.25">
      <c r="A78" s="216"/>
      <c r="B78" s="223"/>
      <c r="C78" s="220" t="s">
        <v>515</v>
      </c>
      <c r="D78" s="219" t="s">
        <v>56</v>
      </c>
      <c r="E78" s="227">
        <f>E74*1.1</f>
        <v>370.56800000000004</v>
      </c>
      <c r="F78" s="105"/>
      <c r="G78" s="106"/>
      <c r="H78" s="107">
        <f t="shared" si="7"/>
        <v>0</v>
      </c>
      <c r="I78" s="108"/>
      <c r="J78" s="108"/>
      <c r="K78" s="109">
        <f t="shared" si="8"/>
        <v>0</v>
      </c>
      <c r="L78" s="109">
        <f t="shared" si="9"/>
        <v>0</v>
      </c>
      <c r="M78" s="109">
        <f t="shared" si="10"/>
        <v>0</v>
      </c>
      <c r="N78" s="109">
        <f t="shared" si="11"/>
        <v>0</v>
      </c>
      <c r="O78" s="109">
        <f t="shared" si="12"/>
        <v>0</v>
      </c>
      <c r="P78" s="109">
        <f t="shared" si="13"/>
        <v>0</v>
      </c>
    </row>
    <row r="79" spans="1:16" s="80" customFormat="1" ht="33.75" x14ac:dyDescent="0.25">
      <c r="A79" s="216">
        <f>IF(COUNTBLANK(B79)=1," ",COUNTA($B$13:B79))</f>
        <v>22</v>
      </c>
      <c r="B79" s="217" t="s">
        <v>79</v>
      </c>
      <c r="C79" s="218" t="s">
        <v>534</v>
      </c>
      <c r="D79" s="219" t="s">
        <v>80</v>
      </c>
      <c r="E79" s="44">
        <v>80</v>
      </c>
      <c r="F79" s="105"/>
      <c r="G79" s="106"/>
      <c r="H79" s="107">
        <f t="shared" ref="H79:H104" si="14">F79*G79</f>
        <v>0</v>
      </c>
      <c r="I79" s="108"/>
      <c r="J79" s="108"/>
      <c r="K79" s="109">
        <f t="shared" ref="K79:K104" si="15">ROUND(I79+H79+J79,2)</f>
        <v>0</v>
      </c>
      <c r="L79" s="109">
        <f t="shared" ref="L79:L104" si="16">ROUND(E79*F79,2)</f>
        <v>0</v>
      </c>
      <c r="M79" s="109">
        <f t="shared" ref="M79:M104" si="17">ROUND(E79*H79,2)</f>
        <v>0</v>
      </c>
      <c r="N79" s="109">
        <f t="shared" ref="N79:N104" si="18">ROUND(E79*I79,2)</f>
        <v>0</v>
      </c>
      <c r="O79" s="109">
        <f t="shared" ref="O79:O104" si="19">ROUND(E79*J79,2)</f>
        <v>0</v>
      </c>
      <c r="P79" s="109">
        <f t="shared" ref="P79:P104" si="20">SUM(M79:O79)</f>
        <v>0</v>
      </c>
    </row>
    <row r="80" spans="1:16" s="80" customFormat="1" ht="22.5" x14ac:dyDescent="0.25">
      <c r="A80" s="216">
        <f>IF(COUNTBLANK(B80)=1," ",COUNTA($B$13:B80))</f>
        <v>23</v>
      </c>
      <c r="B80" s="217" t="s">
        <v>79</v>
      </c>
      <c r="C80" s="218" t="s">
        <v>535</v>
      </c>
      <c r="D80" s="219" t="s">
        <v>56</v>
      </c>
      <c r="E80" s="44">
        <f>E69</f>
        <v>336.88</v>
      </c>
      <c r="F80" s="105"/>
      <c r="G80" s="106"/>
      <c r="H80" s="107">
        <f t="shared" si="14"/>
        <v>0</v>
      </c>
      <c r="I80" s="108"/>
      <c r="J80" s="108"/>
      <c r="K80" s="109">
        <f t="shared" si="15"/>
        <v>0</v>
      </c>
      <c r="L80" s="109">
        <f t="shared" si="16"/>
        <v>0</v>
      </c>
      <c r="M80" s="109">
        <f t="shared" si="17"/>
        <v>0</v>
      </c>
      <c r="N80" s="109">
        <f t="shared" si="18"/>
        <v>0</v>
      </c>
      <c r="O80" s="109">
        <f t="shared" si="19"/>
        <v>0</v>
      </c>
      <c r="P80" s="109">
        <f t="shared" si="20"/>
        <v>0</v>
      </c>
    </row>
    <row r="81" spans="1:16" s="80" customFormat="1" ht="22.5" x14ac:dyDescent="0.25">
      <c r="A81" s="216">
        <f>IF(COUNTBLANK(B81)=1," ",COUNTA($B$13:B81))</f>
        <v>24</v>
      </c>
      <c r="B81" s="217" t="s">
        <v>79</v>
      </c>
      <c r="C81" s="218" t="s">
        <v>536</v>
      </c>
      <c r="D81" s="219" t="s">
        <v>56</v>
      </c>
      <c r="E81" s="44">
        <f>E80</f>
        <v>336.88</v>
      </c>
      <c r="F81" s="105"/>
      <c r="G81" s="106"/>
      <c r="H81" s="107">
        <f t="shared" si="14"/>
        <v>0</v>
      </c>
      <c r="I81" s="108"/>
      <c r="J81" s="108"/>
      <c r="K81" s="109">
        <f t="shared" si="15"/>
        <v>0</v>
      </c>
      <c r="L81" s="109">
        <f t="shared" si="16"/>
        <v>0</v>
      </c>
      <c r="M81" s="109">
        <f t="shared" si="17"/>
        <v>0</v>
      </c>
      <c r="N81" s="109">
        <f t="shared" si="18"/>
        <v>0</v>
      </c>
      <c r="O81" s="109">
        <f t="shared" si="19"/>
        <v>0</v>
      </c>
      <c r="P81" s="109">
        <f t="shared" si="20"/>
        <v>0</v>
      </c>
    </row>
    <row r="82" spans="1:16" s="80" customFormat="1" ht="22.5" x14ac:dyDescent="0.25">
      <c r="A82" s="216">
        <f>IF(COUNTBLANK(B82)=1," ",COUNTA($B$13:B82))</f>
        <v>25</v>
      </c>
      <c r="B82" s="217" t="s">
        <v>79</v>
      </c>
      <c r="C82" s="218" t="s">
        <v>270</v>
      </c>
      <c r="D82" s="219" t="s">
        <v>56</v>
      </c>
      <c r="E82" s="44">
        <f>E81*0.15</f>
        <v>50.531999999999996</v>
      </c>
      <c r="F82" s="105"/>
      <c r="G82" s="106"/>
      <c r="H82" s="107">
        <f t="shared" si="14"/>
        <v>0</v>
      </c>
      <c r="I82" s="108"/>
      <c r="J82" s="108"/>
      <c r="K82" s="109">
        <f t="shared" si="15"/>
        <v>0</v>
      </c>
      <c r="L82" s="109">
        <f t="shared" si="16"/>
        <v>0</v>
      </c>
      <c r="M82" s="109">
        <f t="shared" si="17"/>
        <v>0</v>
      </c>
      <c r="N82" s="109">
        <f t="shared" si="18"/>
        <v>0</v>
      </c>
      <c r="O82" s="109">
        <f t="shared" si="19"/>
        <v>0</v>
      </c>
      <c r="P82" s="109">
        <f t="shared" si="20"/>
        <v>0</v>
      </c>
    </row>
    <row r="83" spans="1:16" s="80" customFormat="1" ht="11.25" x14ac:dyDescent="0.25">
      <c r="A83" s="216" t="str">
        <f>IF(COUNTBLANK(B83)=1," ",COUNTA($B$13:B83))</f>
        <v xml:space="preserve"> </v>
      </c>
      <c r="B83" s="239"/>
      <c r="C83" s="247" t="s">
        <v>271</v>
      </c>
      <c r="D83" s="219" t="s">
        <v>56</v>
      </c>
      <c r="E83" s="227">
        <f>E82*1.2</f>
        <v>60.63839999999999</v>
      </c>
      <c r="F83" s="105"/>
      <c r="G83" s="106"/>
      <c r="H83" s="107">
        <f t="shared" si="14"/>
        <v>0</v>
      </c>
      <c r="I83" s="108"/>
      <c r="J83" s="108"/>
      <c r="K83" s="109">
        <f t="shared" si="15"/>
        <v>0</v>
      </c>
      <c r="L83" s="109">
        <f t="shared" si="16"/>
        <v>0</v>
      </c>
      <c r="M83" s="109">
        <f t="shared" si="17"/>
        <v>0</v>
      </c>
      <c r="N83" s="109">
        <f t="shared" si="18"/>
        <v>0</v>
      </c>
      <c r="O83" s="109">
        <f t="shared" si="19"/>
        <v>0</v>
      </c>
      <c r="P83" s="109">
        <f t="shared" si="20"/>
        <v>0</v>
      </c>
    </row>
    <row r="84" spans="1:16" s="80" customFormat="1" ht="11.25" x14ac:dyDescent="0.25">
      <c r="A84" s="216" t="str">
        <f>IF(COUNTBLANK(B84)=1," ",COUNTA($B$13:B84))</f>
        <v xml:space="preserve"> </v>
      </c>
      <c r="B84" s="239"/>
      <c r="C84" s="247" t="s">
        <v>272</v>
      </c>
      <c r="D84" s="219" t="s">
        <v>56</v>
      </c>
      <c r="E84" s="227">
        <f>E82*1.2</f>
        <v>60.63839999999999</v>
      </c>
      <c r="F84" s="105"/>
      <c r="G84" s="106"/>
      <c r="H84" s="107">
        <f t="shared" si="14"/>
        <v>0</v>
      </c>
      <c r="I84" s="108"/>
      <c r="J84" s="108"/>
      <c r="K84" s="109">
        <f t="shared" si="15"/>
        <v>0</v>
      </c>
      <c r="L84" s="109">
        <f t="shared" si="16"/>
        <v>0</v>
      </c>
      <c r="M84" s="109">
        <f t="shared" si="17"/>
        <v>0</v>
      </c>
      <c r="N84" s="109">
        <f t="shared" si="18"/>
        <v>0</v>
      </c>
      <c r="O84" s="109">
        <f t="shared" si="19"/>
        <v>0</v>
      </c>
      <c r="P84" s="109">
        <f t="shared" si="20"/>
        <v>0</v>
      </c>
    </row>
    <row r="85" spans="1:16" s="80" customFormat="1" ht="11.25" x14ac:dyDescent="0.25">
      <c r="A85" s="216" t="str">
        <f>IF(COUNTBLANK(B85)=1," ",COUNTA($B$13:B85))</f>
        <v xml:space="preserve"> </v>
      </c>
      <c r="B85" s="239"/>
      <c r="C85" s="247" t="s">
        <v>273</v>
      </c>
      <c r="D85" s="239" t="s">
        <v>274</v>
      </c>
      <c r="E85" s="227">
        <f>E82*0.025</f>
        <v>1.2633000000000001</v>
      </c>
      <c r="F85" s="105"/>
      <c r="G85" s="106"/>
      <c r="H85" s="107">
        <f t="shared" si="14"/>
        <v>0</v>
      </c>
      <c r="I85" s="108"/>
      <c r="J85" s="108"/>
      <c r="K85" s="109">
        <f t="shared" si="15"/>
        <v>0</v>
      </c>
      <c r="L85" s="109">
        <f t="shared" si="16"/>
        <v>0</v>
      </c>
      <c r="M85" s="109">
        <f t="shared" si="17"/>
        <v>0</v>
      </c>
      <c r="N85" s="109">
        <f t="shared" si="18"/>
        <v>0</v>
      </c>
      <c r="O85" s="109">
        <f t="shared" si="19"/>
        <v>0</v>
      </c>
      <c r="P85" s="109">
        <f t="shared" si="20"/>
        <v>0</v>
      </c>
    </row>
    <row r="86" spans="1:16" s="80" customFormat="1" ht="11.25" x14ac:dyDescent="0.25">
      <c r="A86" s="216">
        <f>IF(COUNTBLANK(B86)=1," ",COUNTA($B$13:B86))</f>
        <v>26</v>
      </c>
      <c r="B86" s="217" t="s">
        <v>79</v>
      </c>
      <c r="C86" s="228" t="s">
        <v>335</v>
      </c>
      <c r="D86" s="239" t="s">
        <v>80</v>
      </c>
      <c r="E86" s="227">
        <f>56</f>
        <v>56</v>
      </c>
      <c r="F86" s="105"/>
      <c r="G86" s="106"/>
      <c r="H86" s="107">
        <f t="shared" si="14"/>
        <v>0</v>
      </c>
      <c r="I86" s="108"/>
      <c r="J86" s="108"/>
      <c r="K86" s="109">
        <f t="shared" si="15"/>
        <v>0</v>
      </c>
      <c r="L86" s="109">
        <f t="shared" si="16"/>
        <v>0</v>
      </c>
      <c r="M86" s="109">
        <f t="shared" si="17"/>
        <v>0</v>
      </c>
      <c r="N86" s="109">
        <f t="shared" si="18"/>
        <v>0</v>
      </c>
      <c r="O86" s="109">
        <f t="shared" si="19"/>
        <v>0</v>
      </c>
      <c r="P86" s="109">
        <f t="shared" si="20"/>
        <v>0</v>
      </c>
    </row>
    <row r="87" spans="1:16" s="80" customFormat="1" ht="11.25" x14ac:dyDescent="0.25">
      <c r="A87" s="241"/>
      <c r="B87" s="248"/>
      <c r="C87" s="472" t="s">
        <v>508</v>
      </c>
      <c r="D87" s="219" t="s">
        <v>56</v>
      </c>
      <c r="E87" s="227">
        <v>39</v>
      </c>
      <c r="F87" s="243"/>
      <c r="G87" s="244"/>
      <c r="H87" s="148"/>
      <c r="I87" s="245"/>
      <c r="J87" s="245"/>
      <c r="K87" s="246"/>
      <c r="L87" s="246"/>
      <c r="M87" s="246"/>
      <c r="N87" s="246"/>
      <c r="O87" s="246"/>
      <c r="P87" s="246"/>
    </row>
    <row r="88" spans="1:16" s="80" customFormat="1" ht="11.25" x14ac:dyDescent="0.25">
      <c r="A88" s="241"/>
      <c r="B88" s="248"/>
      <c r="C88" s="472" t="s">
        <v>465</v>
      </c>
      <c r="D88" s="219" t="s">
        <v>77</v>
      </c>
      <c r="E88" s="227">
        <f>E87*8</f>
        <v>312</v>
      </c>
      <c r="F88" s="243"/>
      <c r="G88" s="244"/>
      <c r="H88" s="148"/>
      <c r="I88" s="245"/>
      <c r="J88" s="245"/>
      <c r="K88" s="246"/>
      <c r="L88" s="246"/>
      <c r="M88" s="246"/>
      <c r="N88" s="246"/>
      <c r="O88" s="246"/>
      <c r="P88" s="246"/>
    </row>
    <row r="89" spans="1:16" s="80" customFormat="1" ht="22.5" x14ac:dyDescent="0.25">
      <c r="A89" s="216" t="str">
        <f>IF(COUNTBLANK(B89)=1," ",COUNTA($B$13:B89))</f>
        <v xml:space="preserve"> </v>
      </c>
      <c r="B89" s="217"/>
      <c r="C89" s="218" t="s">
        <v>336</v>
      </c>
      <c r="D89" s="239" t="s">
        <v>78</v>
      </c>
      <c r="E89" s="227">
        <f>E86*0.05*0.15</f>
        <v>0.42000000000000004</v>
      </c>
      <c r="F89" s="105"/>
      <c r="G89" s="106"/>
      <c r="H89" s="107">
        <f t="shared" si="14"/>
        <v>0</v>
      </c>
      <c r="I89" s="108"/>
      <c r="J89" s="108"/>
      <c r="K89" s="109">
        <f t="shared" si="15"/>
        <v>0</v>
      </c>
      <c r="L89" s="109">
        <f t="shared" si="16"/>
        <v>0</v>
      </c>
      <c r="M89" s="109">
        <f t="shared" si="17"/>
        <v>0</v>
      </c>
      <c r="N89" s="109">
        <f t="shared" si="18"/>
        <v>0</v>
      </c>
      <c r="O89" s="109">
        <f t="shared" si="19"/>
        <v>0</v>
      </c>
      <c r="P89" s="109">
        <f t="shared" si="20"/>
        <v>0</v>
      </c>
    </row>
    <row r="90" spans="1:16" s="80" customFormat="1" ht="11.25" x14ac:dyDescent="0.25">
      <c r="A90" s="216"/>
      <c r="B90" s="217"/>
      <c r="C90" s="218" t="s">
        <v>334</v>
      </c>
      <c r="D90" s="239" t="s">
        <v>77</v>
      </c>
      <c r="E90" s="227">
        <f>E89/0.5*2</f>
        <v>1.6800000000000002</v>
      </c>
      <c r="F90" s="105"/>
      <c r="G90" s="106"/>
      <c r="H90" s="107">
        <f t="shared" si="14"/>
        <v>0</v>
      </c>
      <c r="I90" s="108"/>
      <c r="J90" s="108"/>
      <c r="K90" s="109">
        <f t="shared" si="15"/>
        <v>0</v>
      </c>
      <c r="L90" s="109">
        <f t="shared" si="16"/>
        <v>0</v>
      </c>
      <c r="M90" s="109">
        <f t="shared" si="17"/>
        <v>0</v>
      </c>
      <c r="N90" s="109">
        <f t="shared" si="18"/>
        <v>0</v>
      </c>
      <c r="O90" s="109">
        <f t="shared" si="19"/>
        <v>0</v>
      </c>
      <c r="P90" s="109">
        <f t="shared" si="20"/>
        <v>0</v>
      </c>
    </row>
    <row r="91" spans="1:16" s="80" customFormat="1" ht="11.25" x14ac:dyDescent="0.25">
      <c r="A91" s="216"/>
      <c r="B91" s="217"/>
      <c r="C91" s="218" t="s">
        <v>337</v>
      </c>
      <c r="D91" s="239" t="s">
        <v>78</v>
      </c>
      <c r="E91" s="227">
        <f>E86*0.032*0.15</f>
        <v>0.26879999999999998</v>
      </c>
      <c r="F91" s="105"/>
      <c r="G91" s="106"/>
      <c r="H91" s="107">
        <f t="shared" si="14"/>
        <v>0</v>
      </c>
      <c r="I91" s="108"/>
      <c r="J91" s="108"/>
      <c r="K91" s="109">
        <f t="shared" si="15"/>
        <v>0</v>
      </c>
      <c r="L91" s="109">
        <f t="shared" si="16"/>
        <v>0</v>
      </c>
      <c r="M91" s="109">
        <f t="shared" si="17"/>
        <v>0</v>
      </c>
      <c r="N91" s="109">
        <f t="shared" si="18"/>
        <v>0</v>
      </c>
      <c r="O91" s="109">
        <f t="shared" si="19"/>
        <v>0</v>
      </c>
      <c r="P91" s="109">
        <f t="shared" si="20"/>
        <v>0</v>
      </c>
    </row>
    <row r="92" spans="1:16" s="80" customFormat="1" ht="33.75" x14ac:dyDescent="0.25">
      <c r="A92" s="216" t="str">
        <f>IF(COUNTBLANK(B92)=1," ",COUNTA($B$13:B92))</f>
        <v xml:space="preserve"> </v>
      </c>
      <c r="B92" s="217"/>
      <c r="C92" s="247" t="s">
        <v>537</v>
      </c>
      <c r="D92" s="239" t="s">
        <v>77</v>
      </c>
      <c r="E92" s="227">
        <f>E86/0.5</f>
        <v>112</v>
      </c>
      <c r="F92" s="105"/>
      <c r="G92" s="106"/>
      <c r="H92" s="107">
        <f t="shared" si="14"/>
        <v>0</v>
      </c>
      <c r="I92" s="108"/>
      <c r="J92" s="108"/>
      <c r="K92" s="109">
        <f t="shared" si="15"/>
        <v>0</v>
      </c>
      <c r="L92" s="109">
        <f t="shared" si="16"/>
        <v>0</v>
      </c>
      <c r="M92" s="109">
        <f t="shared" si="17"/>
        <v>0</v>
      </c>
      <c r="N92" s="109">
        <f t="shared" si="18"/>
        <v>0</v>
      </c>
      <c r="O92" s="109">
        <f t="shared" si="19"/>
        <v>0</v>
      </c>
      <c r="P92" s="109">
        <f t="shared" si="20"/>
        <v>0</v>
      </c>
    </row>
    <row r="93" spans="1:16" s="80" customFormat="1" ht="22.5" x14ac:dyDescent="0.25">
      <c r="A93" s="216" t="str">
        <f>IF(COUNTBLANK(B93)=1," ",COUNTA($B$13:B93))</f>
        <v xml:space="preserve"> </v>
      </c>
      <c r="B93" s="239"/>
      <c r="C93" s="247" t="s">
        <v>339</v>
      </c>
      <c r="D93" s="239" t="s">
        <v>56</v>
      </c>
      <c r="E93" s="227">
        <f>E86*0.5</f>
        <v>28</v>
      </c>
      <c r="F93" s="105"/>
      <c r="G93" s="106"/>
      <c r="H93" s="107">
        <f t="shared" si="14"/>
        <v>0</v>
      </c>
      <c r="I93" s="108"/>
      <c r="J93" s="108"/>
      <c r="K93" s="109">
        <f t="shared" si="15"/>
        <v>0</v>
      </c>
      <c r="L93" s="109">
        <f t="shared" si="16"/>
        <v>0</v>
      </c>
      <c r="M93" s="109">
        <f t="shared" si="17"/>
        <v>0</v>
      </c>
      <c r="N93" s="109">
        <f t="shared" si="18"/>
        <v>0</v>
      </c>
      <c r="O93" s="109">
        <f t="shared" si="19"/>
        <v>0</v>
      </c>
      <c r="P93" s="109">
        <f t="shared" si="20"/>
        <v>0</v>
      </c>
    </row>
    <row r="94" spans="1:16" s="80" customFormat="1" ht="11.25" x14ac:dyDescent="0.25">
      <c r="A94" s="216" t="str">
        <f>IF(COUNTBLANK(B94)=1," ",COUNTA($B$13:B94))</f>
        <v xml:space="preserve"> </v>
      </c>
      <c r="B94" s="239"/>
      <c r="C94" s="247" t="s">
        <v>338</v>
      </c>
      <c r="D94" s="239" t="s">
        <v>77</v>
      </c>
      <c r="E94" s="227">
        <f>E86*2</f>
        <v>112</v>
      </c>
      <c r="F94" s="105"/>
      <c r="G94" s="106"/>
      <c r="H94" s="107">
        <f t="shared" si="14"/>
        <v>0</v>
      </c>
      <c r="I94" s="108"/>
      <c r="J94" s="108"/>
      <c r="K94" s="109">
        <f t="shared" si="15"/>
        <v>0</v>
      </c>
      <c r="L94" s="109">
        <f t="shared" si="16"/>
        <v>0</v>
      </c>
      <c r="M94" s="109">
        <f t="shared" si="17"/>
        <v>0</v>
      </c>
      <c r="N94" s="109">
        <f t="shared" si="18"/>
        <v>0</v>
      </c>
      <c r="O94" s="109">
        <f t="shared" si="19"/>
        <v>0</v>
      </c>
      <c r="P94" s="109">
        <f t="shared" si="20"/>
        <v>0</v>
      </c>
    </row>
    <row r="95" spans="1:16" s="80" customFormat="1" ht="11.25" x14ac:dyDescent="0.25">
      <c r="A95" s="216"/>
      <c r="B95" s="239"/>
      <c r="C95" s="247"/>
      <c r="D95" s="239"/>
      <c r="E95" s="227"/>
      <c r="F95" s="105"/>
      <c r="G95" s="106"/>
      <c r="H95" s="107">
        <f t="shared" si="14"/>
        <v>0</v>
      </c>
      <c r="I95" s="108"/>
      <c r="J95" s="108"/>
      <c r="K95" s="109">
        <f t="shared" si="15"/>
        <v>0</v>
      </c>
      <c r="L95" s="109">
        <f t="shared" si="16"/>
        <v>0</v>
      </c>
      <c r="M95" s="109">
        <f t="shared" si="17"/>
        <v>0</v>
      </c>
      <c r="N95" s="109">
        <f t="shared" si="18"/>
        <v>0</v>
      </c>
      <c r="O95" s="109">
        <f t="shared" si="19"/>
        <v>0</v>
      </c>
      <c r="P95" s="109">
        <f t="shared" si="20"/>
        <v>0</v>
      </c>
    </row>
    <row r="96" spans="1:16" s="80" customFormat="1" ht="22.5" x14ac:dyDescent="0.25">
      <c r="A96" s="216">
        <f>IF(COUNTBLANK(B96)=1," ",COUNTA($B$13:B96))</f>
        <v>27</v>
      </c>
      <c r="B96" s="217" t="s">
        <v>79</v>
      </c>
      <c r="C96" s="218" t="s">
        <v>275</v>
      </c>
      <c r="D96" s="219" t="s">
        <v>80</v>
      </c>
      <c r="E96" s="44">
        <f>E79</f>
        <v>80</v>
      </c>
      <c r="F96" s="105"/>
      <c r="G96" s="106"/>
      <c r="H96" s="107">
        <f t="shared" si="14"/>
        <v>0</v>
      </c>
      <c r="I96" s="108"/>
      <c r="J96" s="108"/>
      <c r="K96" s="109">
        <f t="shared" si="15"/>
        <v>0</v>
      </c>
      <c r="L96" s="109">
        <f t="shared" si="16"/>
        <v>0</v>
      </c>
      <c r="M96" s="109">
        <f t="shared" si="17"/>
        <v>0</v>
      </c>
      <c r="N96" s="109">
        <f t="shared" si="18"/>
        <v>0</v>
      </c>
      <c r="O96" s="109">
        <f t="shared" si="19"/>
        <v>0</v>
      </c>
      <c r="P96" s="109">
        <f t="shared" si="20"/>
        <v>0</v>
      </c>
    </row>
    <row r="97" spans="1:16" s="80" customFormat="1" ht="22.5" x14ac:dyDescent="0.25">
      <c r="A97" s="216">
        <f>IF(COUNTBLANK(B97)=1," ",COUNTA($B$13:B97))</f>
        <v>28</v>
      </c>
      <c r="B97" s="217" t="s">
        <v>79</v>
      </c>
      <c r="C97" s="218" t="s">
        <v>276</v>
      </c>
      <c r="D97" s="219" t="s">
        <v>56</v>
      </c>
      <c r="E97" s="44">
        <f>E96</f>
        <v>80</v>
      </c>
      <c r="F97" s="105"/>
      <c r="G97" s="106"/>
      <c r="H97" s="107">
        <f t="shared" si="14"/>
        <v>0</v>
      </c>
      <c r="I97" s="108"/>
      <c r="J97" s="108"/>
      <c r="K97" s="109">
        <f t="shared" si="15"/>
        <v>0</v>
      </c>
      <c r="L97" s="109">
        <f t="shared" si="16"/>
        <v>0</v>
      </c>
      <c r="M97" s="109">
        <f t="shared" si="17"/>
        <v>0</v>
      </c>
      <c r="N97" s="109">
        <f t="shared" si="18"/>
        <v>0</v>
      </c>
      <c r="O97" s="109">
        <f t="shared" si="19"/>
        <v>0</v>
      </c>
      <c r="P97" s="109">
        <f t="shared" si="20"/>
        <v>0</v>
      </c>
    </row>
    <row r="98" spans="1:16" s="80" customFormat="1" ht="11.25" x14ac:dyDescent="0.25">
      <c r="A98" s="216" t="str">
        <f>IF(COUNTBLANK(B98)=1," ",COUNTA($B$13:B98))</f>
        <v xml:space="preserve"> </v>
      </c>
      <c r="B98" s="223"/>
      <c r="C98" s="220" t="s">
        <v>88</v>
      </c>
      <c r="D98" s="219" t="s">
        <v>77</v>
      </c>
      <c r="E98" s="227">
        <f>E97*6</f>
        <v>480</v>
      </c>
      <c r="F98" s="105"/>
      <c r="G98" s="106"/>
      <c r="H98" s="107">
        <f t="shared" si="14"/>
        <v>0</v>
      </c>
      <c r="I98" s="108"/>
      <c r="J98" s="108"/>
      <c r="K98" s="109">
        <f t="shared" si="15"/>
        <v>0</v>
      </c>
      <c r="L98" s="109">
        <f t="shared" si="16"/>
        <v>0</v>
      </c>
      <c r="M98" s="109">
        <f t="shared" si="17"/>
        <v>0</v>
      </c>
      <c r="N98" s="109">
        <f t="shared" si="18"/>
        <v>0</v>
      </c>
      <c r="O98" s="109">
        <f t="shared" si="19"/>
        <v>0</v>
      </c>
      <c r="P98" s="109">
        <f t="shared" si="20"/>
        <v>0</v>
      </c>
    </row>
    <row r="99" spans="1:16" s="80" customFormat="1" ht="11.25" x14ac:dyDescent="0.25">
      <c r="A99" s="216" t="str">
        <f>IF(COUNTBLANK(B99)=1," ",COUNTA($B$13:B99))</f>
        <v xml:space="preserve"> </v>
      </c>
      <c r="B99" s="223"/>
      <c r="C99" s="226" t="s">
        <v>261</v>
      </c>
      <c r="D99" s="221" t="s">
        <v>56</v>
      </c>
      <c r="E99" s="227">
        <f>E97*1.1</f>
        <v>88</v>
      </c>
      <c r="F99" s="105"/>
      <c r="G99" s="106"/>
      <c r="H99" s="107">
        <f t="shared" si="14"/>
        <v>0</v>
      </c>
      <c r="I99" s="108"/>
      <c r="J99" s="108"/>
      <c r="K99" s="109">
        <f t="shared" si="15"/>
        <v>0</v>
      </c>
      <c r="L99" s="109">
        <f t="shared" si="16"/>
        <v>0</v>
      </c>
      <c r="M99" s="109">
        <f t="shared" si="17"/>
        <v>0</v>
      </c>
      <c r="N99" s="109">
        <f t="shared" si="18"/>
        <v>0</v>
      </c>
      <c r="O99" s="109">
        <f t="shared" si="19"/>
        <v>0</v>
      </c>
      <c r="P99" s="109">
        <f t="shared" si="20"/>
        <v>0</v>
      </c>
    </row>
    <row r="100" spans="1:16" s="80" customFormat="1" ht="22.5" x14ac:dyDescent="0.25">
      <c r="A100" s="216">
        <f>IF(COUNTBLANK(B100)=1," ",COUNTA($B$13:B100))</f>
        <v>29</v>
      </c>
      <c r="B100" s="217" t="s">
        <v>79</v>
      </c>
      <c r="C100" s="218" t="s">
        <v>277</v>
      </c>
      <c r="D100" s="219" t="s">
        <v>80</v>
      </c>
      <c r="E100" s="44">
        <f>E97</f>
        <v>80</v>
      </c>
      <c r="F100" s="105"/>
      <c r="G100" s="106"/>
      <c r="H100" s="107">
        <f t="shared" si="14"/>
        <v>0</v>
      </c>
      <c r="I100" s="108"/>
      <c r="J100" s="108"/>
      <c r="K100" s="109">
        <f t="shared" si="15"/>
        <v>0</v>
      </c>
      <c r="L100" s="109">
        <f t="shared" si="16"/>
        <v>0</v>
      </c>
      <c r="M100" s="109">
        <f t="shared" si="17"/>
        <v>0</v>
      </c>
      <c r="N100" s="109">
        <f t="shared" si="18"/>
        <v>0</v>
      </c>
      <c r="O100" s="109">
        <f t="shared" si="19"/>
        <v>0</v>
      </c>
      <c r="P100" s="109">
        <f t="shared" si="20"/>
        <v>0</v>
      </c>
    </row>
    <row r="101" spans="1:16" s="80" customFormat="1" ht="22.5" x14ac:dyDescent="0.25">
      <c r="A101" s="216">
        <f>IF(COUNTBLANK(B101)=1," ",COUNTA($B$13:B101))</f>
        <v>30</v>
      </c>
      <c r="B101" s="217" t="s">
        <v>79</v>
      </c>
      <c r="C101" s="218" t="s">
        <v>313</v>
      </c>
      <c r="D101" s="221" t="s">
        <v>80</v>
      </c>
      <c r="E101" s="222">
        <f>11*9.5</f>
        <v>104.5</v>
      </c>
      <c r="F101" s="105"/>
      <c r="G101" s="106"/>
      <c r="H101" s="107">
        <f t="shared" si="14"/>
        <v>0</v>
      </c>
      <c r="I101" s="108"/>
      <c r="J101" s="108"/>
      <c r="K101" s="109">
        <f t="shared" si="15"/>
        <v>0</v>
      </c>
      <c r="L101" s="109">
        <f t="shared" si="16"/>
        <v>0</v>
      </c>
      <c r="M101" s="109">
        <f t="shared" si="17"/>
        <v>0</v>
      </c>
      <c r="N101" s="109">
        <f t="shared" si="18"/>
        <v>0</v>
      </c>
      <c r="O101" s="109">
        <f t="shared" si="19"/>
        <v>0</v>
      </c>
      <c r="P101" s="109">
        <f t="shared" si="20"/>
        <v>0</v>
      </c>
    </row>
    <row r="102" spans="1:16" s="80" customFormat="1" ht="22.5" x14ac:dyDescent="0.25">
      <c r="A102" s="216">
        <f>IF(COUNTBLANK(B102)=1," ",COUNTA($B$13:B102))</f>
        <v>31</v>
      </c>
      <c r="B102" s="217" t="s">
        <v>79</v>
      </c>
      <c r="C102" s="218" t="s">
        <v>314</v>
      </c>
      <c r="D102" s="221" t="s">
        <v>80</v>
      </c>
      <c r="E102" s="222">
        <v>78</v>
      </c>
      <c r="F102" s="105"/>
      <c r="G102" s="106"/>
      <c r="H102" s="107">
        <f t="shared" si="14"/>
        <v>0</v>
      </c>
      <c r="I102" s="108"/>
      <c r="J102" s="108"/>
      <c r="K102" s="109">
        <f t="shared" si="15"/>
        <v>0</v>
      </c>
      <c r="L102" s="109">
        <f t="shared" si="16"/>
        <v>0</v>
      </c>
      <c r="M102" s="109">
        <f t="shared" si="17"/>
        <v>0</v>
      </c>
      <c r="N102" s="109">
        <f t="shared" si="18"/>
        <v>0</v>
      </c>
      <c r="O102" s="109">
        <f t="shared" si="19"/>
        <v>0</v>
      </c>
      <c r="P102" s="109">
        <f t="shared" si="20"/>
        <v>0</v>
      </c>
    </row>
    <row r="103" spans="1:16" s="80" customFormat="1" ht="33.75" x14ac:dyDescent="0.25">
      <c r="A103" s="216">
        <f>IF(COUNTBLANK(B103)=1," ",COUNTA($B$13:B103))</f>
        <v>32</v>
      </c>
      <c r="B103" s="217" t="s">
        <v>79</v>
      </c>
      <c r="C103" s="218" t="s">
        <v>538</v>
      </c>
      <c r="D103" s="221" t="s">
        <v>104</v>
      </c>
      <c r="E103" s="222">
        <v>8</v>
      </c>
      <c r="F103" s="105"/>
      <c r="G103" s="106"/>
      <c r="H103" s="107">
        <f t="shared" si="14"/>
        <v>0</v>
      </c>
      <c r="I103" s="108"/>
      <c r="J103" s="108"/>
      <c r="K103" s="109">
        <f t="shared" si="15"/>
        <v>0</v>
      </c>
      <c r="L103" s="109">
        <f t="shared" si="16"/>
        <v>0</v>
      </c>
      <c r="M103" s="109">
        <f t="shared" si="17"/>
        <v>0</v>
      </c>
      <c r="N103" s="109">
        <f t="shared" si="18"/>
        <v>0</v>
      </c>
      <c r="O103" s="109">
        <f t="shared" si="19"/>
        <v>0</v>
      </c>
      <c r="P103" s="109">
        <f t="shared" si="20"/>
        <v>0</v>
      </c>
    </row>
    <row r="104" spans="1:16" s="80" customFormat="1" ht="22.5" x14ac:dyDescent="0.25">
      <c r="A104" s="216" t="str">
        <f>IF(COUNTBLANK(B104)=1," ",COUNTA($B$13:B104))</f>
        <v xml:space="preserve"> </v>
      </c>
      <c r="B104" s="219"/>
      <c r="C104" s="228" t="s">
        <v>309</v>
      </c>
      <c r="D104" s="219" t="s">
        <v>77</v>
      </c>
      <c r="E104" s="44">
        <v>1</v>
      </c>
      <c r="F104" s="105"/>
      <c r="G104" s="106"/>
      <c r="H104" s="107">
        <f t="shared" si="14"/>
        <v>0</v>
      </c>
      <c r="I104" s="108"/>
      <c r="J104" s="108"/>
      <c r="K104" s="109">
        <f t="shared" si="15"/>
        <v>0</v>
      </c>
      <c r="L104" s="109">
        <f t="shared" si="16"/>
        <v>0</v>
      </c>
      <c r="M104" s="109">
        <f t="shared" si="17"/>
        <v>0</v>
      </c>
      <c r="N104" s="109">
        <f t="shared" si="18"/>
        <v>0</v>
      </c>
      <c r="O104" s="109">
        <f t="shared" si="19"/>
        <v>0</v>
      </c>
      <c r="P104" s="109">
        <f t="shared" si="20"/>
        <v>0</v>
      </c>
    </row>
    <row r="105" spans="1:16" s="80" customFormat="1" ht="11.25" x14ac:dyDescent="0.25">
      <c r="A105" s="216">
        <f>IF(COUNTBLANK(B105)=1," ",COUNTA($B$13:B105))</f>
        <v>33</v>
      </c>
      <c r="B105" s="217" t="s">
        <v>79</v>
      </c>
      <c r="C105" s="218" t="s">
        <v>278</v>
      </c>
      <c r="D105" s="219" t="s">
        <v>77</v>
      </c>
      <c r="E105" s="44">
        <f>E104</f>
        <v>1</v>
      </c>
      <c r="F105" s="105"/>
      <c r="G105" s="106"/>
      <c r="H105" s="107">
        <f t="shared" ref="H105:H155" si="21">F105*G105</f>
        <v>0</v>
      </c>
      <c r="I105" s="108"/>
      <c r="J105" s="108"/>
      <c r="K105" s="109">
        <f t="shared" ref="K105:K155" si="22">ROUND(I105+H105+J105,2)</f>
        <v>0</v>
      </c>
      <c r="L105" s="109">
        <f t="shared" ref="L105:L155" si="23">ROUND(E105*F105,2)</f>
        <v>0</v>
      </c>
      <c r="M105" s="109">
        <f t="shared" ref="M105:M155" si="24">ROUND(E105*H105,2)</f>
        <v>0</v>
      </c>
      <c r="N105" s="109">
        <f t="shared" ref="N105:N155" si="25">ROUND(E105*I105,2)</f>
        <v>0</v>
      </c>
      <c r="O105" s="109">
        <f t="shared" ref="O105:O155" si="26">ROUND(E105*J105,2)</f>
        <v>0</v>
      </c>
      <c r="P105" s="109">
        <f t="shared" ref="P105:P155" si="27">SUM(M105:O105)</f>
        <v>0</v>
      </c>
    </row>
    <row r="106" spans="1:16" s="80" customFormat="1" ht="22.5" x14ac:dyDescent="0.25">
      <c r="A106" s="216">
        <f>IF(COUNTBLANK(B106)=1," ",COUNTA($B$13:B106))</f>
        <v>34</v>
      </c>
      <c r="B106" s="217" t="s">
        <v>79</v>
      </c>
      <c r="C106" s="218" t="s">
        <v>279</v>
      </c>
      <c r="D106" s="219" t="s">
        <v>56</v>
      </c>
      <c r="E106" s="44">
        <v>3</v>
      </c>
      <c r="F106" s="105"/>
      <c r="G106" s="106"/>
      <c r="H106" s="107">
        <f t="shared" si="21"/>
        <v>0</v>
      </c>
      <c r="I106" s="108"/>
      <c r="J106" s="108"/>
      <c r="K106" s="109">
        <f t="shared" si="22"/>
        <v>0</v>
      </c>
      <c r="L106" s="109">
        <f t="shared" si="23"/>
        <v>0</v>
      </c>
      <c r="M106" s="109">
        <f t="shared" si="24"/>
        <v>0</v>
      </c>
      <c r="N106" s="109">
        <f t="shared" si="25"/>
        <v>0</v>
      </c>
      <c r="O106" s="109">
        <f t="shared" si="26"/>
        <v>0</v>
      </c>
      <c r="P106" s="109">
        <f t="shared" si="27"/>
        <v>0</v>
      </c>
    </row>
    <row r="107" spans="1:16" s="80" customFormat="1" ht="11.25" x14ac:dyDescent="0.25">
      <c r="A107" s="216" t="str">
        <f>IF(COUNTBLANK(B107)=1," ",COUNTA($B$13:B107))</f>
        <v xml:space="preserve"> </v>
      </c>
      <c r="B107" s="223"/>
      <c r="C107" s="220" t="s">
        <v>264</v>
      </c>
      <c r="D107" s="221" t="s">
        <v>78</v>
      </c>
      <c r="E107" s="227">
        <f>E106*0.05</f>
        <v>0.15000000000000002</v>
      </c>
      <c r="F107" s="105"/>
      <c r="G107" s="106"/>
      <c r="H107" s="107">
        <f t="shared" si="21"/>
        <v>0</v>
      </c>
      <c r="I107" s="108"/>
      <c r="J107" s="108"/>
      <c r="K107" s="109">
        <f t="shared" si="22"/>
        <v>0</v>
      </c>
      <c r="L107" s="109">
        <f t="shared" si="23"/>
        <v>0</v>
      </c>
      <c r="M107" s="109">
        <f t="shared" si="24"/>
        <v>0</v>
      </c>
      <c r="N107" s="109">
        <f t="shared" si="25"/>
        <v>0</v>
      </c>
      <c r="O107" s="109">
        <f t="shared" si="26"/>
        <v>0</v>
      </c>
      <c r="P107" s="109">
        <f t="shared" si="27"/>
        <v>0</v>
      </c>
    </row>
    <row r="108" spans="1:16" s="80" customFormat="1" ht="22.5" x14ac:dyDescent="0.25">
      <c r="A108" s="216">
        <f>IF(COUNTBLANK(B108)=1," ",COUNTA($B$13:B108))</f>
        <v>35</v>
      </c>
      <c r="B108" s="217" t="s">
        <v>79</v>
      </c>
      <c r="C108" s="218" t="s">
        <v>492</v>
      </c>
      <c r="D108" s="219" t="s">
        <v>77</v>
      </c>
      <c r="E108" s="44">
        <v>1</v>
      </c>
      <c r="F108" s="105"/>
      <c r="G108" s="106"/>
      <c r="H108" s="107">
        <f t="shared" si="21"/>
        <v>0</v>
      </c>
      <c r="I108" s="108"/>
      <c r="J108" s="108"/>
      <c r="K108" s="109">
        <f t="shared" si="22"/>
        <v>0</v>
      </c>
      <c r="L108" s="109">
        <f t="shared" si="23"/>
        <v>0</v>
      </c>
      <c r="M108" s="109">
        <f t="shared" si="24"/>
        <v>0</v>
      </c>
      <c r="N108" s="109">
        <f t="shared" si="25"/>
        <v>0</v>
      </c>
      <c r="O108" s="109">
        <f t="shared" si="26"/>
        <v>0</v>
      </c>
      <c r="P108" s="109">
        <f t="shared" si="27"/>
        <v>0</v>
      </c>
    </row>
    <row r="109" spans="1:16" s="80" customFormat="1" ht="22.5" x14ac:dyDescent="0.25">
      <c r="A109" s="216">
        <f>IF(COUNTBLANK(B109)=1," ",COUNTA($B$13:B109))</f>
        <v>36</v>
      </c>
      <c r="B109" s="217" t="s">
        <v>79</v>
      </c>
      <c r="C109" s="218" t="s">
        <v>311</v>
      </c>
      <c r="D109" s="219" t="s">
        <v>56</v>
      </c>
      <c r="E109" s="44">
        <v>5</v>
      </c>
      <c r="F109" s="105"/>
      <c r="G109" s="106"/>
      <c r="H109" s="107">
        <f t="shared" si="21"/>
        <v>0</v>
      </c>
      <c r="I109" s="108"/>
      <c r="J109" s="108"/>
      <c r="K109" s="109">
        <f t="shared" si="22"/>
        <v>0</v>
      </c>
      <c r="L109" s="109">
        <f t="shared" si="23"/>
        <v>0</v>
      </c>
      <c r="M109" s="109">
        <f t="shared" si="24"/>
        <v>0</v>
      </c>
      <c r="N109" s="109">
        <f t="shared" si="25"/>
        <v>0</v>
      </c>
      <c r="O109" s="109">
        <f t="shared" si="26"/>
        <v>0</v>
      </c>
      <c r="P109" s="109">
        <f t="shared" si="27"/>
        <v>0</v>
      </c>
    </row>
    <row r="110" spans="1:16" s="80" customFormat="1" ht="11.25" x14ac:dyDescent="0.25">
      <c r="A110" s="216" t="str">
        <f>IF(COUNTBLANK(B110)=1," ",COUNTA($B$13:B110))</f>
        <v xml:space="preserve"> </v>
      </c>
      <c r="B110" s="223"/>
      <c r="C110" s="220" t="s">
        <v>266</v>
      </c>
      <c r="D110" s="223" t="s">
        <v>81</v>
      </c>
      <c r="E110" s="222">
        <f>ROUNDUP(E109*0.4,2)</f>
        <v>2</v>
      </c>
      <c r="F110" s="105"/>
      <c r="G110" s="106"/>
      <c r="H110" s="107">
        <f t="shared" si="21"/>
        <v>0</v>
      </c>
      <c r="I110" s="108"/>
      <c r="J110" s="108"/>
      <c r="K110" s="109">
        <f t="shared" si="22"/>
        <v>0</v>
      </c>
      <c r="L110" s="109">
        <f t="shared" si="23"/>
        <v>0</v>
      </c>
      <c r="M110" s="109">
        <f t="shared" si="24"/>
        <v>0</v>
      </c>
      <c r="N110" s="109">
        <f t="shared" si="25"/>
        <v>0</v>
      </c>
      <c r="O110" s="109">
        <f t="shared" si="26"/>
        <v>0</v>
      </c>
      <c r="P110" s="109">
        <f t="shared" si="27"/>
        <v>0</v>
      </c>
    </row>
    <row r="111" spans="1:16" s="80" customFormat="1" ht="11.25" x14ac:dyDescent="0.25">
      <c r="A111" s="216" t="str">
        <f>IF(COUNTBLANK(B111)=1," ",COUNTA($B$13:B111))</f>
        <v xml:space="preserve"> </v>
      </c>
      <c r="B111" s="223"/>
      <c r="C111" s="220" t="s">
        <v>84</v>
      </c>
      <c r="D111" s="223" t="s">
        <v>81</v>
      </c>
      <c r="E111" s="222">
        <f>ROUNDUP(E109*0.04,2)</f>
        <v>0.2</v>
      </c>
      <c r="F111" s="105"/>
      <c r="G111" s="106"/>
      <c r="H111" s="107">
        <f t="shared" si="21"/>
        <v>0</v>
      </c>
      <c r="I111" s="108"/>
      <c r="J111" s="108"/>
      <c r="K111" s="109">
        <f t="shared" si="22"/>
        <v>0</v>
      </c>
      <c r="L111" s="109">
        <f t="shared" si="23"/>
        <v>0</v>
      </c>
      <c r="M111" s="109">
        <f t="shared" si="24"/>
        <v>0</v>
      </c>
      <c r="N111" s="109">
        <f t="shared" si="25"/>
        <v>0</v>
      </c>
      <c r="O111" s="109">
        <f t="shared" si="26"/>
        <v>0</v>
      </c>
      <c r="P111" s="109">
        <f t="shared" si="27"/>
        <v>0</v>
      </c>
    </row>
    <row r="112" spans="1:16" s="80" customFormat="1" ht="22.5" x14ac:dyDescent="0.25">
      <c r="A112" s="216">
        <f>IF(COUNTBLANK(B112)=1," ",COUNTA($B$13:B112))</f>
        <v>37</v>
      </c>
      <c r="B112" s="217" t="s">
        <v>79</v>
      </c>
      <c r="C112" s="218" t="s">
        <v>312</v>
      </c>
      <c r="D112" s="219" t="s">
        <v>77</v>
      </c>
      <c r="E112" s="44">
        <v>6</v>
      </c>
      <c r="F112" s="105"/>
      <c r="G112" s="106"/>
      <c r="H112" s="107">
        <f t="shared" si="21"/>
        <v>0</v>
      </c>
      <c r="I112" s="108"/>
      <c r="J112" s="108"/>
      <c r="K112" s="109">
        <f t="shared" si="22"/>
        <v>0</v>
      </c>
      <c r="L112" s="109">
        <f t="shared" si="23"/>
        <v>0</v>
      </c>
      <c r="M112" s="109">
        <f t="shared" si="24"/>
        <v>0</v>
      </c>
      <c r="N112" s="109">
        <f t="shared" si="25"/>
        <v>0</v>
      </c>
      <c r="O112" s="109">
        <f t="shared" si="26"/>
        <v>0</v>
      </c>
      <c r="P112" s="109">
        <f t="shared" si="27"/>
        <v>0</v>
      </c>
    </row>
    <row r="113" spans="1:16" s="80" customFormat="1" ht="11.25" x14ac:dyDescent="0.25">
      <c r="A113" s="216" t="str">
        <f>IF(COUNTBLANK(B113)=1," ",COUNTA($B$13:B113))</f>
        <v xml:space="preserve"> </v>
      </c>
      <c r="B113" s="249"/>
      <c r="C113" s="250" t="s">
        <v>347</v>
      </c>
      <c r="D113" s="251"/>
      <c r="E113" s="252"/>
      <c r="F113" s="105"/>
      <c r="G113" s="106"/>
      <c r="H113" s="107">
        <f t="shared" si="21"/>
        <v>0</v>
      </c>
      <c r="I113" s="108"/>
      <c r="J113" s="108"/>
      <c r="K113" s="109">
        <f t="shared" si="22"/>
        <v>0</v>
      </c>
      <c r="L113" s="109">
        <f t="shared" si="23"/>
        <v>0</v>
      </c>
      <c r="M113" s="109">
        <f t="shared" si="24"/>
        <v>0</v>
      </c>
      <c r="N113" s="109">
        <f t="shared" si="25"/>
        <v>0</v>
      </c>
      <c r="O113" s="109">
        <f t="shared" si="26"/>
        <v>0</v>
      </c>
      <c r="P113" s="109">
        <f t="shared" si="27"/>
        <v>0</v>
      </c>
    </row>
    <row r="114" spans="1:16" s="80" customFormat="1" ht="11.25" x14ac:dyDescent="0.25">
      <c r="A114" s="216">
        <f>IF(COUNTBLANK(B114)=1," ",COUNTA($B$13:B114))</f>
        <v>38</v>
      </c>
      <c r="B114" s="249" t="s">
        <v>79</v>
      </c>
      <c r="C114" s="253" t="s">
        <v>348</v>
      </c>
      <c r="D114" s="251" t="s">
        <v>216</v>
      </c>
      <c r="E114" s="252">
        <v>2</v>
      </c>
      <c r="F114" s="105"/>
      <c r="G114" s="106"/>
      <c r="H114" s="107">
        <f t="shared" si="21"/>
        <v>0</v>
      </c>
      <c r="I114" s="108"/>
      <c r="J114" s="108"/>
      <c r="K114" s="109">
        <f t="shared" si="22"/>
        <v>0</v>
      </c>
      <c r="L114" s="109">
        <f t="shared" si="23"/>
        <v>0</v>
      </c>
      <c r="M114" s="109">
        <f t="shared" si="24"/>
        <v>0</v>
      </c>
      <c r="N114" s="109">
        <f t="shared" si="25"/>
        <v>0</v>
      </c>
      <c r="O114" s="109">
        <f t="shared" si="26"/>
        <v>0</v>
      </c>
      <c r="P114" s="109">
        <f t="shared" si="27"/>
        <v>0</v>
      </c>
    </row>
    <row r="115" spans="1:16" s="80" customFormat="1" ht="11.25" x14ac:dyDescent="0.25">
      <c r="A115" s="216">
        <f>IF(COUNTBLANK(B115)=1," ",COUNTA($B$13:B115))</f>
        <v>39</v>
      </c>
      <c r="B115" s="249" t="s">
        <v>79</v>
      </c>
      <c r="C115" s="253" t="s">
        <v>349</v>
      </c>
      <c r="D115" s="251" t="s">
        <v>114</v>
      </c>
      <c r="E115" s="254">
        <f>E114</f>
        <v>2</v>
      </c>
      <c r="F115" s="105"/>
      <c r="G115" s="106"/>
      <c r="H115" s="107">
        <f t="shared" si="21"/>
        <v>0</v>
      </c>
      <c r="I115" s="108"/>
      <c r="J115" s="108"/>
      <c r="K115" s="109">
        <f t="shared" si="22"/>
        <v>0</v>
      </c>
      <c r="L115" s="109">
        <f t="shared" si="23"/>
        <v>0</v>
      </c>
      <c r="M115" s="109">
        <f t="shared" si="24"/>
        <v>0</v>
      </c>
      <c r="N115" s="109">
        <f t="shared" si="25"/>
        <v>0</v>
      </c>
      <c r="O115" s="109">
        <f t="shared" si="26"/>
        <v>0</v>
      </c>
      <c r="P115" s="109">
        <f t="shared" si="27"/>
        <v>0</v>
      </c>
    </row>
    <row r="116" spans="1:16" s="80" customFormat="1" ht="11.25" x14ac:dyDescent="0.25">
      <c r="A116" s="216">
        <f>IF(COUNTBLANK(B116)=1," ",COUNTA($B$13:B116))</f>
        <v>40</v>
      </c>
      <c r="B116" s="249" t="s">
        <v>79</v>
      </c>
      <c r="C116" s="253" t="s">
        <v>350</v>
      </c>
      <c r="D116" s="251" t="s">
        <v>114</v>
      </c>
      <c r="E116" s="254">
        <f t="shared" ref="E116:E118" si="28">E115</f>
        <v>2</v>
      </c>
      <c r="F116" s="105"/>
      <c r="G116" s="106"/>
      <c r="H116" s="107">
        <f t="shared" si="21"/>
        <v>0</v>
      </c>
      <c r="I116" s="108"/>
      <c r="J116" s="108"/>
      <c r="K116" s="109">
        <f t="shared" si="22"/>
        <v>0</v>
      </c>
      <c r="L116" s="109">
        <f t="shared" si="23"/>
        <v>0</v>
      </c>
      <c r="M116" s="109">
        <f t="shared" si="24"/>
        <v>0</v>
      </c>
      <c r="N116" s="109">
        <f t="shared" si="25"/>
        <v>0</v>
      </c>
      <c r="O116" s="109">
        <f t="shared" si="26"/>
        <v>0</v>
      </c>
      <c r="P116" s="109">
        <f t="shared" si="27"/>
        <v>0</v>
      </c>
    </row>
    <row r="117" spans="1:16" s="80" customFormat="1" ht="11.25" x14ac:dyDescent="0.25">
      <c r="A117" s="255">
        <f>IF(COUNTBLANK(B117)=1," ",COUNTA($B$13:B117))</f>
        <v>41</v>
      </c>
      <c r="B117" s="256" t="s">
        <v>79</v>
      </c>
      <c r="C117" s="257" t="s">
        <v>351</v>
      </c>
      <c r="D117" s="258" t="s">
        <v>114</v>
      </c>
      <c r="E117" s="259">
        <f t="shared" si="28"/>
        <v>2</v>
      </c>
      <c r="F117" s="243"/>
      <c r="G117" s="106"/>
      <c r="H117" s="107">
        <f t="shared" si="21"/>
        <v>0</v>
      </c>
      <c r="I117" s="108"/>
      <c r="J117" s="108"/>
      <c r="K117" s="109">
        <f t="shared" si="22"/>
        <v>0</v>
      </c>
      <c r="L117" s="109">
        <f t="shared" si="23"/>
        <v>0</v>
      </c>
      <c r="M117" s="109">
        <f t="shared" si="24"/>
        <v>0</v>
      </c>
      <c r="N117" s="109">
        <f t="shared" si="25"/>
        <v>0</v>
      </c>
      <c r="O117" s="109">
        <f t="shared" si="26"/>
        <v>0</v>
      </c>
      <c r="P117" s="109">
        <f t="shared" si="27"/>
        <v>0</v>
      </c>
    </row>
    <row r="118" spans="1:16" s="80" customFormat="1" ht="22.5" x14ac:dyDescent="0.25">
      <c r="A118" s="260">
        <f>IF(COUNTBLANK(B118)=1," ",COUNTA($B$13:B118))</f>
        <v>42</v>
      </c>
      <c r="B118" s="261" t="s">
        <v>79</v>
      </c>
      <c r="C118" s="262" t="s">
        <v>539</v>
      </c>
      <c r="D118" s="263" t="s">
        <v>216</v>
      </c>
      <c r="E118" s="264">
        <f t="shared" si="28"/>
        <v>2</v>
      </c>
      <c r="F118" s="265"/>
      <c r="G118" s="266"/>
      <c r="H118" s="107">
        <f t="shared" si="21"/>
        <v>0</v>
      </c>
      <c r="I118" s="108"/>
      <c r="J118" s="108"/>
      <c r="K118" s="109">
        <f t="shared" si="22"/>
        <v>0</v>
      </c>
      <c r="L118" s="109">
        <f t="shared" si="23"/>
        <v>0</v>
      </c>
      <c r="M118" s="109">
        <f t="shared" si="24"/>
        <v>0</v>
      </c>
      <c r="N118" s="109">
        <f t="shared" si="25"/>
        <v>0</v>
      </c>
      <c r="O118" s="109">
        <f t="shared" si="26"/>
        <v>0</v>
      </c>
      <c r="P118" s="109">
        <f t="shared" si="27"/>
        <v>0</v>
      </c>
    </row>
    <row r="119" spans="1:16" s="80" customFormat="1" ht="11.25" x14ac:dyDescent="0.25">
      <c r="A119" s="260">
        <f>IF(COUNTBLANK(B119)=1," ",COUNTA($B$13:B119))</f>
        <v>43</v>
      </c>
      <c r="B119" s="261" t="s">
        <v>79</v>
      </c>
      <c r="C119" s="262" t="s">
        <v>509</v>
      </c>
      <c r="D119" s="263" t="s">
        <v>77</v>
      </c>
      <c r="E119" s="264">
        <v>6</v>
      </c>
      <c r="F119" s="265"/>
      <c r="G119" s="266"/>
      <c r="H119" s="148"/>
      <c r="I119" s="149"/>
      <c r="J119" s="149"/>
      <c r="K119" s="150"/>
      <c r="L119" s="150"/>
      <c r="M119" s="150"/>
      <c r="N119" s="150"/>
      <c r="O119" s="150"/>
      <c r="P119" s="150"/>
    </row>
    <row r="120" spans="1:16" s="80" customFormat="1" ht="33.75" x14ac:dyDescent="0.25">
      <c r="A120" s="260"/>
      <c r="B120" s="261"/>
      <c r="C120" s="262" t="s">
        <v>482</v>
      </c>
      <c r="D120" s="263" t="s">
        <v>104</v>
      </c>
      <c r="E120" s="264">
        <v>13</v>
      </c>
      <c r="F120" s="265"/>
      <c r="G120" s="266"/>
      <c r="H120" s="148"/>
      <c r="I120" s="245"/>
      <c r="J120" s="245"/>
      <c r="K120" s="246"/>
      <c r="L120" s="246"/>
      <c r="M120" s="246"/>
      <c r="N120" s="246"/>
      <c r="O120" s="246"/>
      <c r="P120" s="246"/>
    </row>
    <row r="121" spans="1:16" s="80" customFormat="1" ht="11.25" x14ac:dyDescent="0.25">
      <c r="A121" s="260" t="str">
        <f>IF(COUNTBLANK(B121)=1," ",COUNTA($B$13:B121))</f>
        <v xml:space="preserve"> </v>
      </c>
      <c r="B121" s="267"/>
      <c r="C121" s="268" t="s">
        <v>352</v>
      </c>
      <c r="D121" s="269"/>
      <c r="E121" s="269"/>
      <c r="F121" s="265"/>
      <c r="G121" s="266"/>
      <c r="H121" s="107">
        <f t="shared" si="21"/>
        <v>0</v>
      </c>
      <c r="I121" s="108"/>
      <c r="J121" s="108"/>
      <c r="K121" s="109">
        <f t="shared" si="22"/>
        <v>0</v>
      </c>
      <c r="L121" s="109">
        <f t="shared" si="23"/>
        <v>0</v>
      </c>
      <c r="M121" s="109">
        <f t="shared" si="24"/>
        <v>0</v>
      </c>
      <c r="N121" s="109">
        <f t="shared" si="25"/>
        <v>0</v>
      </c>
      <c r="O121" s="109">
        <f t="shared" si="26"/>
        <v>0</v>
      </c>
      <c r="P121" s="109">
        <f t="shared" si="27"/>
        <v>0</v>
      </c>
    </row>
    <row r="122" spans="1:16" s="80" customFormat="1" ht="22.5" x14ac:dyDescent="0.25">
      <c r="A122" s="260">
        <f>IF(COUNTBLANK(B122)=1," ",COUNTA($B$13:B122))</f>
        <v>44</v>
      </c>
      <c r="B122" s="261" t="s">
        <v>79</v>
      </c>
      <c r="C122" s="262" t="s">
        <v>353</v>
      </c>
      <c r="D122" s="263" t="s">
        <v>80</v>
      </c>
      <c r="E122" s="270">
        <v>6</v>
      </c>
      <c r="F122" s="265"/>
      <c r="G122" s="266"/>
      <c r="H122" s="107">
        <f t="shared" si="21"/>
        <v>0</v>
      </c>
      <c r="I122" s="108"/>
      <c r="J122" s="108"/>
      <c r="K122" s="109">
        <f t="shared" si="22"/>
        <v>0</v>
      </c>
      <c r="L122" s="109">
        <f t="shared" si="23"/>
        <v>0</v>
      </c>
      <c r="M122" s="109">
        <f t="shared" si="24"/>
        <v>0</v>
      </c>
      <c r="N122" s="109">
        <f t="shared" si="25"/>
        <v>0</v>
      </c>
      <c r="O122" s="109">
        <f t="shared" si="26"/>
        <v>0</v>
      </c>
      <c r="P122" s="109">
        <f t="shared" si="27"/>
        <v>0</v>
      </c>
    </row>
    <row r="123" spans="1:16" s="80" customFormat="1" ht="11.25" x14ac:dyDescent="0.25">
      <c r="A123" s="260">
        <f>IF(COUNTBLANK(B123)=1," ",COUNTA($B$13:B123))</f>
        <v>45</v>
      </c>
      <c r="B123" s="261" t="s">
        <v>79</v>
      </c>
      <c r="C123" s="262" t="s">
        <v>354</v>
      </c>
      <c r="D123" s="269" t="s">
        <v>80</v>
      </c>
      <c r="E123" s="269">
        <v>12</v>
      </c>
      <c r="F123" s="265"/>
      <c r="G123" s="266"/>
      <c r="H123" s="107">
        <f t="shared" si="21"/>
        <v>0</v>
      </c>
      <c r="I123" s="108"/>
      <c r="J123" s="108"/>
      <c r="K123" s="109">
        <f t="shared" si="22"/>
        <v>0</v>
      </c>
      <c r="L123" s="109">
        <f t="shared" si="23"/>
        <v>0</v>
      </c>
      <c r="M123" s="109">
        <f t="shared" si="24"/>
        <v>0</v>
      </c>
      <c r="N123" s="109">
        <f t="shared" si="25"/>
        <v>0</v>
      </c>
      <c r="O123" s="109">
        <f t="shared" si="26"/>
        <v>0</v>
      </c>
      <c r="P123" s="109">
        <f t="shared" si="27"/>
        <v>0</v>
      </c>
    </row>
    <row r="124" spans="1:16" s="80" customFormat="1" ht="11.25" x14ac:dyDescent="0.25">
      <c r="A124" s="271">
        <f>IF(COUNTBLANK(B124)=1," ",COUNTA($B$13:B124))</f>
        <v>46</v>
      </c>
      <c r="B124" s="272" t="s">
        <v>79</v>
      </c>
      <c r="C124" s="273" t="s">
        <v>355</v>
      </c>
      <c r="D124" s="274" t="s">
        <v>56</v>
      </c>
      <c r="E124" s="274">
        <v>12</v>
      </c>
      <c r="F124" s="275"/>
      <c r="G124" s="106"/>
      <c r="H124" s="107">
        <f t="shared" si="21"/>
        <v>0</v>
      </c>
      <c r="I124" s="108"/>
      <c r="J124" s="108"/>
      <c r="K124" s="109">
        <f t="shared" si="22"/>
        <v>0</v>
      </c>
      <c r="L124" s="109">
        <f t="shared" si="23"/>
        <v>0</v>
      </c>
      <c r="M124" s="109">
        <f t="shared" si="24"/>
        <v>0</v>
      </c>
      <c r="N124" s="109">
        <f t="shared" si="25"/>
        <v>0</v>
      </c>
      <c r="O124" s="109">
        <f t="shared" si="26"/>
        <v>0</v>
      </c>
      <c r="P124" s="109">
        <f t="shared" si="27"/>
        <v>0</v>
      </c>
    </row>
    <row r="125" spans="1:16" s="80" customFormat="1" ht="22.5" x14ac:dyDescent="0.25">
      <c r="A125" s="216">
        <f>IF(COUNTBLANK(B125)=1," ",COUNTA($B$13:B125))</f>
        <v>47</v>
      </c>
      <c r="B125" s="249" t="s">
        <v>79</v>
      </c>
      <c r="C125" s="253" t="s">
        <v>356</v>
      </c>
      <c r="D125" s="251" t="s">
        <v>56</v>
      </c>
      <c r="E125" s="252">
        <v>12</v>
      </c>
      <c r="F125" s="105"/>
      <c r="G125" s="106"/>
      <c r="H125" s="107">
        <f t="shared" si="21"/>
        <v>0</v>
      </c>
      <c r="I125" s="108"/>
      <c r="J125" s="108"/>
      <c r="K125" s="109">
        <f t="shared" si="22"/>
        <v>0</v>
      </c>
      <c r="L125" s="109">
        <f t="shared" si="23"/>
        <v>0</v>
      </c>
      <c r="M125" s="109">
        <f t="shared" si="24"/>
        <v>0</v>
      </c>
      <c r="N125" s="109">
        <f t="shared" si="25"/>
        <v>0</v>
      </c>
      <c r="O125" s="109">
        <f t="shared" si="26"/>
        <v>0</v>
      </c>
      <c r="P125" s="109">
        <f t="shared" si="27"/>
        <v>0</v>
      </c>
    </row>
    <row r="126" spans="1:16" s="80" customFormat="1" ht="11.25" x14ac:dyDescent="0.25">
      <c r="A126" s="216" t="str">
        <f>IF(COUNTBLANK(B126)=1," ",COUNTA($B$13:B126))</f>
        <v xml:space="preserve"> </v>
      </c>
      <c r="B126" s="276"/>
      <c r="C126" s="253" t="s">
        <v>357</v>
      </c>
      <c r="D126" s="277" t="s">
        <v>78</v>
      </c>
      <c r="E126" s="278">
        <v>0.24</v>
      </c>
      <c r="F126" s="105"/>
      <c r="G126" s="106"/>
      <c r="H126" s="107">
        <f t="shared" si="21"/>
        <v>0</v>
      </c>
      <c r="I126" s="108"/>
      <c r="J126" s="108"/>
      <c r="K126" s="109">
        <f t="shared" si="22"/>
        <v>0</v>
      </c>
      <c r="L126" s="109">
        <f t="shared" si="23"/>
        <v>0</v>
      </c>
      <c r="M126" s="109">
        <f t="shared" si="24"/>
        <v>0</v>
      </c>
      <c r="N126" s="109">
        <f t="shared" si="25"/>
        <v>0</v>
      </c>
      <c r="O126" s="109">
        <f t="shared" si="26"/>
        <v>0</v>
      </c>
      <c r="P126" s="109">
        <f t="shared" si="27"/>
        <v>0</v>
      </c>
    </row>
    <row r="127" spans="1:16" s="80" customFormat="1" ht="11.25" x14ac:dyDescent="0.25">
      <c r="A127" s="216">
        <f>IF(COUNTBLANK(B127)=1," ",COUNTA($B$13:B127))</f>
        <v>48</v>
      </c>
      <c r="B127" s="249" t="s">
        <v>79</v>
      </c>
      <c r="C127" s="253" t="s">
        <v>358</v>
      </c>
      <c r="D127" s="251" t="s">
        <v>56</v>
      </c>
      <c r="E127" s="278">
        <v>12</v>
      </c>
      <c r="F127" s="105"/>
      <c r="G127" s="106"/>
      <c r="H127" s="107">
        <f t="shared" si="21"/>
        <v>0</v>
      </c>
      <c r="I127" s="108"/>
      <c r="J127" s="108"/>
      <c r="K127" s="109">
        <f t="shared" si="22"/>
        <v>0</v>
      </c>
      <c r="L127" s="109">
        <f t="shared" si="23"/>
        <v>0</v>
      </c>
      <c r="M127" s="109">
        <f t="shared" si="24"/>
        <v>0</v>
      </c>
      <c r="N127" s="109">
        <f t="shared" si="25"/>
        <v>0</v>
      </c>
      <c r="O127" s="109">
        <f t="shared" si="26"/>
        <v>0</v>
      </c>
      <c r="P127" s="109">
        <f t="shared" si="27"/>
        <v>0</v>
      </c>
    </row>
    <row r="128" spans="1:16" s="80" customFormat="1" ht="11.25" x14ac:dyDescent="0.25">
      <c r="A128" s="216">
        <f>IF(COUNTBLANK(B128)=1," ",COUNTA($B$13:B128))</f>
        <v>49</v>
      </c>
      <c r="B128" s="249" t="s">
        <v>79</v>
      </c>
      <c r="C128" s="253" t="s">
        <v>359</v>
      </c>
      <c r="D128" s="251" t="s">
        <v>78</v>
      </c>
      <c r="E128" s="278">
        <v>0.3</v>
      </c>
      <c r="F128" s="105"/>
      <c r="G128" s="106"/>
      <c r="H128" s="107">
        <f t="shared" si="21"/>
        <v>0</v>
      </c>
      <c r="I128" s="108"/>
      <c r="J128" s="108"/>
      <c r="K128" s="109">
        <f t="shared" si="22"/>
        <v>0</v>
      </c>
      <c r="L128" s="109">
        <f t="shared" si="23"/>
        <v>0</v>
      </c>
      <c r="M128" s="109">
        <f t="shared" si="24"/>
        <v>0</v>
      </c>
      <c r="N128" s="109">
        <f t="shared" si="25"/>
        <v>0</v>
      </c>
      <c r="O128" s="109">
        <f t="shared" si="26"/>
        <v>0</v>
      </c>
      <c r="P128" s="109">
        <f t="shared" si="27"/>
        <v>0</v>
      </c>
    </row>
    <row r="129" spans="1:16" s="80" customFormat="1" ht="11.25" x14ac:dyDescent="0.25">
      <c r="A129" s="216" t="str">
        <f>IF(COUNTBLANK(B129)=1," ",COUNTA($B$13:B129))</f>
        <v xml:space="preserve"> </v>
      </c>
      <c r="B129" s="279"/>
      <c r="C129" s="280" t="s">
        <v>360</v>
      </c>
      <c r="D129" s="281" t="s">
        <v>78</v>
      </c>
      <c r="E129" s="282">
        <v>0.33</v>
      </c>
      <c r="F129" s="105"/>
      <c r="G129" s="106"/>
      <c r="H129" s="107">
        <f t="shared" si="21"/>
        <v>0</v>
      </c>
      <c r="I129" s="108"/>
      <c r="J129" s="108"/>
      <c r="K129" s="109">
        <f t="shared" si="22"/>
        <v>0</v>
      </c>
      <c r="L129" s="109">
        <f t="shared" si="23"/>
        <v>0</v>
      </c>
      <c r="M129" s="109">
        <f t="shared" si="24"/>
        <v>0</v>
      </c>
      <c r="N129" s="109">
        <f t="shared" si="25"/>
        <v>0</v>
      </c>
      <c r="O129" s="109">
        <f t="shared" si="26"/>
        <v>0</v>
      </c>
      <c r="P129" s="109">
        <f t="shared" si="27"/>
        <v>0</v>
      </c>
    </row>
    <row r="130" spans="1:16" s="80" customFormat="1" ht="11.25" x14ac:dyDescent="0.25">
      <c r="A130" s="216" t="str">
        <f>IF(COUNTBLANK(B130)=1," ",COUNTA($B$13:B130))</f>
        <v xml:space="preserve"> </v>
      </c>
      <c r="B130" s="279"/>
      <c r="C130" s="280" t="s">
        <v>361</v>
      </c>
      <c r="D130" s="283" t="s">
        <v>81</v>
      </c>
      <c r="E130" s="282">
        <v>1.4999999999999999E-2</v>
      </c>
      <c r="F130" s="105"/>
      <c r="G130" s="106"/>
      <c r="H130" s="107">
        <f t="shared" si="21"/>
        <v>0</v>
      </c>
      <c r="I130" s="108"/>
      <c r="J130" s="108"/>
      <c r="K130" s="109">
        <f t="shared" si="22"/>
        <v>0</v>
      </c>
      <c r="L130" s="109">
        <f t="shared" si="23"/>
        <v>0</v>
      </c>
      <c r="M130" s="109">
        <f t="shared" si="24"/>
        <v>0</v>
      </c>
      <c r="N130" s="109">
        <f t="shared" si="25"/>
        <v>0</v>
      </c>
      <c r="O130" s="109">
        <f t="shared" si="26"/>
        <v>0</v>
      </c>
      <c r="P130" s="109">
        <f t="shared" si="27"/>
        <v>0</v>
      </c>
    </row>
    <row r="131" spans="1:16" s="80" customFormat="1" ht="22.5" x14ac:dyDescent="0.25">
      <c r="A131" s="216">
        <f>IF(COUNTBLANK(B131)=1," ",COUNTA($B$13:B131))</f>
        <v>50</v>
      </c>
      <c r="B131" s="249" t="s">
        <v>79</v>
      </c>
      <c r="C131" s="253" t="s">
        <v>362</v>
      </c>
      <c r="D131" s="251" t="s">
        <v>78</v>
      </c>
      <c r="E131" s="278">
        <v>3.0000000000000006E-2</v>
      </c>
      <c r="F131" s="105"/>
      <c r="G131" s="106"/>
      <c r="H131" s="107">
        <f t="shared" si="21"/>
        <v>0</v>
      </c>
      <c r="I131" s="108"/>
      <c r="J131" s="108"/>
      <c r="K131" s="109">
        <f t="shared" si="22"/>
        <v>0</v>
      </c>
      <c r="L131" s="109">
        <f t="shared" si="23"/>
        <v>0</v>
      </c>
      <c r="M131" s="109">
        <f t="shared" si="24"/>
        <v>0</v>
      </c>
      <c r="N131" s="109">
        <f t="shared" si="25"/>
        <v>0</v>
      </c>
      <c r="O131" s="109">
        <f t="shared" si="26"/>
        <v>0</v>
      </c>
      <c r="P131" s="109">
        <f t="shared" si="27"/>
        <v>0</v>
      </c>
    </row>
    <row r="132" spans="1:16" s="80" customFormat="1" ht="11.25" x14ac:dyDescent="0.25">
      <c r="A132" s="216" t="str">
        <f>IF(COUNTBLANK(B132)=1," ",COUNTA($B$13:B132))</f>
        <v xml:space="preserve"> </v>
      </c>
      <c r="B132" s="279"/>
      <c r="C132" s="280" t="s">
        <v>360</v>
      </c>
      <c r="D132" s="281" t="s">
        <v>78</v>
      </c>
      <c r="E132" s="282">
        <v>3.3000000000000008E-2</v>
      </c>
      <c r="F132" s="105"/>
      <c r="G132" s="106"/>
      <c r="H132" s="107">
        <f t="shared" si="21"/>
        <v>0</v>
      </c>
      <c r="I132" s="108"/>
      <c r="J132" s="108"/>
      <c r="K132" s="109">
        <f t="shared" si="22"/>
        <v>0</v>
      </c>
      <c r="L132" s="109">
        <f t="shared" si="23"/>
        <v>0</v>
      </c>
      <c r="M132" s="109">
        <f t="shared" si="24"/>
        <v>0</v>
      </c>
      <c r="N132" s="109">
        <f t="shared" si="25"/>
        <v>0</v>
      </c>
      <c r="O132" s="109">
        <f t="shared" si="26"/>
        <v>0</v>
      </c>
      <c r="P132" s="109">
        <f t="shared" si="27"/>
        <v>0</v>
      </c>
    </row>
    <row r="133" spans="1:16" s="80" customFormat="1" ht="11.25" x14ac:dyDescent="0.25">
      <c r="A133" s="216">
        <f>IF(COUNTBLANK(B133)=1," ",COUNTA($B$13:B133))</f>
        <v>51</v>
      </c>
      <c r="B133" s="249" t="s">
        <v>79</v>
      </c>
      <c r="C133" s="253" t="s">
        <v>363</v>
      </c>
      <c r="D133" s="251" t="s">
        <v>56</v>
      </c>
      <c r="E133" s="252">
        <v>4.8000000000000007</v>
      </c>
      <c r="F133" s="105"/>
      <c r="G133" s="106"/>
      <c r="H133" s="107">
        <f t="shared" si="21"/>
        <v>0</v>
      </c>
      <c r="I133" s="108"/>
      <c r="J133" s="108"/>
      <c r="K133" s="109">
        <f t="shared" si="22"/>
        <v>0</v>
      </c>
      <c r="L133" s="109">
        <f t="shared" si="23"/>
        <v>0</v>
      </c>
      <c r="M133" s="109">
        <f t="shared" si="24"/>
        <v>0</v>
      </c>
      <c r="N133" s="109">
        <f t="shared" si="25"/>
        <v>0</v>
      </c>
      <c r="O133" s="109">
        <f t="shared" si="26"/>
        <v>0</v>
      </c>
      <c r="P133" s="109">
        <f t="shared" si="27"/>
        <v>0</v>
      </c>
    </row>
    <row r="134" spans="1:16" s="80" customFormat="1" ht="11.25" x14ac:dyDescent="0.25">
      <c r="A134" s="216" t="str">
        <f>IF(COUNTBLANK(B134)=1," ",COUNTA($B$13:B134))</f>
        <v xml:space="preserve"> </v>
      </c>
      <c r="B134" s="279"/>
      <c r="C134" s="284" t="s">
        <v>215</v>
      </c>
      <c r="D134" s="279" t="s">
        <v>82</v>
      </c>
      <c r="E134" s="282">
        <v>5.2800000000000011</v>
      </c>
      <c r="F134" s="105"/>
      <c r="G134" s="106"/>
      <c r="H134" s="107">
        <f t="shared" si="21"/>
        <v>0</v>
      </c>
      <c r="I134" s="108"/>
      <c r="J134" s="108"/>
      <c r="K134" s="109">
        <f t="shared" si="22"/>
        <v>0</v>
      </c>
      <c r="L134" s="109">
        <f t="shared" si="23"/>
        <v>0</v>
      </c>
      <c r="M134" s="109">
        <f t="shared" si="24"/>
        <v>0</v>
      </c>
      <c r="N134" s="109">
        <f t="shared" si="25"/>
        <v>0</v>
      </c>
      <c r="O134" s="109">
        <f t="shared" si="26"/>
        <v>0</v>
      </c>
      <c r="P134" s="109">
        <f t="shared" si="27"/>
        <v>0</v>
      </c>
    </row>
    <row r="135" spans="1:16" s="80" customFormat="1" ht="11.25" x14ac:dyDescent="0.25">
      <c r="A135" s="216">
        <f>IF(COUNTBLANK(B135)=1," ",COUNTA($B$13:B135))</f>
        <v>52</v>
      </c>
      <c r="B135" s="249" t="s">
        <v>79</v>
      </c>
      <c r="C135" s="253" t="s">
        <v>364</v>
      </c>
      <c r="D135" s="251" t="s">
        <v>56</v>
      </c>
      <c r="E135" s="252">
        <v>13.200000000000001</v>
      </c>
      <c r="F135" s="105"/>
      <c r="G135" s="106"/>
      <c r="H135" s="107">
        <f t="shared" si="21"/>
        <v>0</v>
      </c>
      <c r="I135" s="108"/>
      <c r="J135" s="108"/>
      <c r="K135" s="109">
        <f t="shared" si="22"/>
        <v>0</v>
      </c>
      <c r="L135" s="109">
        <f t="shared" si="23"/>
        <v>0</v>
      </c>
      <c r="M135" s="109">
        <f t="shared" si="24"/>
        <v>0</v>
      </c>
      <c r="N135" s="109">
        <f t="shared" si="25"/>
        <v>0</v>
      </c>
      <c r="O135" s="109">
        <f t="shared" si="26"/>
        <v>0</v>
      </c>
      <c r="P135" s="109">
        <f t="shared" si="27"/>
        <v>0</v>
      </c>
    </row>
    <row r="136" spans="1:16" s="80" customFormat="1" ht="11.25" x14ac:dyDescent="0.25">
      <c r="A136" s="216" t="str">
        <f>IF(COUNTBLANK(B136)=1," ",COUNTA($B$13:B136))</f>
        <v xml:space="preserve"> </v>
      </c>
      <c r="B136" s="279"/>
      <c r="C136" s="253" t="s">
        <v>365</v>
      </c>
      <c r="D136" s="281" t="s">
        <v>56</v>
      </c>
      <c r="E136" s="282">
        <v>14.520000000000003</v>
      </c>
      <c r="F136" s="105"/>
      <c r="G136" s="106"/>
      <c r="H136" s="107">
        <f t="shared" si="21"/>
        <v>0</v>
      </c>
      <c r="I136" s="108"/>
      <c r="J136" s="108"/>
      <c r="K136" s="109">
        <f t="shared" si="22"/>
        <v>0</v>
      </c>
      <c r="L136" s="109">
        <f t="shared" si="23"/>
        <v>0</v>
      </c>
      <c r="M136" s="109">
        <f t="shared" si="24"/>
        <v>0</v>
      </c>
      <c r="N136" s="109">
        <f t="shared" si="25"/>
        <v>0</v>
      </c>
      <c r="O136" s="109">
        <f t="shared" si="26"/>
        <v>0</v>
      </c>
      <c r="P136" s="109">
        <f t="shared" si="27"/>
        <v>0</v>
      </c>
    </row>
    <row r="137" spans="1:16" s="80" customFormat="1" ht="11.25" x14ac:dyDescent="0.25">
      <c r="A137" s="216" t="str">
        <f>IF(COUNTBLANK(B137)=1," ",COUNTA($B$13:B137))</f>
        <v xml:space="preserve"> </v>
      </c>
      <c r="B137" s="279"/>
      <c r="C137" s="284" t="s">
        <v>366</v>
      </c>
      <c r="D137" s="277" t="s">
        <v>216</v>
      </c>
      <c r="E137" s="282">
        <v>79.2</v>
      </c>
      <c r="F137" s="105"/>
      <c r="G137" s="106"/>
      <c r="H137" s="107">
        <f t="shared" si="21"/>
        <v>0</v>
      </c>
      <c r="I137" s="108"/>
      <c r="J137" s="108"/>
      <c r="K137" s="109">
        <f t="shared" si="22"/>
        <v>0</v>
      </c>
      <c r="L137" s="109">
        <f t="shared" si="23"/>
        <v>0</v>
      </c>
      <c r="M137" s="109">
        <f t="shared" si="24"/>
        <v>0</v>
      </c>
      <c r="N137" s="109">
        <f t="shared" si="25"/>
        <v>0</v>
      </c>
      <c r="O137" s="109">
        <f t="shared" si="26"/>
        <v>0</v>
      </c>
      <c r="P137" s="109">
        <f t="shared" si="27"/>
        <v>0</v>
      </c>
    </row>
    <row r="138" spans="1:16" s="80" customFormat="1" ht="22.5" x14ac:dyDescent="0.25">
      <c r="A138" s="216">
        <f>IF(COUNTBLANK(B138)=1," ",COUNTA($B$13:B138))</f>
        <v>53</v>
      </c>
      <c r="B138" s="249" t="s">
        <v>79</v>
      </c>
      <c r="C138" s="284" t="s">
        <v>367</v>
      </c>
      <c r="D138" s="251" t="s">
        <v>80</v>
      </c>
      <c r="E138" s="252">
        <v>12</v>
      </c>
      <c r="F138" s="105"/>
      <c r="G138" s="106"/>
      <c r="H138" s="107">
        <f t="shared" si="21"/>
        <v>0</v>
      </c>
      <c r="I138" s="108"/>
      <c r="J138" s="108"/>
      <c r="K138" s="109">
        <f t="shared" si="22"/>
        <v>0</v>
      </c>
      <c r="L138" s="109">
        <f t="shared" si="23"/>
        <v>0</v>
      </c>
      <c r="M138" s="109">
        <f t="shared" si="24"/>
        <v>0</v>
      </c>
      <c r="N138" s="109">
        <f t="shared" si="25"/>
        <v>0</v>
      </c>
      <c r="O138" s="109">
        <f t="shared" si="26"/>
        <v>0</v>
      </c>
      <c r="P138" s="109">
        <f t="shared" si="27"/>
        <v>0</v>
      </c>
    </row>
    <row r="139" spans="1:16" s="80" customFormat="1" ht="11.25" x14ac:dyDescent="0.25">
      <c r="A139" s="216" t="str">
        <f>IF(COUNTBLANK(B139)=1," ",COUNTA($B$13:B139))</f>
        <v xml:space="preserve"> </v>
      </c>
      <c r="B139" s="279"/>
      <c r="C139" s="253" t="s">
        <v>365</v>
      </c>
      <c r="D139" s="281" t="s">
        <v>56</v>
      </c>
      <c r="E139" s="282">
        <v>3</v>
      </c>
      <c r="F139" s="105"/>
      <c r="G139" s="106"/>
      <c r="H139" s="107">
        <f t="shared" si="21"/>
        <v>0</v>
      </c>
      <c r="I139" s="108"/>
      <c r="J139" s="108"/>
      <c r="K139" s="109">
        <f t="shared" si="22"/>
        <v>0</v>
      </c>
      <c r="L139" s="109">
        <f t="shared" si="23"/>
        <v>0</v>
      </c>
      <c r="M139" s="109">
        <f t="shared" si="24"/>
        <v>0</v>
      </c>
      <c r="N139" s="109">
        <f t="shared" si="25"/>
        <v>0</v>
      </c>
      <c r="O139" s="109">
        <f t="shared" si="26"/>
        <v>0</v>
      </c>
      <c r="P139" s="109">
        <f t="shared" si="27"/>
        <v>0</v>
      </c>
    </row>
    <row r="140" spans="1:16" s="80" customFormat="1" ht="11.25" x14ac:dyDescent="0.25">
      <c r="A140" s="216" t="str">
        <f>IF(COUNTBLANK(B140)=1," ",COUNTA($B$13:B140))</f>
        <v xml:space="preserve"> </v>
      </c>
      <c r="B140" s="279"/>
      <c r="C140" s="284" t="s">
        <v>366</v>
      </c>
      <c r="D140" s="277" t="s">
        <v>216</v>
      </c>
      <c r="E140" s="282">
        <v>72</v>
      </c>
      <c r="F140" s="105"/>
      <c r="G140" s="106"/>
      <c r="H140" s="107">
        <f t="shared" si="21"/>
        <v>0</v>
      </c>
      <c r="I140" s="108"/>
      <c r="J140" s="108"/>
      <c r="K140" s="109">
        <f t="shared" si="22"/>
        <v>0</v>
      </c>
      <c r="L140" s="109">
        <f t="shared" si="23"/>
        <v>0</v>
      </c>
      <c r="M140" s="109">
        <f t="shared" si="24"/>
        <v>0</v>
      </c>
      <c r="N140" s="109">
        <f t="shared" si="25"/>
        <v>0</v>
      </c>
      <c r="O140" s="109">
        <f t="shared" si="26"/>
        <v>0</v>
      </c>
      <c r="P140" s="109">
        <f t="shared" si="27"/>
        <v>0</v>
      </c>
    </row>
    <row r="141" spans="1:16" s="80" customFormat="1" ht="11.25" x14ac:dyDescent="0.25">
      <c r="A141" s="216">
        <f>IF(COUNTBLANK(B141)=1," ",COUNTA($B$13:B141))</f>
        <v>54</v>
      </c>
      <c r="B141" s="249" t="s">
        <v>79</v>
      </c>
      <c r="C141" s="253" t="s">
        <v>368</v>
      </c>
      <c r="D141" s="251" t="s">
        <v>81</v>
      </c>
      <c r="E141" s="254">
        <v>10</v>
      </c>
      <c r="F141" s="105"/>
      <c r="G141" s="106"/>
      <c r="H141" s="107">
        <f t="shared" si="21"/>
        <v>0</v>
      </c>
      <c r="I141" s="108"/>
      <c r="J141" s="108"/>
      <c r="K141" s="109">
        <f t="shared" si="22"/>
        <v>0</v>
      </c>
      <c r="L141" s="109">
        <f t="shared" si="23"/>
        <v>0</v>
      </c>
      <c r="M141" s="109">
        <f t="shared" si="24"/>
        <v>0</v>
      </c>
      <c r="N141" s="109">
        <f t="shared" si="25"/>
        <v>0</v>
      </c>
      <c r="O141" s="109">
        <f t="shared" si="26"/>
        <v>0</v>
      </c>
      <c r="P141" s="109">
        <f t="shared" si="27"/>
        <v>0</v>
      </c>
    </row>
    <row r="142" spans="1:16" s="80" customFormat="1" ht="22.5" x14ac:dyDescent="0.25">
      <c r="A142" s="216">
        <f>IF(COUNTBLANK(B142)=1," ",COUNTA($B$13:B142))</f>
        <v>55</v>
      </c>
      <c r="B142" s="249" t="s">
        <v>79</v>
      </c>
      <c r="C142" s="253" t="s">
        <v>369</v>
      </c>
      <c r="D142" s="251" t="s">
        <v>80</v>
      </c>
      <c r="E142" s="254">
        <v>4</v>
      </c>
      <c r="F142" s="105"/>
      <c r="G142" s="106"/>
      <c r="H142" s="107">
        <f t="shared" si="21"/>
        <v>0</v>
      </c>
      <c r="I142" s="108"/>
      <c r="J142" s="108"/>
      <c r="K142" s="109">
        <f t="shared" si="22"/>
        <v>0</v>
      </c>
      <c r="L142" s="109">
        <f t="shared" si="23"/>
        <v>0</v>
      </c>
      <c r="M142" s="109">
        <f t="shared" si="24"/>
        <v>0</v>
      </c>
      <c r="N142" s="109">
        <f t="shared" si="25"/>
        <v>0</v>
      </c>
      <c r="O142" s="109">
        <f t="shared" si="26"/>
        <v>0</v>
      </c>
      <c r="P142" s="109">
        <f t="shared" si="27"/>
        <v>0</v>
      </c>
    </row>
    <row r="143" spans="1:16" s="80" customFormat="1" ht="11.25" x14ac:dyDescent="0.25">
      <c r="A143" s="216" t="str">
        <f>IF(COUNTBLANK(B143)=1," ",COUNTA($B$13:B143))</f>
        <v xml:space="preserve"> </v>
      </c>
      <c r="B143" s="279"/>
      <c r="C143" s="253" t="s">
        <v>365</v>
      </c>
      <c r="D143" s="281" t="s">
        <v>56</v>
      </c>
      <c r="E143" s="282">
        <v>0.6</v>
      </c>
      <c r="F143" s="105"/>
      <c r="G143" s="106"/>
      <c r="H143" s="107">
        <f t="shared" si="21"/>
        <v>0</v>
      </c>
      <c r="I143" s="108"/>
      <c r="J143" s="108"/>
      <c r="K143" s="109">
        <f t="shared" si="22"/>
        <v>0</v>
      </c>
      <c r="L143" s="109">
        <f t="shared" si="23"/>
        <v>0</v>
      </c>
      <c r="M143" s="109">
        <f t="shared" si="24"/>
        <v>0</v>
      </c>
      <c r="N143" s="109">
        <f t="shared" si="25"/>
        <v>0</v>
      </c>
      <c r="O143" s="109">
        <f t="shared" si="26"/>
        <v>0</v>
      </c>
      <c r="P143" s="109">
        <f t="shared" si="27"/>
        <v>0</v>
      </c>
    </row>
    <row r="144" spans="1:16" s="80" customFormat="1" ht="11.25" x14ac:dyDescent="0.25">
      <c r="A144" s="216" t="str">
        <f>IF(COUNTBLANK(B144)=1," ",COUNTA($B$13:B144))</f>
        <v xml:space="preserve"> </v>
      </c>
      <c r="B144" s="279"/>
      <c r="C144" s="284" t="s">
        <v>366</v>
      </c>
      <c r="D144" s="277" t="s">
        <v>216</v>
      </c>
      <c r="E144" s="282">
        <v>24</v>
      </c>
      <c r="F144" s="105"/>
      <c r="G144" s="106"/>
      <c r="H144" s="107">
        <f t="shared" si="21"/>
        <v>0</v>
      </c>
      <c r="I144" s="108"/>
      <c r="J144" s="108"/>
      <c r="K144" s="109">
        <f t="shared" si="22"/>
        <v>0</v>
      </c>
      <c r="L144" s="109">
        <f t="shared" si="23"/>
        <v>0</v>
      </c>
      <c r="M144" s="109">
        <f t="shared" si="24"/>
        <v>0</v>
      </c>
      <c r="N144" s="109">
        <f t="shared" si="25"/>
        <v>0</v>
      </c>
      <c r="O144" s="109">
        <f t="shared" si="26"/>
        <v>0</v>
      </c>
      <c r="P144" s="109">
        <f t="shared" si="27"/>
        <v>0</v>
      </c>
    </row>
    <row r="145" spans="1:16" s="80" customFormat="1" ht="22.5" x14ac:dyDescent="0.25">
      <c r="A145" s="216">
        <f>IF(COUNTBLANK(B145)=1," ",COUNTA($B$13:B145))</f>
        <v>56</v>
      </c>
      <c r="B145" s="249" t="s">
        <v>79</v>
      </c>
      <c r="C145" s="253" t="s">
        <v>370</v>
      </c>
      <c r="D145" s="251" t="s">
        <v>80</v>
      </c>
      <c r="E145" s="254">
        <v>12</v>
      </c>
      <c r="F145" s="105"/>
      <c r="G145" s="106"/>
      <c r="H145" s="107">
        <f t="shared" si="21"/>
        <v>0</v>
      </c>
      <c r="I145" s="108"/>
      <c r="J145" s="108"/>
      <c r="K145" s="109">
        <f t="shared" si="22"/>
        <v>0</v>
      </c>
      <c r="L145" s="109">
        <f t="shared" si="23"/>
        <v>0</v>
      </c>
      <c r="M145" s="109">
        <f t="shared" si="24"/>
        <v>0</v>
      </c>
      <c r="N145" s="109">
        <f t="shared" si="25"/>
        <v>0</v>
      </c>
      <c r="O145" s="109">
        <f t="shared" si="26"/>
        <v>0</v>
      </c>
      <c r="P145" s="109">
        <f t="shared" si="27"/>
        <v>0</v>
      </c>
    </row>
    <row r="146" spans="1:16" s="80" customFormat="1" ht="11.25" x14ac:dyDescent="0.25">
      <c r="A146" s="216" t="str">
        <f>IF(COUNTBLANK(B146)=1," ",COUNTA($B$13:B146))</f>
        <v xml:space="preserve"> </v>
      </c>
      <c r="B146" s="279"/>
      <c r="C146" s="253" t="s">
        <v>365</v>
      </c>
      <c r="D146" s="281" t="s">
        <v>56</v>
      </c>
      <c r="E146" s="282">
        <v>1.7999999999999998</v>
      </c>
      <c r="F146" s="105"/>
      <c r="G146" s="106"/>
      <c r="H146" s="107">
        <f t="shared" si="21"/>
        <v>0</v>
      </c>
      <c r="I146" s="108"/>
      <c r="J146" s="108"/>
      <c r="K146" s="109">
        <f t="shared" si="22"/>
        <v>0</v>
      </c>
      <c r="L146" s="109">
        <f t="shared" si="23"/>
        <v>0</v>
      </c>
      <c r="M146" s="109">
        <f t="shared" si="24"/>
        <v>0</v>
      </c>
      <c r="N146" s="109">
        <f t="shared" si="25"/>
        <v>0</v>
      </c>
      <c r="O146" s="109">
        <f t="shared" si="26"/>
        <v>0</v>
      </c>
      <c r="P146" s="109">
        <f t="shared" si="27"/>
        <v>0</v>
      </c>
    </row>
    <row r="147" spans="1:16" s="80" customFormat="1" ht="11.25" x14ac:dyDescent="0.25">
      <c r="A147" s="216" t="str">
        <f>IF(COUNTBLANK(B147)=1," ",COUNTA($B$13:B147))</f>
        <v xml:space="preserve"> </v>
      </c>
      <c r="B147" s="279"/>
      <c r="C147" s="284" t="s">
        <v>366</v>
      </c>
      <c r="D147" s="277" t="s">
        <v>216</v>
      </c>
      <c r="E147" s="282">
        <v>72</v>
      </c>
      <c r="F147" s="105"/>
      <c r="G147" s="106"/>
      <c r="H147" s="107">
        <f t="shared" si="21"/>
        <v>0</v>
      </c>
      <c r="I147" s="108"/>
      <c r="J147" s="108"/>
      <c r="K147" s="109">
        <f t="shared" si="22"/>
        <v>0</v>
      </c>
      <c r="L147" s="109">
        <f t="shared" si="23"/>
        <v>0</v>
      </c>
      <c r="M147" s="109">
        <f t="shared" si="24"/>
        <v>0</v>
      </c>
      <c r="N147" s="109">
        <f t="shared" si="25"/>
        <v>0</v>
      </c>
      <c r="O147" s="109">
        <f t="shared" si="26"/>
        <v>0</v>
      </c>
      <c r="P147" s="109">
        <f t="shared" si="27"/>
        <v>0</v>
      </c>
    </row>
    <row r="148" spans="1:16" s="80" customFormat="1" ht="22.5" x14ac:dyDescent="0.25">
      <c r="A148" s="216">
        <f>IF(COUNTBLANK(B148)=1," ",COUNTA($B$13:B148))</f>
        <v>57</v>
      </c>
      <c r="B148" s="285" t="s">
        <v>79</v>
      </c>
      <c r="C148" s="253" t="s">
        <v>371</v>
      </c>
      <c r="D148" s="251" t="s">
        <v>80</v>
      </c>
      <c r="E148" s="286">
        <v>5.5</v>
      </c>
      <c r="F148" s="105"/>
      <c r="G148" s="106"/>
      <c r="H148" s="107">
        <f t="shared" si="21"/>
        <v>0</v>
      </c>
      <c r="I148" s="108"/>
      <c r="J148" s="108"/>
      <c r="K148" s="109">
        <f t="shared" si="22"/>
        <v>0</v>
      </c>
      <c r="L148" s="109">
        <f t="shared" si="23"/>
        <v>0</v>
      </c>
      <c r="M148" s="109">
        <f t="shared" si="24"/>
        <v>0</v>
      </c>
      <c r="N148" s="109">
        <f t="shared" si="25"/>
        <v>0</v>
      </c>
      <c r="O148" s="109">
        <f t="shared" si="26"/>
        <v>0</v>
      </c>
      <c r="P148" s="109">
        <f t="shared" si="27"/>
        <v>0</v>
      </c>
    </row>
    <row r="149" spans="1:16" s="80" customFormat="1" ht="33.75" x14ac:dyDescent="0.25">
      <c r="A149" s="216">
        <f>IF(COUNTBLANK(B149)=1," ",COUNTA($B$13:B149))</f>
        <v>58</v>
      </c>
      <c r="B149" s="285" t="s">
        <v>79</v>
      </c>
      <c r="C149" s="253" t="s">
        <v>372</v>
      </c>
      <c r="D149" s="251" t="s">
        <v>80</v>
      </c>
      <c r="E149" s="286">
        <v>6</v>
      </c>
      <c r="F149" s="105"/>
      <c r="G149" s="106"/>
      <c r="H149" s="107">
        <f t="shared" si="21"/>
        <v>0</v>
      </c>
      <c r="I149" s="108"/>
      <c r="J149" s="108"/>
      <c r="K149" s="109">
        <f t="shared" si="22"/>
        <v>0</v>
      </c>
      <c r="L149" s="109">
        <f t="shared" si="23"/>
        <v>0</v>
      </c>
      <c r="M149" s="109">
        <f t="shared" si="24"/>
        <v>0</v>
      </c>
      <c r="N149" s="109">
        <f t="shared" si="25"/>
        <v>0</v>
      </c>
      <c r="O149" s="109">
        <f t="shared" si="26"/>
        <v>0</v>
      </c>
      <c r="P149" s="109">
        <f t="shared" si="27"/>
        <v>0</v>
      </c>
    </row>
    <row r="150" spans="1:16" s="80" customFormat="1" ht="11.25" x14ac:dyDescent="0.25">
      <c r="A150" s="216">
        <f>IF(COUNTBLANK(B150)=1," ",COUNTA($B$13:B150))</f>
        <v>59</v>
      </c>
      <c r="B150" s="285" t="s">
        <v>79</v>
      </c>
      <c r="C150" s="287" t="s">
        <v>373</v>
      </c>
      <c r="D150" s="251" t="s">
        <v>80</v>
      </c>
      <c r="E150" s="286">
        <v>7</v>
      </c>
      <c r="F150" s="105"/>
      <c r="G150" s="106"/>
      <c r="H150" s="107">
        <f t="shared" si="21"/>
        <v>0</v>
      </c>
      <c r="I150" s="108"/>
      <c r="J150" s="108"/>
      <c r="K150" s="109">
        <f t="shared" si="22"/>
        <v>0</v>
      </c>
      <c r="L150" s="109">
        <f t="shared" si="23"/>
        <v>0</v>
      </c>
      <c r="M150" s="109">
        <f t="shared" si="24"/>
        <v>0</v>
      </c>
      <c r="N150" s="109">
        <f t="shared" si="25"/>
        <v>0</v>
      </c>
      <c r="O150" s="109">
        <f t="shared" si="26"/>
        <v>0</v>
      </c>
      <c r="P150" s="109">
        <f t="shared" si="27"/>
        <v>0</v>
      </c>
    </row>
    <row r="151" spans="1:16" s="80" customFormat="1" ht="22.5" x14ac:dyDescent="0.25">
      <c r="A151" s="216">
        <f>IF(COUNTBLANK(B151)=1," ",COUNTA($B$13:B151))</f>
        <v>60</v>
      </c>
      <c r="B151" s="249" t="s">
        <v>79</v>
      </c>
      <c r="C151" s="253" t="s">
        <v>374</v>
      </c>
      <c r="D151" s="276" t="s">
        <v>78</v>
      </c>
      <c r="E151" s="278">
        <v>1.7999999999999999E-2</v>
      </c>
      <c r="F151" s="105"/>
      <c r="G151" s="106"/>
      <c r="H151" s="107">
        <f t="shared" si="21"/>
        <v>0</v>
      </c>
      <c r="I151" s="108"/>
      <c r="J151" s="108"/>
      <c r="K151" s="109">
        <f t="shared" si="22"/>
        <v>0</v>
      </c>
      <c r="L151" s="109">
        <f t="shared" si="23"/>
        <v>0</v>
      </c>
      <c r="M151" s="109">
        <f t="shared" si="24"/>
        <v>0</v>
      </c>
      <c r="N151" s="109">
        <f t="shared" si="25"/>
        <v>0</v>
      </c>
      <c r="O151" s="109">
        <f t="shared" si="26"/>
        <v>0</v>
      </c>
      <c r="P151" s="109">
        <f t="shared" si="27"/>
        <v>0</v>
      </c>
    </row>
    <row r="152" spans="1:16" s="80" customFormat="1" ht="33.75" x14ac:dyDescent="0.25">
      <c r="A152" s="216">
        <f>IF(COUNTBLANK(B152)=1," ",COUNTA($B$13:B152))</f>
        <v>61</v>
      </c>
      <c r="B152" s="249" t="s">
        <v>79</v>
      </c>
      <c r="C152" s="253" t="s">
        <v>540</v>
      </c>
      <c r="D152" s="251" t="s">
        <v>56</v>
      </c>
      <c r="E152" s="254">
        <v>12</v>
      </c>
      <c r="F152" s="105"/>
      <c r="G152" s="106"/>
      <c r="H152" s="107">
        <f t="shared" si="21"/>
        <v>0</v>
      </c>
      <c r="I152" s="108"/>
      <c r="J152" s="108"/>
      <c r="K152" s="109">
        <f t="shared" si="22"/>
        <v>0</v>
      </c>
      <c r="L152" s="109">
        <f t="shared" si="23"/>
        <v>0</v>
      </c>
      <c r="M152" s="109">
        <f t="shared" si="24"/>
        <v>0</v>
      </c>
      <c r="N152" s="109">
        <f t="shared" si="25"/>
        <v>0</v>
      </c>
      <c r="O152" s="109">
        <f t="shared" si="26"/>
        <v>0</v>
      </c>
      <c r="P152" s="109">
        <f t="shared" si="27"/>
        <v>0</v>
      </c>
    </row>
    <row r="153" spans="1:16" s="80" customFormat="1" ht="33.75" x14ac:dyDescent="0.25">
      <c r="A153" s="216">
        <f>IF(COUNTBLANK(B153)=1," ",COUNTA($B$13:B153))</f>
        <v>62</v>
      </c>
      <c r="B153" s="249" t="s">
        <v>79</v>
      </c>
      <c r="C153" s="253" t="s">
        <v>375</v>
      </c>
      <c r="D153" s="251" t="s">
        <v>56</v>
      </c>
      <c r="E153" s="254">
        <v>12</v>
      </c>
      <c r="F153" s="105"/>
      <c r="G153" s="106"/>
      <c r="H153" s="107">
        <f t="shared" si="21"/>
        <v>0</v>
      </c>
      <c r="I153" s="108"/>
      <c r="J153" s="108"/>
      <c r="K153" s="109">
        <f t="shared" si="22"/>
        <v>0</v>
      </c>
      <c r="L153" s="109">
        <f t="shared" si="23"/>
        <v>0</v>
      </c>
      <c r="M153" s="109">
        <f t="shared" si="24"/>
        <v>0</v>
      </c>
      <c r="N153" s="109">
        <f t="shared" si="25"/>
        <v>0</v>
      </c>
      <c r="O153" s="109">
        <f t="shared" si="26"/>
        <v>0</v>
      </c>
      <c r="P153" s="109">
        <f t="shared" si="27"/>
        <v>0</v>
      </c>
    </row>
    <row r="154" spans="1:16" s="80" customFormat="1" ht="22.5" x14ac:dyDescent="0.25">
      <c r="A154" s="216">
        <f>IF(COUNTBLANK(B154)=1," ",COUNTA($B$13:B154))</f>
        <v>63</v>
      </c>
      <c r="B154" s="249" t="s">
        <v>79</v>
      </c>
      <c r="C154" s="253" t="s">
        <v>376</v>
      </c>
      <c r="D154" s="251" t="s">
        <v>56</v>
      </c>
      <c r="E154" s="254">
        <v>12</v>
      </c>
      <c r="F154" s="105"/>
      <c r="G154" s="106"/>
      <c r="H154" s="107">
        <f t="shared" si="21"/>
        <v>0</v>
      </c>
      <c r="I154" s="108"/>
      <c r="J154" s="108"/>
      <c r="K154" s="109">
        <f t="shared" si="22"/>
        <v>0</v>
      </c>
      <c r="L154" s="109">
        <f t="shared" si="23"/>
        <v>0</v>
      </c>
      <c r="M154" s="109">
        <f t="shared" si="24"/>
        <v>0</v>
      </c>
      <c r="N154" s="109">
        <f t="shared" si="25"/>
        <v>0</v>
      </c>
      <c r="O154" s="109">
        <f t="shared" si="26"/>
        <v>0</v>
      </c>
      <c r="P154" s="109">
        <f t="shared" si="27"/>
        <v>0</v>
      </c>
    </row>
    <row r="155" spans="1:16" s="80" customFormat="1" ht="34.5" thickBot="1" x14ac:dyDescent="0.3">
      <c r="A155" s="216">
        <f>IF(COUNTBLANK(B155)=1," ",COUNTA($B$13:B155))</f>
        <v>64</v>
      </c>
      <c r="B155" s="249" t="s">
        <v>79</v>
      </c>
      <c r="C155" s="253" t="s">
        <v>541</v>
      </c>
      <c r="D155" s="288" t="s">
        <v>56</v>
      </c>
      <c r="E155" s="254">
        <v>12</v>
      </c>
      <c r="F155" s="105"/>
      <c r="G155" s="106"/>
      <c r="H155" s="107">
        <f t="shared" si="21"/>
        <v>0</v>
      </c>
      <c r="I155" s="108"/>
      <c r="J155" s="108"/>
      <c r="K155" s="109">
        <f t="shared" si="22"/>
        <v>0</v>
      </c>
      <c r="L155" s="109">
        <f t="shared" si="23"/>
        <v>0</v>
      </c>
      <c r="M155" s="109">
        <f t="shared" si="24"/>
        <v>0</v>
      </c>
      <c r="N155" s="109">
        <f t="shared" si="25"/>
        <v>0</v>
      </c>
      <c r="O155" s="109">
        <f t="shared" si="26"/>
        <v>0</v>
      </c>
      <c r="P155" s="109">
        <f t="shared" si="27"/>
        <v>0</v>
      </c>
    </row>
    <row r="156" spans="1:16" s="80" customFormat="1" ht="12" thickBot="1" x14ac:dyDescent="0.3">
      <c r="A156" s="544" t="s">
        <v>472</v>
      </c>
      <c r="B156" s="544"/>
      <c r="C156" s="544"/>
      <c r="D156" s="544"/>
      <c r="E156" s="544"/>
      <c r="F156" s="544"/>
      <c r="G156" s="544"/>
      <c r="H156" s="544"/>
      <c r="I156" s="544"/>
      <c r="J156" s="544"/>
      <c r="K156" s="544"/>
      <c r="L156" s="120">
        <f>SUM(L14:L155)</f>
        <v>0</v>
      </c>
      <c r="M156" s="120">
        <f t="shared" ref="M156:P156" si="29">SUM(M14:M155)</f>
        <v>0</v>
      </c>
      <c r="N156" s="120">
        <f t="shared" si="29"/>
        <v>0</v>
      </c>
      <c r="O156" s="120">
        <f t="shared" si="29"/>
        <v>0</v>
      </c>
      <c r="P156" s="120">
        <f t="shared" si="29"/>
        <v>0</v>
      </c>
    </row>
    <row r="157" spans="1:16" s="80" customFormat="1" ht="11.25" x14ac:dyDescent="0.25">
      <c r="A157" s="56"/>
      <c r="B157" s="56"/>
      <c r="C157" s="58"/>
      <c r="D157" s="56"/>
      <c r="E157" s="56"/>
      <c r="F157" s="56"/>
      <c r="G157" s="56"/>
      <c r="H157" s="56"/>
      <c r="I157" s="56"/>
      <c r="J157" s="56"/>
      <c r="K157" s="56"/>
      <c r="L157" s="56"/>
      <c r="M157" s="56"/>
      <c r="N157" s="56"/>
      <c r="O157" s="56"/>
      <c r="P157" s="56"/>
    </row>
    <row r="158" spans="1:16" s="80" customFormat="1" ht="11.25" x14ac:dyDescent="0.25">
      <c r="A158" s="56"/>
      <c r="B158" s="56"/>
      <c r="C158" s="58"/>
      <c r="D158" s="56"/>
      <c r="E158" s="56"/>
      <c r="F158" s="56"/>
      <c r="G158" s="56"/>
      <c r="H158" s="56"/>
      <c r="I158" s="56"/>
      <c r="J158" s="56"/>
      <c r="K158" s="56"/>
      <c r="L158" s="56"/>
      <c r="M158" s="56"/>
      <c r="N158" s="56"/>
      <c r="O158" s="56"/>
      <c r="P158" s="56"/>
    </row>
    <row r="159" spans="1:16" s="80" customFormat="1" ht="11.25" x14ac:dyDescent="0.25">
      <c r="A159" s="80" t="s">
        <v>14</v>
      </c>
      <c r="B159" s="56"/>
      <c r="C159" s="545">
        <f>sas</f>
        <v>0</v>
      </c>
      <c r="D159" s="545"/>
      <c r="E159" s="545"/>
      <c r="F159" s="545"/>
      <c r="G159" s="545"/>
      <c r="H159" s="545"/>
      <c r="I159" s="56"/>
      <c r="J159" s="56"/>
      <c r="K159" s="56"/>
      <c r="L159" s="56"/>
      <c r="M159" s="56"/>
      <c r="N159" s="56"/>
      <c r="O159" s="56"/>
      <c r="P159" s="56"/>
    </row>
    <row r="160" spans="1:16" s="80" customFormat="1" ht="11.25" x14ac:dyDescent="0.25">
      <c r="A160" s="56"/>
      <c r="B160" s="56"/>
      <c r="C160" s="508" t="s">
        <v>15</v>
      </c>
      <c r="D160" s="508"/>
      <c r="E160" s="508"/>
      <c r="F160" s="508"/>
      <c r="G160" s="508"/>
      <c r="H160" s="508"/>
      <c r="I160" s="56"/>
      <c r="J160" s="56"/>
      <c r="K160" s="56"/>
      <c r="L160" s="56"/>
      <c r="M160" s="56"/>
      <c r="N160" s="56"/>
      <c r="O160" s="56"/>
      <c r="P160" s="56"/>
    </row>
    <row r="161" spans="1:16" s="80" customFormat="1" ht="11.25" x14ac:dyDescent="0.25">
      <c r="A161" s="56"/>
      <c r="B161" s="56"/>
      <c r="C161" s="58"/>
      <c r="D161" s="56"/>
      <c r="E161" s="56"/>
      <c r="F161" s="56"/>
      <c r="G161" s="56"/>
      <c r="H161" s="56"/>
      <c r="I161" s="56"/>
      <c r="J161" s="56"/>
      <c r="K161" s="56"/>
      <c r="L161" s="56"/>
      <c r="M161" s="56"/>
      <c r="N161" s="56"/>
      <c r="O161" s="56"/>
      <c r="P161" s="56"/>
    </row>
    <row r="162" spans="1:16" s="80" customFormat="1" ht="11.25" x14ac:dyDescent="0.25">
      <c r="A162" s="122" t="str">
        <f>dat</f>
        <v>Tāme sastādīta 2021. gada</v>
      </c>
      <c r="B162" s="123"/>
      <c r="C162" s="289"/>
      <c r="D162" s="123"/>
      <c r="E162" s="56"/>
      <c r="F162" s="56"/>
      <c r="G162" s="56"/>
      <c r="H162" s="56"/>
      <c r="I162" s="56"/>
      <c r="J162" s="56"/>
      <c r="K162" s="56"/>
      <c r="L162" s="56"/>
      <c r="M162" s="56"/>
      <c r="N162" s="56"/>
      <c r="O162" s="56"/>
      <c r="P162" s="56"/>
    </row>
    <row r="163" spans="1:16" s="80" customFormat="1" ht="11.25" x14ac:dyDescent="0.25">
      <c r="A163" s="56"/>
      <c r="B163" s="56"/>
      <c r="C163" s="58"/>
      <c r="D163" s="56"/>
      <c r="E163" s="56"/>
      <c r="F163" s="56"/>
      <c r="G163" s="56"/>
      <c r="H163" s="56"/>
      <c r="I163" s="56"/>
      <c r="J163" s="56"/>
      <c r="K163" s="56"/>
      <c r="L163" s="56"/>
      <c r="M163" s="56"/>
      <c r="N163" s="56"/>
      <c r="O163" s="56"/>
      <c r="P163" s="56"/>
    </row>
    <row r="164" spans="1:16" s="80" customFormat="1" ht="11.25" x14ac:dyDescent="0.25">
      <c r="A164" s="80" t="s">
        <v>38</v>
      </c>
      <c r="B164" s="56"/>
      <c r="C164" s="545">
        <f>C159</f>
        <v>0</v>
      </c>
      <c r="D164" s="545"/>
      <c r="E164" s="545"/>
      <c r="F164" s="545"/>
      <c r="G164" s="545"/>
      <c r="H164" s="545"/>
      <c r="I164" s="56"/>
      <c r="J164" s="56"/>
      <c r="K164" s="56"/>
      <c r="L164" s="56"/>
      <c r="M164" s="56"/>
      <c r="N164" s="56"/>
      <c r="O164" s="56"/>
      <c r="P164" s="56"/>
    </row>
    <row r="165" spans="1:16" s="80" customFormat="1" ht="11.25" x14ac:dyDescent="0.25">
      <c r="A165" s="56"/>
      <c r="B165" s="56"/>
      <c r="C165" s="508" t="s">
        <v>15</v>
      </c>
      <c r="D165" s="508"/>
      <c r="E165" s="508"/>
      <c r="F165" s="508"/>
      <c r="G165" s="508"/>
      <c r="H165" s="508"/>
      <c r="I165" s="56"/>
      <c r="J165" s="56"/>
      <c r="K165" s="56"/>
      <c r="L165" s="56"/>
      <c r="M165" s="56"/>
      <c r="N165" s="56"/>
      <c r="O165" s="56"/>
      <c r="P165" s="56"/>
    </row>
    <row r="166" spans="1:16" s="80" customFormat="1" ht="11.25" x14ac:dyDescent="0.25">
      <c r="A166" s="56"/>
      <c r="B166" s="56"/>
      <c r="C166" s="58"/>
      <c r="D166" s="56"/>
      <c r="E166" s="56"/>
      <c r="F166" s="56"/>
      <c r="G166" s="56"/>
      <c r="H166" s="56"/>
      <c r="I166" s="56"/>
      <c r="J166" s="56"/>
      <c r="K166" s="56"/>
      <c r="L166" s="56"/>
      <c r="M166" s="56"/>
      <c r="N166" s="56"/>
      <c r="O166" s="56"/>
      <c r="P166" s="56"/>
    </row>
    <row r="167" spans="1:16" s="80" customFormat="1" ht="11.25" x14ac:dyDescent="0.25">
      <c r="A167" s="122" t="s">
        <v>53</v>
      </c>
      <c r="B167" s="123"/>
      <c r="C167" s="290">
        <f>sert</f>
        <v>0</v>
      </c>
    </row>
    <row r="169" spans="1:16" x14ac:dyDescent="0.25">
      <c r="A169" s="580" t="s">
        <v>563</v>
      </c>
    </row>
    <row r="170" spans="1:16" x14ac:dyDescent="0.2">
      <c r="A170" s="581" t="s">
        <v>564</v>
      </c>
    </row>
    <row r="171" spans="1:16" x14ac:dyDescent="0.2">
      <c r="A171" s="581" t="s">
        <v>565</v>
      </c>
    </row>
  </sheetData>
  <mergeCells count="22">
    <mergeCell ref="C165:H165"/>
    <mergeCell ref="D8:L8"/>
    <mergeCell ref="A9:F9"/>
    <mergeCell ref="J9:M9"/>
    <mergeCell ref="N9:O9"/>
    <mergeCell ref="A12:A13"/>
    <mergeCell ref="B12:B13"/>
    <mergeCell ref="C12:C13"/>
    <mergeCell ref="D12:D13"/>
    <mergeCell ref="E12:E13"/>
    <mergeCell ref="F12:K12"/>
    <mergeCell ref="L12:P12"/>
    <mergeCell ref="A156:K156"/>
    <mergeCell ref="C159:H159"/>
    <mergeCell ref="C160:H160"/>
    <mergeCell ref="C164:H164"/>
    <mergeCell ref="D7:L7"/>
    <mergeCell ref="C2:I2"/>
    <mergeCell ref="C3:I3"/>
    <mergeCell ref="C4:I4"/>
    <mergeCell ref="D5:L5"/>
    <mergeCell ref="D6:L6"/>
  </mergeCells>
  <phoneticPr fontId="23" type="noConversion"/>
  <conditionalFormatting sqref="C4:I4 D5:L6 I14:J155 F14:G155">
    <cfRule type="cellIs" dxfId="124" priority="23" operator="equal">
      <formula>0</formula>
    </cfRule>
  </conditionalFormatting>
  <conditionalFormatting sqref="N9:O9 C2:I2 A14:E71 H14:H155 A74:E155 K14:P155">
    <cfRule type="cellIs" dxfId="123" priority="24" operator="equal">
      <formula>0</formula>
    </cfRule>
  </conditionalFormatting>
  <conditionalFormatting sqref="A9:F9 A156:K156">
    <cfRule type="containsText" dxfId="122" priority="25" operator="containsText" text="Tāme sastādīta  20__. gada tirgus cenās, pamatojoties uz ___ daļas rasējumiem"/>
  </conditionalFormatting>
  <conditionalFormatting sqref="O10">
    <cfRule type="cellIs" dxfId="121" priority="26" operator="equal">
      <formula>"20__. gada __. _________"</formula>
    </cfRule>
  </conditionalFormatting>
  <conditionalFormatting sqref="L156:P156">
    <cfRule type="cellIs" dxfId="120" priority="27" operator="equal">
      <formula>0</formula>
    </cfRule>
  </conditionalFormatting>
  <conditionalFormatting sqref="P10">
    <cfRule type="cellIs" dxfId="119" priority="30" operator="equal">
      <formula>"20__. gada __. _________"</formula>
    </cfRule>
  </conditionalFormatting>
  <conditionalFormatting sqref="D1">
    <cfRule type="cellIs" dxfId="118" priority="32" operator="equal">
      <formula>0</formula>
    </cfRule>
  </conditionalFormatting>
  <conditionalFormatting sqref="C159:H159">
    <cfRule type="cellIs" dxfId="117" priority="7" operator="equal">
      <formula>0</formula>
    </cfRule>
  </conditionalFormatting>
  <conditionalFormatting sqref="C164:H164 C159:H159">
    <cfRule type="cellIs" dxfId="116" priority="8" operator="equal">
      <formula>0</formula>
    </cfRule>
  </conditionalFormatting>
  <conditionalFormatting sqref="C167">
    <cfRule type="cellIs" dxfId="115" priority="9" operator="equal">
      <formula>0</formula>
    </cfRule>
  </conditionalFormatting>
  <conditionalFormatting sqref="B72:E72 C73:E73">
    <cfRule type="cellIs" dxfId="114" priority="6" operator="equal">
      <formula>0</formula>
    </cfRule>
  </conditionalFormatting>
  <conditionalFormatting sqref="A72">
    <cfRule type="cellIs" dxfId="113" priority="4" operator="equal">
      <formula>0</formula>
    </cfRule>
  </conditionalFormatting>
  <conditionalFormatting sqref="A73">
    <cfRule type="cellIs" dxfId="112" priority="5" operator="equal">
      <formula>0</formula>
    </cfRule>
  </conditionalFormatting>
  <conditionalFormatting sqref="B73">
    <cfRule type="cellIs" dxfId="111" priority="3" operator="equal">
      <formula>0</formula>
    </cfRule>
  </conditionalFormatting>
  <conditionalFormatting sqref="D7:L8">
    <cfRule type="cellIs" dxfId="110" priority="2" operator="equal">
      <formula>0</formula>
    </cfRule>
  </conditionalFormatting>
  <pageMargins left="0" right="0.19685039370078741" top="0.59055118110236227" bottom="0.39370078740157483" header="0.51181102362204722" footer="0.51181102362204722"/>
  <pageSetup paperSize="9" firstPageNumber="0" orientation="landscape" horizontalDpi="300" verticalDpi="300" r:id="rId1"/>
  <rowBreaks count="2" manualBreakCount="2">
    <brk id="85" max="16383" man="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MA49"/>
  <sheetViews>
    <sheetView view="pageBreakPreview" topLeftCell="A31" zoomScale="130" zoomScaleNormal="85" zoomScaleSheetLayoutView="130" workbookViewId="0">
      <selection activeCell="A47" sqref="A47:A49"/>
    </sheetView>
  </sheetViews>
  <sheetFormatPr defaultColWidth="9.140625" defaultRowHeight="11.25" x14ac:dyDescent="0.25"/>
  <cols>
    <col min="1" max="1" width="6.85546875" style="80" customWidth="1"/>
    <col min="2" max="2" width="4.7109375" style="80" customWidth="1"/>
    <col min="3" max="3" width="48.7109375" style="80" customWidth="1"/>
    <col min="4" max="4" width="7.28515625" style="80" customWidth="1"/>
    <col min="5" max="5" width="6.7109375" style="80" customWidth="1"/>
    <col min="6" max="16" width="7" style="80" customWidth="1"/>
    <col min="17" max="1015" width="9.140625" style="80" customWidth="1"/>
    <col min="1016" max="16384" width="9.140625" style="433"/>
  </cols>
  <sheetData>
    <row r="1" spans="1:1015" x14ac:dyDescent="0.25">
      <c r="C1" s="81" t="s">
        <v>39</v>
      </c>
      <c r="D1" s="81"/>
      <c r="E1" s="82">
        <f>'Kops a'!B20</f>
        <v>6</v>
      </c>
      <c r="O1" s="83"/>
      <c r="P1" s="81"/>
      <c r="AMA1" s="433"/>
    </row>
    <row r="2" spans="1:1015" x14ac:dyDescent="0.25">
      <c r="A2" s="84"/>
      <c r="B2" s="84"/>
      <c r="C2" s="533" t="s">
        <v>286</v>
      </c>
      <c r="D2" s="533"/>
      <c r="E2" s="533"/>
      <c r="F2" s="533"/>
      <c r="G2" s="533"/>
      <c r="H2" s="533"/>
      <c r="I2" s="533"/>
      <c r="J2" s="533"/>
      <c r="K2" s="84"/>
      <c r="AMA2" s="433"/>
    </row>
    <row r="3" spans="1:1015" x14ac:dyDescent="0.25">
      <c r="A3" s="85"/>
      <c r="B3" s="85"/>
      <c r="C3" s="510" t="s">
        <v>18</v>
      </c>
      <c r="D3" s="510"/>
      <c r="E3" s="510"/>
      <c r="F3" s="510"/>
      <c r="G3" s="510"/>
      <c r="H3" s="510"/>
      <c r="I3" s="510"/>
      <c r="J3" s="510"/>
      <c r="K3" s="85"/>
      <c r="AMA3" s="433"/>
    </row>
    <row r="4" spans="1:1015" x14ac:dyDescent="0.25">
      <c r="A4" s="85"/>
      <c r="B4" s="85"/>
      <c r="C4" s="504" t="s">
        <v>4</v>
      </c>
      <c r="D4" s="504"/>
      <c r="E4" s="504"/>
      <c r="F4" s="504"/>
      <c r="G4" s="504"/>
      <c r="H4" s="504"/>
      <c r="I4" s="504"/>
      <c r="J4" s="504"/>
      <c r="K4" s="85"/>
      <c r="AMA4" s="433"/>
    </row>
    <row r="5" spans="1:1015" x14ac:dyDescent="0.25">
      <c r="C5" s="81" t="s">
        <v>5</v>
      </c>
      <c r="D5" s="532" t="str">
        <f>'Kops a'!D6</f>
        <v>Daudzīvokļu dzīvojamā māja</v>
      </c>
      <c r="E5" s="532"/>
      <c r="F5" s="532"/>
      <c r="G5" s="532"/>
      <c r="H5" s="532"/>
      <c r="I5" s="532"/>
      <c r="J5" s="532"/>
      <c r="K5" s="532"/>
      <c r="L5" s="532"/>
      <c r="M5" s="56"/>
      <c r="N5" s="56"/>
      <c r="O5" s="56"/>
      <c r="P5" s="56"/>
      <c r="ALZ5" s="433"/>
      <c r="AMA5" s="433"/>
    </row>
    <row r="6" spans="1:1015" x14ac:dyDescent="0.25">
      <c r="C6" s="81" t="s">
        <v>6</v>
      </c>
      <c r="D6" s="532" t="str">
        <f>'Kops a'!D7</f>
        <v>fasādes vienkāršotā atjaunošana</v>
      </c>
      <c r="E6" s="532"/>
      <c r="F6" s="532"/>
      <c r="G6" s="532"/>
      <c r="H6" s="532"/>
      <c r="I6" s="532"/>
      <c r="J6" s="532"/>
      <c r="K6" s="532"/>
      <c r="L6" s="532"/>
      <c r="M6" s="56"/>
      <c r="N6" s="56"/>
      <c r="O6" s="56"/>
      <c r="P6" s="56"/>
      <c r="ALZ6" s="433"/>
      <c r="AMA6" s="433"/>
    </row>
    <row r="7" spans="1:1015" x14ac:dyDescent="0.25">
      <c r="C7" s="81" t="s">
        <v>7</v>
      </c>
      <c r="D7" s="532" t="str">
        <f>adrese</f>
        <v>Dzīvojamā ēka Nr.17000310131 001 
Zvejnieku alejā 7, Liepājā.</v>
      </c>
      <c r="E7" s="532"/>
      <c r="F7" s="532"/>
      <c r="G7" s="532"/>
      <c r="H7" s="532"/>
      <c r="I7" s="532"/>
      <c r="J7" s="532"/>
      <c r="K7" s="532"/>
      <c r="L7" s="532"/>
      <c r="M7" s="56"/>
      <c r="N7" s="56"/>
      <c r="O7" s="56"/>
      <c r="P7" s="56"/>
      <c r="ALZ7" s="433"/>
      <c r="AMA7" s="433"/>
    </row>
    <row r="8" spans="1:1015" x14ac:dyDescent="0.25">
      <c r="C8" s="81" t="s">
        <v>21</v>
      </c>
      <c r="D8" s="532" t="str">
        <f>līgums</f>
        <v>WS-61-17</v>
      </c>
      <c r="E8" s="532"/>
      <c r="F8" s="532"/>
      <c r="G8" s="532"/>
      <c r="H8" s="532"/>
      <c r="I8" s="532"/>
      <c r="J8" s="532"/>
      <c r="K8" s="532"/>
      <c r="L8" s="532"/>
      <c r="M8" s="56"/>
      <c r="N8" s="56"/>
      <c r="O8" s="56"/>
      <c r="P8" s="56"/>
      <c r="ALZ8" s="433"/>
      <c r="AMA8" s="433"/>
    </row>
    <row r="9" spans="1:1015" x14ac:dyDescent="0.25">
      <c r="A9" s="511" t="s">
        <v>555</v>
      </c>
      <c r="B9" s="511"/>
      <c r="C9" s="511"/>
      <c r="D9" s="511"/>
      <c r="E9" s="511"/>
      <c r="F9" s="511"/>
      <c r="G9" s="511"/>
      <c r="H9" s="511"/>
      <c r="I9" s="546" t="s">
        <v>40</v>
      </c>
      <c r="J9" s="546"/>
      <c r="K9" s="546"/>
      <c r="L9" s="546"/>
      <c r="M9" s="547">
        <f>O34</f>
        <v>0</v>
      </c>
      <c r="N9" s="547"/>
      <c r="O9" s="56"/>
      <c r="P9" s="433"/>
      <c r="ALY9" s="433"/>
      <c r="ALZ9" s="433"/>
      <c r="AMA9" s="433"/>
    </row>
    <row r="10" spans="1:1015" x14ac:dyDescent="0.25">
      <c r="A10" s="87"/>
      <c r="B10" s="87"/>
      <c r="C10" s="88"/>
      <c r="D10" s="81"/>
      <c r="E10" s="81"/>
      <c r="K10" s="84"/>
      <c r="L10" s="84"/>
      <c r="N10" s="89"/>
      <c r="O10" s="90" t="str">
        <f>A40</f>
        <v>Tāme sastādīta 2021. gada</v>
      </c>
      <c r="P10" s="433"/>
      <c r="ALY10" s="433"/>
      <c r="ALZ10" s="433"/>
      <c r="AMA10" s="433"/>
    </row>
    <row r="11" spans="1:1015" ht="12" thickBot="1" x14ac:dyDescent="0.3">
      <c r="A11" s="87"/>
      <c r="B11" s="87"/>
      <c r="C11" s="88"/>
      <c r="D11" s="81"/>
      <c r="E11" s="81"/>
      <c r="N11" s="91"/>
      <c r="O11" s="91"/>
      <c r="P11" s="92"/>
    </row>
    <row r="12" spans="1:1015" ht="12" thickBot="1" x14ac:dyDescent="0.3">
      <c r="A12" s="538" t="s">
        <v>24</v>
      </c>
      <c r="B12" s="539" t="s">
        <v>41</v>
      </c>
      <c r="C12" s="539" t="s">
        <v>41</v>
      </c>
      <c r="D12" s="542" t="s">
        <v>44</v>
      </c>
      <c r="E12" s="543" t="s">
        <v>45</v>
      </c>
      <c r="F12" s="543"/>
      <c r="G12" s="543"/>
      <c r="H12" s="543"/>
      <c r="I12" s="543"/>
      <c r="J12" s="543"/>
      <c r="K12" s="543" t="s">
        <v>46</v>
      </c>
      <c r="L12" s="543"/>
      <c r="M12" s="543"/>
      <c r="N12" s="543"/>
      <c r="O12" s="543"/>
      <c r="P12" s="433"/>
      <c r="ALY12" s="433"/>
      <c r="ALZ12" s="433"/>
      <c r="AMA12" s="433"/>
    </row>
    <row r="13" spans="1:1015" ht="66.75" thickBot="1" x14ac:dyDescent="0.3">
      <c r="A13" s="538"/>
      <c r="B13" s="539"/>
      <c r="C13" s="539"/>
      <c r="D13" s="542"/>
      <c r="E13" s="93" t="s">
        <v>47</v>
      </c>
      <c r="F13" s="94" t="s">
        <v>48</v>
      </c>
      <c r="G13" s="94" t="s">
        <v>49</v>
      </c>
      <c r="H13" s="94" t="s">
        <v>50</v>
      </c>
      <c r="I13" s="94" t="s">
        <v>51</v>
      </c>
      <c r="J13" s="95" t="s">
        <v>52</v>
      </c>
      <c r="K13" s="93" t="s">
        <v>47</v>
      </c>
      <c r="L13" s="94" t="s">
        <v>49</v>
      </c>
      <c r="M13" s="94" t="s">
        <v>50</v>
      </c>
      <c r="N13" s="94" t="s">
        <v>51</v>
      </c>
      <c r="O13" s="95" t="s">
        <v>52</v>
      </c>
      <c r="P13" s="482"/>
      <c r="ALY13" s="433"/>
      <c r="ALZ13" s="433"/>
      <c r="AMA13" s="433"/>
    </row>
    <row r="14" spans="1:1015" s="80" customFormat="1" x14ac:dyDescent="0.25">
      <c r="A14" s="96"/>
      <c r="B14" s="128"/>
      <c r="C14" s="192" t="s">
        <v>488</v>
      </c>
      <c r="D14" s="193"/>
      <c r="E14" s="105"/>
      <c r="F14" s="106"/>
      <c r="G14" s="107">
        <f t="shared" ref="G14:G33" si="0">E14*F14</f>
        <v>0</v>
      </c>
      <c r="H14" s="108"/>
      <c r="I14" s="108"/>
      <c r="J14" s="109">
        <f t="shared" ref="J14:J33" si="1">ROUND(H14+G14+I14,2)</f>
        <v>0</v>
      </c>
      <c r="K14" s="109">
        <f t="shared" ref="K14:K33" si="2">ROUND(D14*E14,2)</f>
        <v>0</v>
      </c>
      <c r="L14" s="109">
        <f t="shared" ref="L14:L33" si="3">ROUND(D14*G14,2)</f>
        <v>0</v>
      </c>
      <c r="M14" s="109">
        <f t="shared" ref="M14:M33" si="4">ROUND(D14*H14,2)</f>
        <v>0</v>
      </c>
      <c r="N14" s="109">
        <f t="shared" ref="N14:N33" si="5">ROUND(D14*I14,2)</f>
        <v>0</v>
      </c>
      <c r="O14" s="109">
        <f t="shared" ref="O14:O33" si="6">SUM(L14:N14)</f>
        <v>0</v>
      </c>
      <c r="P14" s="433"/>
    </row>
    <row r="15" spans="1:1015" s="80" customFormat="1" x14ac:dyDescent="0.25">
      <c r="A15" s="101" t="str">
        <f>IF(COUNTBLANK(B15)=1," ",COUNTA($B$13:B15))</f>
        <v xml:space="preserve"> </v>
      </c>
      <c r="B15" s="130"/>
      <c r="C15" s="194" t="s">
        <v>177</v>
      </c>
      <c r="D15" s="195"/>
      <c r="E15" s="105"/>
      <c r="F15" s="106"/>
      <c r="G15" s="107">
        <f t="shared" si="0"/>
        <v>0</v>
      </c>
      <c r="H15" s="108"/>
      <c r="I15" s="108"/>
      <c r="J15" s="109">
        <f t="shared" si="1"/>
        <v>0</v>
      </c>
      <c r="K15" s="109">
        <f t="shared" si="2"/>
        <v>0</v>
      </c>
      <c r="L15" s="109">
        <f t="shared" si="3"/>
        <v>0</v>
      </c>
      <c r="M15" s="109">
        <f t="shared" si="4"/>
        <v>0</v>
      </c>
      <c r="N15" s="109">
        <f t="shared" si="5"/>
        <v>0</v>
      </c>
      <c r="O15" s="109">
        <f t="shared" si="6"/>
        <v>0</v>
      </c>
      <c r="P15" s="433"/>
    </row>
    <row r="16" spans="1:1015" s="80" customFormat="1" x14ac:dyDescent="0.25">
      <c r="A16" s="101">
        <v>1</v>
      </c>
      <c r="B16" s="134"/>
      <c r="C16" s="196" t="s">
        <v>178</v>
      </c>
      <c r="D16" s="197">
        <v>7</v>
      </c>
      <c r="E16" s="105"/>
      <c r="F16" s="106"/>
      <c r="G16" s="107">
        <f t="shared" si="0"/>
        <v>0</v>
      </c>
      <c r="H16" s="108"/>
      <c r="I16" s="108"/>
      <c r="J16" s="109">
        <f t="shared" si="1"/>
        <v>0</v>
      </c>
      <c r="K16" s="109">
        <f t="shared" si="2"/>
        <v>0</v>
      </c>
      <c r="L16" s="109">
        <f t="shared" si="3"/>
        <v>0</v>
      </c>
      <c r="M16" s="109">
        <f t="shared" si="4"/>
        <v>0</v>
      </c>
      <c r="N16" s="109">
        <f t="shared" si="5"/>
        <v>0</v>
      </c>
      <c r="O16" s="109">
        <f t="shared" si="6"/>
        <v>0</v>
      </c>
      <c r="P16" s="433"/>
    </row>
    <row r="17" spans="1:16" s="80" customFormat="1" ht="22.5" x14ac:dyDescent="0.25">
      <c r="A17" s="101">
        <f>A16+1</f>
        <v>2</v>
      </c>
      <c r="B17" s="134"/>
      <c r="C17" s="196" t="s">
        <v>179</v>
      </c>
      <c r="D17" s="197">
        <v>7</v>
      </c>
      <c r="E17" s="105"/>
      <c r="F17" s="106"/>
      <c r="G17" s="107">
        <f t="shared" si="0"/>
        <v>0</v>
      </c>
      <c r="H17" s="108"/>
      <c r="I17" s="108"/>
      <c r="J17" s="109">
        <f t="shared" si="1"/>
        <v>0</v>
      </c>
      <c r="K17" s="109">
        <f t="shared" si="2"/>
        <v>0</v>
      </c>
      <c r="L17" s="109">
        <f t="shared" si="3"/>
        <v>0</v>
      </c>
      <c r="M17" s="109">
        <f t="shared" si="4"/>
        <v>0</v>
      </c>
      <c r="N17" s="109">
        <f t="shared" si="5"/>
        <v>0</v>
      </c>
      <c r="O17" s="109">
        <f t="shared" si="6"/>
        <v>0</v>
      </c>
      <c r="P17" s="433"/>
    </row>
    <row r="18" spans="1:16" s="80" customFormat="1" ht="22.5" x14ac:dyDescent="0.25">
      <c r="A18" s="101">
        <f>A17+1</f>
        <v>3</v>
      </c>
      <c r="B18" s="198"/>
      <c r="C18" s="196" t="s">
        <v>180</v>
      </c>
      <c r="D18" s="197">
        <v>7</v>
      </c>
      <c r="E18" s="105"/>
      <c r="F18" s="106"/>
      <c r="G18" s="107">
        <f t="shared" si="0"/>
        <v>0</v>
      </c>
      <c r="H18" s="108"/>
      <c r="I18" s="108"/>
      <c r="J18" s="109">
        <f t="shared" si="1"/>
        <v>0</v>
      </c>
      <c r="K18" s="109">
        <f t="shared" si="2"/>
        <v>0</v>
      </c>
      <c r="L18" s="109">
        <f t="shared" si="3"/>
        <v>0</v>
      </c>
      <c r="M18" s="109">
        <f t="shared" si="4"/>
        <v>0</v>
      </c>
      <c r="N18" s="109">
        <f t="shared" si="5"/>
        <v>0</v>
      </c>
      <c r="O18" s="109">
        <f t="shared" si="6"/>
        <v>0</v>
      </c>
      <c r="P18" s="433"/>
    </row>
    <row r="19" spans="1:16" s="80" customFormat="1" x14ac:dyDescent="0.25">
      <c r="A19" s="96"/>
      <c r="B19" s="128"/>
      <c r="C19" s="192" t="s">
        <v>490</v>
      </c>
      <c r="D19" s="193"/>
      <c r="E19" s="105"/>
      <c r="F19" s="106"/>
      <c r="G19" s="107">
        <f t="shared" ref="G19:G23" si="7">E19*F19</f>
        <v>0</v>
      </c>
      <c r="H19" s="108"/>
      <c r="I19" s="108"/>
      <c r="J19" s="109">
        <f t="shared" ref="J19:J23" si="8">ROUND(H19+G19+I19,2)</f>
        <v>0</v>
      </c>
      <c r="K19" s="109">
        <f t="shared" ref="K19:K24" si="9">ROUND(D19*E19,2)</f>
        <v>0</v>
      </c>
      <c r="L19" s="109">
        <f t="shared" ref="L19:L23" si="10">ROUND(D19*G19,2)</f>
        <v>0</v>
      </c>
      <c r="M19" s="109">
        <f t="shared" ref="M19:M24" si="11">ROUND(D19*H19,2)</f>
        <v>0</v>
      </c>
      <c r="N19" s="109">
        <f t="shared" ref="N19:N24" si="12">ROUND(D19*I19,2)</f>
        <v>0</v>
      </c>
      <c r="O19" s="109">
        <f t="shared" ref="O19:O23" si="13">SUM(L19:N19)</f>
        <v>0</v>
      </c>
      <c r="P19" s="433"/>
    </row>
    <row r="20" spans="1:16" s="80" customFormat="1" x14ac:dyDescent="0.25">
      <c r="A20" s="101" t="str">
        <f>IF(COUNTBLANK(B20)=1," ",COUNTA($B$13:B20))</f>
        <v xml:space="preserve"> </v>
      </c>
      <c r="B20" s="130"/>
      <c r="C20" s="194" t="s">
        <v>182</v>
      </c>
      <c r="D20" s="195"/>
      <c r="E20" s="105"/>
      <c r="F20" s="106"/>
      <c r="G20" s="107">
        <f t="shared" si="7"/>
        <v>0</v>
      </c>
      <c r="H20" s="108"/>
      <c r="I20" s="108"/>
      <c r="J20" s="109">
        <f t="shared" si="8"/>
        <v>0</v>
      </c>
      <c r="K20" s="109">
        <f t="shared" si="9"/>
        <v>0</v>
      </c>
      <c r="L20" s="109">
        <f t="shared" si="10"/>
        <v>0</v>
      </c>
      <c r="M20" s="109">
        <f t="shared" si="11"/>
        <v>0</v>
      </c>
      <c r="N20" s="109">
        <f t="shared" si="12"/>
        <v>0</v>
      </c>
      <c r="O20" s="109">
        <f t="shared" si="13"/>
        <v>0</v>
      </c>
      <c r="P20" s="433"/>
    </row>
    <row r="21" spans="1:16" s="80" customFormat="1" x14ac:dyDescent="0.25">
      <c r="A21" s="101">
        <v>1</v>
      </c>
      <c r="B21" s="134"/>
      <c r="C21" s="196" t="s">
        <v>178</v>
      </c>
      <c r="D21" s="197">
        <v>1</v>
      </c>
      <c r="E21" s="105"/>
      <c r="F21" s="106"/>
      <c r="G21" s="107">
        <f t="shared" si="7"/>
        <v>0</v>
      </c>
      <c r="H21" s="108"/>
      <c r="I21" s="108"/>
      <c r="J21" s="109">
        <f t="shared" si="8"/>
        <v>0</v>
      </c>
      <c r="K21" s="109">
        <f t="shared" si="9"/>
        <v>0</v>
      </c>
      <c r="L21" s="109">
        <f t="shared" si="10"/>
        <v>0</v>
      </c>
      <c r="M21" s="109">
        <f t="shared" si="11"/>
        <v>0</v>
      </c>
      <c r="N21" s="109">
        <f t="shared" si="12"/>
        <v>0</v>
      </c>
      <c r="O21" s="109">
        <f t="shared" si="13"/>
        <v>0</v>
      </c>
      <c r="P21" s="433"/>
    </row>
    <row r="22" spans="1:16" s="80" customFormat="1" ht="22.5" x14ac:dyDescent="0.25">
      <c r="A22" s="101">
        <f>A21+1</f>
        <v>2</v>
      </c>
      <c r="B22" s="134"/>
      <c r="C22" s="196" t="s">
        <v>179</v>
      </c>
      <c r="D22" s="197">
        <v>1</v>
      </c>
      <c r="E22" s="105"/>
      <c r="F22" s="106"/>
      <c r="G22" s="107">
        <f t="shared" si="7"/>
        <v>0</v>
      </c>
      <c r="H22" s="108"/>
      <c r="I22" s="108"/>
      <c r="J22" s="109">
        <f t="shared" si="8"/>
        <v>0</v>
      </c>
      <c r="K22" s="109">
        <f t="shared" si="9"/>
        <v>0</v>
      </c>
      <c r="L22" s="109">
        <f t="shared" si="10"/>
        <v>0</v>
      </c>
      <c r="M22" s="109">
        <f t="shared" si="11"/>
        <v>0</v>
      </c>
      <c r="N22" s="109">
        <f t="shared" si="12"/>
        <v>0</v>
      </c>
      <c r="O22" s="109">
        <f t="shared" si="13"/>
        <v>0</v>
      </c>
      <c r="P22" s="433"/>
    </row>
    <row r="23" spans="1:16" s="80" customFormat="1" ht="22.5" x14ac:dyDescent="0.25">
      <c r="A23" s="101">
        <f>A22+1</f>
        <v>3</v>
      </c>
      <c r="B23" s="198"/>
      <c r="C23" s="196" t="s">
        <v>491</v>
      </c>
      <c r="D23" s="197">
        <v>1</v>
      </c>
      <c r="E23" s="105"/>
      <c r="F23" s="106"/>
      <c r="G23" s="107">
        <f t="shared" si="7"/>
        <v>0</v>
      </c>
      <c r="H23" s="108"/>
      <c r="I23" s="108"/>
      <c r="J23" s="109">
        <f t="shared" si="8"/>
        <v>0</v>
      </c>
      <c r="K23" s="109">
        <f t="shared" si="9"/>
        <v>0</v>
      </c>
      <c r="L23" s="109">
        <f t="shared" si="10"/>
        <v>0</v>
      </c>
      <c r="M23" s="109">
        <f t="shared" si="11"/>
        <v>0</v>
      </c>
      <c r="N23" s="109">
        <f t="shared" si="12"/>
        <v>0</v>
      </c>
      <c r="O23" s="109">
        <f t="shared" si="13"/>
        <v>0</v>
      </c>
      <c r="P23" s="433"/>
    </row>
    <row r="24" spans="1:16" s="80" customFormat="1" x14ac:dyDescent="0.25">
      <c r="A24" s="101">
        <f>A23+1</f>
        <v>4</v>
      </c>
      <c r="B24" s="199"/>
      <c r="C24" s="200" t="s">
        <v>489</v>
      </c>
      <c r="D24" s="199">
        <v>1</v>
      </c>
      <c r="E24" s="201"/>
      <c r="F24" s="202"/>
      <c r="G24" s="107"/>
      <c r="H24" s="203"/>
      <c r="I24" s="203"/>
      <c r="J24" s="204"/>
      <c r="K24" s="204">
        <f t="shared" si="9"/>
        <v>0</v>
      </c>
      <c r="L24" s="204"/>
      <c r="M24" s="204">
        <f t="shared" si="11"/>
        <v>0</v>
      </c>
      <c r="N24" s="204">
        <f t="shared" si="12"/>
        <v>0</v>
      </c>
      <c r="O24" s="204"/>
      <c r="P24" s="433"/>
    </row>
    <row r="25" spans="1:16" s="80" customFormat="1" x14ac:dyDescent="0.25">
      <c r="A25" s="197"/>
      <c r="B25" s="198"/>
      <c r="C25" s="205" t="s">
        <v>181</v>
      </c>
      <c r="D25" s="197"/>
      <c r="E25" s="105"/>
      <c r="F25" s="106"/>
      <c r="G25" s="107">
        <f t="shared" si="0"/>
        <v>0</v>
      </c>
      <c r="H25" s="108"/>
      <c r="I25" s="108"/>
      <c r="J25" s="109">
        <f t="shared" si="1"/>
        <v>0</v>
      </c>
      <c r="K25" s="109">
        <f t="shared" si="2"/>
        <v>0</v>
      </c>
      <c r="L25" s="109">
        <f t="shared" si="3"/>
        <v>0</v>
      </c>
      <c r="M25" s="109">
        <f t="shared" si="4"/>
        <v>0</v>
      </c>
      <c r="N25" s="109">
        <f t="shared" si="5"/>
        <v>0</v>
      </c>
      <c r="O25" s="109">
        <f t="shared" si="6"/>
        <v>0</v>
      </c>
      <c r="P25" s="433"/>
    </row>
    <row r="26" spans="1:16" s="80" customFormat="1" x14ac:dyDescent="0.25">
      <c r="A26" s="197"/>
      <c r="B26" s="198"/>
      <c r="C26" s="196" t="s">
        <v>182</v>
      </c>
      <c r="D26" s="197"/>
      <c r="E26" s="105"/>
      <c r="F26" s="106"/>
      <c r="G26" s="107">
        <f t="shared" si="0"/>
        <v>0</v>
      </c>
      <c r="H26" s="108"/>
      <c r="I26" s="108"/>
      <c r="J26" s="109">
        <f t="shared" si="1"/>
        <v>0</v>
      </c>
      <c r="K26" s="109">
        <f t="shared" si="2"/>
        <v>0</v>
      </c>
      <c r="L26" s="109">
        <f t="shared" si="3"/>
        <v>0</v>
      </c>
      <c r="M26" s="109">
        <f t="shared" si="4"/>
        <v>0</v>
      </c>
      <c r="N26" s="109">
        <f t="shared" si="5"/>
        <v>0</v>
      </c>
      <c r="O26" s="109">
        <f t="shared" si="6"/>
        <v>0</v>
      </c>
      <c r="P26" s="433"/>
    </row>
    <row r="27" spans="1:16" s="80" customFormat="1" x14ac:dyDescent="0.25">
      <c r="A27" s="101">
        <v>1</v>
      </c>
      <c r="B27" s="198"/>
      <c r="C27" s="196" t="s">
        <v>183</v>
      </c>
      <c r="D27" s="197">
        <v>1</v>
      </c>
      <c r="E27" s="105"/>
      <c r="F27" s="106"/>
      <c r="G27" s="107">
        <f t="shared" si="0"/>
        <v>0</v>
      </c>
      <c r="H27" s="108"/>
      <c r="I27" s="108"/>
      <c r="J27" s="109">
        <f t="shared" si="1"/>
        <v>0</v>
      </c>
      <c r="K27" s="109">
        <f t="shared" si="2"/>
        <v>0</v>
      </c>
      <c r="L27" s="109">
        <f t="shared" si="3"/>
        <v>0</v>
      </c>
      <c r="M27" s="109">
        <f t="shared" si="4"/>
        <v>0</v>
      </c>
      <c r="N27" s="109">
        <f t="shared" si="5"/>
        <v>0</v>
      </c>
      <c r="O27" s="109">
        <f t="shared" si="6"/>
        <v>0</v>
      </c>
      <c r="P27" s="433"/>
    </row>
    <row r="28" spans="1:16" s="80" customFormat="1" ht="33.75" x14ac:dyDescent="0.25">
      <c r="A28" s="101">
        <f>A27+1</f>
        <v>2</v>
      </c>
      <c r="B28" s="198"/>
      <c r="C28" s="196" t="s">
        <v>184</v>
      </c>
      <c r="D28" s="197">
        <v>6</v>
      </c>
      <c r="E28" s="105"/>
      <c r="F28" s="106"/>
      <c r="G28" s="107">
        <f t="shared" si="0"/>
        <v>0</v>
      </c>
      <c r="H28" s="108"/>
      <c r="I28" s="108"/>
      <c r="J28" s="109">
        <f t="shared" si="1"/>
        <v>0</v>
      </c>
      <c r="K28" s="109">
        <f t="shared" si="2"/>
        <v>0</v>
      </c>
      <c r="L28" s="109">
        <f t="shared" si="3"/>
        <v>0</v>
      </c>
      <c r="M28" s="109">
        <f t="shared" si="4"/>
        <v>0</v>
      </c>
      <c r="N28" s="109">
        <f t="shared" si="5"/>
        <v>0</v>
      </c>
      <c r="O28" s="109">
        <f t="shared" si="6"/>
        <v>0</v>
      </c>
      <c r="P28" s="433"/>
    </row>
    <row r="29" spans="1:16" s="80" customFormat="1" ht="22.5" x14ac:dyDescent="0.25">
      <c r="A29" s="101">
        <f>A28+1</f>
        <v>3</v>
      </c>
      <c r="B29" s="198"/>
      <c r="C29" s="196" t="s">
        <v>180</v>
      </c>
      <c r="D29" s="197">
        <v>1</v>
      </c>
      <c r="E29" s="105"/>
      <c r="F29" s="106"/>
      <c r="G29" s="107">
        <f t="shared" si="0"/>
        <v>0</v>
      </c>
      <c r="H29" s="108"/>
      <c r="I29" s="108"/>
      <c r="J29" s="109">
        <f t="shared" si="1"/>
        <v>0</v>
      </c>
      <c r="K29" s="109">
        <f t="shared" si="2"/>
        <v>0</v>
      </c>
      <c r="L29" s="109">
        <f t="shared" si="3"/>
        <v>0</v>
      </c>
      <c r="M29" s="109">
        <f t="shared" si="4"/>
        <v>0</v>
      </c>
      <c r="N29" s="109">
        <f t="shared" si="5"/>
        <v>0</v>
      </c>
      <c r="O29" s="109">
        <f t="shared" si="6"/>
        <v>0</v>
      </c>
      <c r="P29" s="433"/>
    </row>
    <row r="30" spans="1:16" s="80" customFormat="1" x14ac:dyDescent="0.25">
      <c r="A30" s="197"/>
      <c r="B30" s="198"/>
      <c r="C30" s="205" t="s">
        <v>185</v>
      </c>
      <c r="D30" s="197"/>
      <c r="E30" s="105"/>
      <c r="F30" s="106"/>
      <c r="G30" s="107">
        <f t="shared" si="0"/>
        <v>0</v>
      </c>
      <c r="H30" s="108"/>
      <c r="I30" s="108"/>
      <c r="J30" s="109">
        <f t="shared" si="1"/>
        <v>0</v>
      </c>
      <c r="K30" s="109">
        <f t="shared" si="2"/>
        <v>0</v>
      </c>
      <c r="L30" s="109">
        <f t="shared" si="3"/>
        <v>0</v>
      </c>
      <c r="M30" s="109">
        <f t="shared" si="4"/>
        <v>0</v>
      </c>
      <c r="N30" s="109">
        <f t="shared" si="5"/>
        <v>0</v>
      </c>
      <c r="O30" s="109">
        <f t="shared" si="6"/>
        <v>0</v>
      </c>
      <c r="P30" s="433"/>
    </row>
    <row r="31" spans="1:16" s="80" customFormat="1" x14ac:dyDescent="0.25">
      <c r="A31" s="197"/>
      <c r="B31" s="198"/>
      <c r="C31" s="196" t="s">
        <v>186</v>
      </c>
      <c r="D31" s="197"/>
      <c r="E31" s="105"/>
      <c r="F31" s="106"/>
      <c r="G31" s="107">
        <f t="shared" si="0"/>
        <v>0</v>
      </c>
      <c r="H31" s="108"/>
      <c r="I31" s="108"/>
      <c r="J31" s="109">
        <f t="shared" si="1"/>
        <v>0</v>
      </c>
      <c r="K31" s="109">
        <f t="shared" si="2"/>
        <v>0</v>
      </c>
      <c r="L31" s="109">
        <f t="shared" si="3"/>
        <v>0</v>
      </c>
      <c r="M31" s="109">
        <f t="shared" si="4"/>
        <v>0</v>
      </c>
      <c r="N31" s="109">
        <f t="shared" si="5"/>
        <v>0</v>
      </c>
      <c r="O31" s="109">
        <f t="shared" si="6"/>
        <v>0</v>
      </c>
      <c r="P31" s="433"/>
    </row>
    <row r="32" spans="1:16" s="80" customFormat="1" x14ac:dyDescent="0.25">
      <c r="A32" s="197">
        <v>1</v>
      </c>
      <c r="B32" s="198"/>
      <c r="C32" s="196" t="s">
        <v>187</v>
      </c>
      <c r="D32" s="197">
        <v>3</v>
      </c>
      <c r="E32" s="105"/>
      <c r="F32" s="106"/>
      <c r="G32" s="107">
        <f t="shared" si="0"/>
        <v>0</v>
      </c>
      <c r="H32" s="108"/>
      <c r="I32" s="108"/>
      <c r="J32" s="109">
        <f t="shared" si="1"/>
        <v>0</v>
      </c>
      <c r="K32" s="109">
        <f t="shared" si="2"/>
        <v>0</v>
      </c>
      <c r="L32" s="109">
        <f t="shared" si="3"/>
        <v>0</v>
      </c>
      <c r="M32" s="109">
        <f t="shared" si="4"/>
        <v>0</v>
      </c>
      <c r="N32" s="109">
        <f t="shared" si="5"/>
        <v>0</v>
      </c>
      <c r="O32" s="109">
        <f t="shared" si="6"/>
        <v>0</v>
      </c>
      <c r="P32" s="433"/>
    </row>
    <row r="33" spans="1:16" s="80" customFormat="1" ht="12" thickBot="1" x14ac:dyDescent="0.3">
      <c r="A33" s="197">
        <v>2</v>
      </c>
      <c r="B33" s="198"/>
      <c r="C33" s="196" t="s">
        <v>188</v>
      </c>
      <c r="D33" s="197">
        <v>8</v>
      </c>
      <c r="E33" s="105"/>
      <c r="F33" s="106"/>
      <c r="G33" s="107">
        <f t="shared" si="0"/>
        <v>0</v>
      </c>
      <c r="H33" s="108"/>
      <c r="I33" s="108"/>
      <c r="J33" s="109">
        <f t="shared" si="1"/>
        <v>0</v>
      </c>
      <c r="K33" s="109">
        <f t="shared" si="2"/>
        <v>0</v>
      </c>
      <c r="L33" s="109">
        <f t="shared" si="3"/>
        <v>0</v>
      </c>
      <c r="M33" s="109">
        <f t="shared" si="4"/>
        <v>0</v>
      </c>
      <c r="N33" s="109">
        <f t="shared" si="5"/>
        <v>0</v>
      </c>
      <c r="O33" s="109">
        <f t="shared" si="6"/>
        <v>0</v>
      </c>
      <c r="P33" s="433"/>
    </row>
    <row r="34" spans="1:16" s="80" customFormat="1" ht="12" thickBot="1" x14ac:dyDescent="0.3">
      <c r="A34" s="206"/>
      <c r="B34" s="206"/>
      <c r="C34" s="549" t="s">
        <v>472</v>
      </c>
      <c r="D34" s="550"/>
      <c r="E34" s="550"/>
      <c r="F34" s="550"/>
      <c r="G34" s="550"/>
      <c r="H34" s="550"/>
      <c r="I34" s="550"/>
      <c r="J34" s="551"/>
      <c r="K34" s="120">
        <f>SUM(K14:K33)</f>
        <v>0</v>
      </c>
      <c r="L34" s="120">
        <f>SUM(L14:L33)</f>
        <v>0</v>
      </c>
      <c r="M34" s="120">
        <f>SUM(M14:M33)</f>
        <v>0</v>
      </c>
      <c r="N34" s="120">
        <f>SUM(N14:N33)</f>
        <v>0</v>
      </c>
      <c r="O34" s="120">
        <f>SUM(O14:O33)</f>
        <v>0</v>
      </c>
      <c r="P34" s="433"/>
    </row>
    <row r="35" spans="1:16" s="80" customFormat="1" x14ac:dyDescent="0.25">
      <c r="A35" s="56"/>
      <c r="B35" s="56"/>
      <c r="C35" s="56"/>
      <c r="D35" s="56"/>
      <c r="E35" s="56"/>
      <c r="F35" s="56"/>
      <c r="G35" s="56"/>
      <c r="H35" s="56"/>
      <c r="I35" s="56"/>
      <c r="J35" s="56"/>
      <c r="K35" s="56"/>
      <c r="L35" s="56"/>
      <c r="M35" s="56"/>
      <c r="N35" s="56"/>
      <c r="O35" s="56"/>
      <c r="P35" s="56"/>
    </row>
    <row r="36" spans="1:16" s="80" customFormat="1" x14ac:dyDescent="0.25">
      <c r="A36" s="56"/>
      <c r="B36" s="56"/>
      <c r="C36" s="56"/>
      <c r="D36" s="56"/>
      <c r="E36" s="56"/>
      <c r="F36" s="56"/>
      <c r="G36" s="56"/>
      <c r="H36" s="56"/>
      <c r="I36" s="56"/>
      <c r="J36" s="56"/>
      <c r="K36" s="56"/>
      <c r="L36" s="56"/>
      <c r="M36" s="56"/>
      <c r="N36" s="56"/>
      <c r="O36" s="56"/>
      <c r="P36" s="56"/>
    </row>
    <row r="37" spans="1:16" s="80" customFormat="1" x14ac:dyDescent="0.25">
      <c r="A37" s="80" t="s">
        <v>14</v>
      </c>
      <c r="B37" s="56"/>
      <c r="C37" s="545">
        <f>sas</f>
        <v>0</v>
      </c>
      <c r="D37" s="545"/>
      <c r="E37" s="545"/>
      <c r="F37" s="545"/>
      <c r="G37" s="545"/>
      <c r="H37" s="545"/>
      <c r="I37" s="56"/>
      <c r="J37" s="56"/>
      <c r="K37" s="56"/>
      <c r="L37" s="56"/>
      <c r="M37" s="56"/>
      <c r="N37" s="56"/>
      <c r="O37" s="56"/>
      <c r="P37" s="56"/>
    </row>
    <row r="38" spans="1:16" s="80" customFormat="1" x14ac:dyDescent="0.25">
      <c r="A38" s="56"/>
      <c r="B38" s="56"/>
      <c r="C38" s="508" t="s">
        <v>15</v>
      </c>
      <c r="D38" s="508"/>
      <c r="E38" s="508"/>
      <c r="F38" s="508"/>
      <c r="G38" s="508"/>
      <c r="H38" s="508"/>
      <c r="I38" s="56"/>
      <c r="J38" s="56"/>
      <c r="K38" s="56"/>
      <c r="L38" s="56"/>
      <c r="M38" s="56"/>
      <c r="N38" s="56"/>
      <c r="O38" s="56"/>
      <c r="P38" s="56"/>
    </row>
    <row r="39" spans="1:16" s="80" customFormat="1" x14ac:dyDescent="0.25">
      <c r="A39" s="56"/>
      <c r="B39" s="56"/>
      <c r="C39" s="56"/>
      <c r="D39" s="56"/>
      <c r="E39" s="56"/>
      <c r="F39" s="56"/>
      <c r="G39" s="56"/>
      <c r="H39" s="56"/>
      <c r="I39" s="56"/>
      <c r="J39" s="56"/>
      <c r="K39" s="56"/>
      <c r="L39" s="56"/>
      <c r="M39" s="56"/>
      <c r="N39" s="56"/>
      <c r="O39" s="56"/>
      <c r="P39" s="56"/>
    </row>
    <row r="40" spans="1:16" s="80" customFormat="1" x14ac:dyDescent="0.25">
      <c r="A40" s="122" t="str">
        <f>dat</f>
        <v>Tāme sastādīta 2021. gada</v>
      </c>
      <c r="B40" s="123"/>
      <c r="C40" s="123"/>
      <c r="D40" s="123"/>
      <c r="E40" s="56"/>
      <c r="F40" s="56"/>
      <c r="G40" s="56"/>
      <c r="H40" s="56"/>
      <c r="I40" s="56"/>
      <c r="J40" s="56"/>
      <c r="K40" s="56"/>
      <c r="L40" s="56"/>
      <c r="M40" s="56"/>
      <c r="N40" s="56"/>
      <c r="O40" s="56"/>
      <c r="P40" s="56"/>
    </row>
    <row r="41" spans="1:16" s="80" customFormat="1" x14ac:dyDescent="0.25">
      <c r="A41" s="56"/>
      <c r="B41" s="56"/>
      <c r="C41" s="56"/>
      <c r="D41" s="56"/>
      <c r="E41" s="56"/>
      <c r="F41" s="56"/>
      <c r="G41" s="56"/>
      <c r="H41" s="56"/>
      <c r="I41" s="56"/>
      <c r="J41" s="56"/>
      <c r="K41" s="56"/>
      <c r="L41" s="56"/>
      <c r="M41" s="56"/>
      <c r="N41" s="56"/>
      <c r="O41" s="56"/>
      <c r="P41" s="56"/>
    </row>
    <row r="42" spans="1:16" s="80" customFormat="1" x14ac:dyDescent="0.25">
      <c r="A42" s="80" t="s">
        <v>38</v>
      </c>
      <c r="B42" s="56"/>
      <c r="C42" s="545">
        <f>C37</f>
        <v>0</v>
      </c>
      <c r="D42" s="545"/>
      <c r="E42" s="545"/>
      <c r="F42" s="545"/>
      <c r="G42" s="545"/>
      <c r="H42" s="545"/>
      <c r="I42" s="56"/>
      <c r="J42" s="56"/>
      <c r="K42" s="56"/>
      <c r="L42" s="56"/>
      <c r="M42" s="56"/>
      <c r="N42" s="56"/>
      <c r="O42" s="56"/>
      <c r="P42" s="56"/>
    </row>
    <row r="43" spans="1:16" s="80" customFormat="1" x14ac:dyDescent="0.25">
      <c r="A43" s="56"/>
      <c r="B43" s="56"/>
      <c r="C43" s="508" t="s">
        <v>15</v>
      </c>
      <c r="D43" s="508"/>
      <c r="E43" s="508"/>
      <c r="F43" s="508"/>
      <c r="G43" s="508"/>
      <c r="H43" s="508"/>
      <c r="I43" s="56"/>
      <c r="J43" s="56"/>
      <c r="K43" s="56"/>
      <c r="L43" s="56"/>
      <c r="M43" s="56"/>
      <c r="N43" s="56"/>
      <c r="O43" s="56"/>
      <c r="P43" s="56"/>
    </row>
    <row r="44" spans="1:16" s="80" customFormat="1" x14ac:dyDescent="0.25">
      <c r="A44" s="56"/>
      <c r="B44" s="56"/>
      <c r="C44" s="56"/>
      <c r="D44" s="56"/>
      <c r="E44" s="56"/>
      <c r="F44" s="56"/>
      <c r="G44" s="56"/>
      <c r="H44" s="56"/>
      <c r="I44" s="56"/>
      <c r="J44" s="56"/>
      <c r="K44" s="56"/>
      <c r="L44" s="56"/>
      <c r="M44" s="56"/>
      <c r="N44" s="56"/>
      <c r="O44" s="56"/>
      <c r="P44" s="56"/>
    </row>
    <row r="45" spans="1:16" s="80" customFormat="1" x14ac:dyDescent="0.25">
      <c r="A45" s="122" t="s">
        <v>53</v>
      </c>
      <c r="B45" s="123"/>
      <c r="C45" s="124">
        <f>sert</f>
        <v>0</v>
      </c>
    </row>
    <row r="47" spans="1:16" ht="13.5" x14ac:dyDescent="0.25">
      <c r="A47" s="580" t="s">
        <v>563</v>
      </c>
    </row>
    <row r="48" spans="1:16" ht="12" x14ac:dyDescent="0.2">
      <c r="A48" s="581" t="s">
        <v>564</v>
      </c>
    </row>
    <row r="49" spans="1:1" ht="12" x14ac:dyDescent="0.2">
      <c r="A49" s="581" t="s">
        <v>565</v>
      </c>
    </row>
  </sheetData>
  <mergeCells count="21">
    <mergeCell ref="C34:J34"/>
    <mergeCell ref="C37:H37"/>
    <mergeCell ref="C38:H38"/>
    <mergeCell ref="C42:H42"/>
    <mergeCell ref="C43:H43"/>
    <mergeCell ref="D8:L8"/>
    <mergeCell ref="A9:H9"/>
    <mergeCell ref="I9:L9"/>
    <mergeCell ref="M9:N9"/>
    <mergeCell ref="A12:A13"/>
    <mergeCell ref="B12:B13"/>
    <mergeCell ref="C12:C13"/>
    <mergeCell ref="D12:D13"/>
    <mergeCell ref="E12:J12"/>
    <mergeCell ref="K12:O12"/>
    <mergeCell ref="D7:L7"/>
    <mergeCell ref="C2:J2"/>
    <mergeCell ref="C3:J3"/>
    <mergeCell ref="C4:J4"/>
    <mergeCell ref="D5:L5"/>
    <mergeCell ref="D6:L6"/>
  </mergeCells>
  <conditionalFormatting sqref="C4:J4 D5:L6 A25:C26 C14:C17 B18:C18 B27:C29 A30:C33 E14:F18 H14:I18 H24:I33 E24:F33 B24:C24">
    <cfRule type="cellIs" dxfId="109" priority="21" operator="equal">
      <formula>0</formula>
    </cfRule>
  </conditionalFormatting>
  <conditionalFormatting sqref="M9:N9 C2:J2 G14:G18 J14:O18 J24:O33 G24:G33">
    <cfRule type="cellIs" dxfId="108" priority="22" operator="equal">
      <formula>0</formula>
    </cfRule>
  </conditionalFormatting>
  <conditionalFormatting sqref="A9:H9 C34">
    <cfRule type="containsText" dxfId="107" priority="23" operator="containsText" text="Tāme sastādīta  20__. gada tirgus cenās, pamatojoties uz ___ daļas rasējumiem"/>
  </conditionalFormatting>
  <conditionalFormatting sqref="N10">
    <cfRule type="cellIs" dxfId="106" priority="24" operator="equal">
      <formula>"20__. gada __. _________"</formula>
    </cfRule>
  </conditionalFormatting>
  <conditionalFormatting sqref="O10">
    <cfRule type="cellIs" dxfId="105" priority="25" operator="equal">
      <formula>"20__. gada __. _________"</formula>
    </cfRule>
  </conditionalFormatting>
  <conditionalFormatting sqref="K34:O34">
    <cfRule type="cellIs" dxfId="104" priority="20" operator="equal">
      <formula>0</formula>
    </cfRule>
  </conditionalFormatting>
  <conditionalFormatting sqref="E1">
    <cfRule type="cellIs" dxfId="103" priority="27" operator="equal">
      <formula>0</formula>
    </cfRule>
  </conditionalFormatting>
  <conditionalFormatting sqref="B14">
    <cfRule type="cellIs" dxfId="102" priority="15" operator="equal">
      <formula>0</formula>
    </cfRule>
  </conditionalFormatting>
  <conditionalFormatting sqref="A14:A18">
    <cfRule type="cellIs" dxfId="101" priority="14" operator="equal">
      <formula>0</formula>
    </cfRule>
  </conditionalFormatting>
  <conditionalFormatting sqref="A27:A29">
    <cfRule type="cellIs" dxfId="100" priority="13" operator="equal">
      <formula>0</formula>
    </cfRule>
  </conditionalFormatting>
  <conditionalFormatting sqref="C37:H37">
    <cfRule type="cellIs" dxfId="99" priority="6" operator="equal">
      <formula>0</formula>
    </cfRule>
  </conditionalFormatting>
  <conditionalFormatting sqref="C42:H42 C37:H37">
    <cfRule type="cellIs" dxfId="98" priority="7" operator="equal">
      <formula>0</formula>
    </cfRule>
  </conditionalFormatting>
  <conditionalFormatting sqref="C45">
    <cfRule type="cellIs" dxfId="97" priority="8" operator="equal">
      <formula>0</formula>
    </cfRule>
  </conditionalFormatting>
  <conditionalFormatting sqref="D7:L8">
    <cfRule type="cellIs" dxfId="96" priority="5" operator="equal">
      <formula>0</formula>
    </cfRule>
  </conditionalFormatting>
  <conditionalFormatting sqref="C19:C22 B23:C23 E19:F23 H19:I23">
    <cfRule type="cellIs" dxfId="95" priority="3" operator="equal">
      <formula>0</formula>
    </cfRule>
  </conditionalFormatting>
  <conditionalFormatting sqref="G19:G23 J19:O23">
    <cfRule type="cellIs" dxfId="94" priority="4" operator="equal">
      <formula>0</formula>
    </cfRule>
  </conditionalFormatting>
  <conditionalFormatting sqref="B19">
    <cfRule type="cellIs" dxfId="93" priority="2" operator="equal">
      <formula>0</formula>
    </cfRule>
  </conditionalFormatting>
  <conditionalFormatting sqref="A19:A24">
    <cfRule type="cellIs" dxfId="92" priority="1" operator="equal">
      <formula>0</formula>
    </cfRule>
  </conditionalFormatting>
  <pageMargins left="0" right="0.19685039370078741" top="0.59055118110236227" bottom="0.39370078740157483" header="0.51181102362204722" footer="0.51181102362204722"/>
  <pageSetup paperSize="9" scale="93"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LX50"/>
  <sheetViews>
    <sheetView view="pageBreakPreview" topLeftCell="A31" zoomScale="145" zoomScaleNormal="85" zoomScaleSheetLayoutView="145" workbookViewId="0">
      <selection activeCell="A48" sqref="A48:A50"/>
    </sheetView>
  </sheetViews>
  <sheetFormatPr defaultColWidth="9.140625" defaultRowHeight="11.25" x14ac:dyDescent="0.25"/>
  <cols>
    <col min="1" max="1" width="4.5703125" style="80" customWidth="1"/>
    <col min="2" max="2" width="6" style="80" customWidth="1"/>
    <col min="3" max="3" width="42.5703125" style="80" customWidth="1"/>
    <col min="4" max="4" width="7.28515625" style="80" customWidth="1"/>
    <col min="5" max="5" width="8.7109375" style="80" customWidth="1"/>
    <col min="6" max="10" width="7" style="80" customWidth="1"/>
    <col min="11" max="11" width="5.7109375" style="80" customWidth="1"/>
    <col min="12" max="16" width="7" style="80" customWidth="1"/>
    <col min="17" max="1012" width="9.140625" style="80" customWidth="1"/>
    <col min="1013" max="16384" width="9.140625" style="433"/>
  </cols>
  <sheetData>
    <row r="1" spans="1:16" x14ac:dyDescent="0.25">
      <c r="C1" s="81" t="s">
        <v>39</v>
      </c>
      <c r="D1" s="82">
        <f>'Kops a'!A21</f>
        <v>7</v>
      </c>
      <c r="N1" s="83"/>
      <c r="O1" s="81"/>
      <c r="P1" s="83"/>
    </row>
    <row r="2" spans="1:16" x14ac:dyDescent="0.25">
      <c r="A2" s="84"/>
      <c r="B2" s="84"/>
      <c r="C2" s="533" t="s">
        <v>113</v>
      </c>
      <c r="D2" s="533"/>
      <c r="E2" s="533"/>
      <c r="F2" s="533"/>
      <c r="G2" s="533"/>
      <c r="H2" s="533"/>
      <c r="I2" s="533"/>
      <c r="J2" s="84"/>
    </row>
    <row r="3" spans="1:16" x14ac:dyDescent="0.25">
      <c r="A3" s="85"/>
      <c r="B3" s="85"/>
      <c r="C3" s="510" t="s">
        <v>18</v>
      </c>
      <c r="D3" s="510"/>
      <c r="E3" s="510"/>
      <c r="F3" s="510"/>
      <c r="G3" s="510"/>
      <c r="H3" s="510"/>
      <c r="I3" s="510"/>
      <c r="J3" s="85"/>
    </row>
    <row r="4" spans="1:16" x14ac:dyDescent="0.25">
      <c r="A4" s="85"/>
      <c r="B4" s="85"/>
      <c r="C4" s="504" t="s">
        <v>4</v>
      </c>
      <c r="D4" s="504"/>
      <c r="E4" s="504"/>
      <c r="F4" s="504"/>
      <c r="G4" s="504"/>
      <c r="H4" s="504"/>
      <c r="I4" s="504"/>
      <c r="J4" s="85"/>
    </row>
    <row r="5" spans="1:16" x14ac:dyDescent="0.25">
      <c r="C5" s="81" t="s">
        <v>5</v>
      </c>
      <c r="D5" s="532" t="str">
        <f>'Kops a'!D6</f>
        <v>Daudzīvokļu dzīvojamā māja</v>
      </c>
      <c r="E5" s="532"/>
      <c r="F5" s="532"/>
      <c r="G5" s="532"/>
      <c r="H5" s="532"/>
      <c r="I5" s="532"/>
      <c r="J5" s="532"/>
      <c r="K5" s="532"/>
      <c r="L5" s="532"/>
      <c r="M5" s="56"/>
      <c r="N5" s="56"/>
      <c r="O5" s="56"/>
      <c r="P5" s="56"/>
    </row>
    <row r="6" spans="1:16" x14ac:dyDescent="0.25">
      <c r="C6" s="81" t="s">
        <v>6</v>
      </c>
      <c r="D6" s="532" t="str">
        <f>'Kops a'!D7</f>
        <v>fasādes vienkāršotā atjaunošana</v>
      </c>
      <c r="E6" s="532"/>
      <c r="F6" s="532"/>
      <c r="G6" s="532"/>
      <c r="H6" s="532"/>
      <c r="I6" s="532"/>
      <c r="J6" s="532"/>
      <c r="K6" s="532"/>
      <c r="L6" s="532"/>
      <c r="M6" s="56"/>
      <c r="N6" s="56"/>
      <c r="O6" s="56"/>
      <c r="P6" s="56"/>
    </row>
    <row r="7" spans="1:16" x14ac:dyDescent="0.25">
      <c r="C7" s="81" t="s">
        <v>7</v>
      </c>
      <c r="D7" s="532" t="str">
        <f>adrese</f>
        <v>Dzīvojamā ēka Nr.17000310131 001 
Zvejnieku alejā 7, Liepājā.</v>
      </c>
      <c r="E7" s="532"/>
      <c r="F7" s="532"/>
      <c r="G7" s="532"/>
      <c r="H7" s="532"/>
      <c r="I7" s="532"/>
      <c r="J7" s="532"/>
      <c r="K7" s="532"/>
      <c r="L7" s="532"/>
      <c r="M7" s="56"/>
      <c r="N7" s="56"/>
      <c r="O7" s="56"/>
      <c r="P7" s="56"/>
    </row>
    <row r="8" spans="1:16" x14ac:dyDescent="0.25">
      <c r="C8" s="81" t="s">
        <v>21</v>
      </c>
      <c r="D8" s="532" t="str">
        <f>līgums</f>
        <v>WS-61-17</v>
      </c>
      <c r="E8" s="532"/>
      <c r="F8" s="532"/>
      <c r="G8" s="532"/>
      <c r="H8" s="532"/>
      <c r="I8" s="532"/>
      <c r="J8" s="532"/>
      <c r="K8" s="532"/>
      <c r="L8" s="532"/>
      <c r="M8" s="56"/>
      <c r="N8" s="56"/>
      <c r="O8" s="56"/>
      <c r="P8" s="56"/>
    </row>
    <row r="9" spans="1:16" x14ac:dyDescent="0.25">
      <c r="A9" s="511" t="str">
        <f>'1a'!A9:F9</f>
        <v>Tāme sastādīta 2021. gada tirgus cenās, pamatojoties uz AR un BK daļas rasējumiem</v>
      </c>
      <c r="B9" s="511"/>
      <c r="C9" s="511"/>
      <c r="D9" s="511"/>
      <c r="E9" s="511"/>
      <c r="F9" s="511"/>
      <c r="G9" s="56"/>
      <c r="H9" s="56"/>
      <c r="I9" s="56"/>
      <c r="J9" s="546" t="s">
        <v>40</v>
      </c>
      <c r="K9" s="546"/>
      <c r="L9" s="546"/>
      <c r="M9" s="546"/>
      <c r="N9" s="547">
        <f>P35</f>
        <v>0</v>
      </c>
      <c r="O9" s="547"/>
      <c r="P9" s="56"/>
    </row>
    <row r="10" spans="1:16" x14ac:dyDescent="0.25">
      <c r="A10" s="87"/>
      <c r="B10" s="88"/>
      <c r="C10" s="81"/>
      <c r="L10" s="84"/>
      <c r="M10" s="84"/>
      <c r="O10" s="89"/>
      <c r="P10" s="90" t="str">
        <f>A41</f>
        <v>Tāme sastādīta 2021. gada</v>
      </c>
    </row>
    <row r="11" spans="1:16" ht="12" thickBot="1" x14ac:dyDescent="0.3">
      <c r="A11" s="87"/>
      <c r="B11" s="88"/>
      <c r="C11" s="81"/>
      <c r="L11" s="91"/>
      <c r="M11" s="91"/>
      <c r="N11" s="92"/>
      <c r="O11" s="83"/>
    </row>
    <row r="12" spans="1:16" ht="12" thickBot="1" x14ac:dyDescent="0.3">
      <c r="A12" s="538" t="s">
        <v>24</v>
      </c>
      <c r="B12" s="539" t="s">
        <v>41</v>
      </c>
      <c r="C12" s="540" t="s">
        <v>42</v>
      </c>
      <c r="D12" s="541" t="s">
        <v>43</v>
      </c>
      <c r="E12" s="542" t="s">
        <v>44</v>
      </c>
      <c r="F12" s="543" t="s">
        <v>45</v>
      </c>
      <c r="G12" s="543"/>
      <c r="H12" s="543"/>
      <c r="I12" s="543"/>
      <c r="J12" s="543"/>
      <c r="K12" s="543"/>
      <c r="L12" s="543" t="s">
        <v>46</v>
      </c>
      <c r="M12" s="543"/>
      <c r="N12" s="543"/>
      <c r="O12" s="543"/>
      <c r="P12" s="543"/>
    </row>
    <row r="13" spans="1:16" ht="66" x14ac:dyDescent="0.25">
      <c r="A13" s="518"/>
      <c r="B13" s="552"/>
      <c r="C13" s="553"/>
      <c r="D13" s="554"/>
      <c r="E13" s="555"/>
      <c r="F13" s="159" t="s">
        <v>47</v>
      </c>
      <c r="G13" s="158" t="s">
        <v>48</v>
      </c>
      <c r="H13" s="158" t="s">
        <v>49</v>
      </c>
      <c r="I13" s="158" t="s">
        <v>50</v>
      </c>
      <c r="J13" s="158" t="s">
        <v>51</v>
      </c>
      <c r="K13" s="160" t="s">
        <v>52</v>
      </c>
      <c r="L13" s="159" t="s">
        <v>47</v>
      </c>
      <c r="M13" s="158" t="s">
        <v>49</v>
      </c>
      <c r="N13" s="158" t="s">
        <v>50</v>
      </c>
      <c r="O13" s="158" t="s">
        <v>51</v>
      </c>
      <c r="P13" s="160" t="s">
        <v>52</v>
      </c>
    </row>
    <row r="14" spans="1:16" x14ac:dyDescent="0.25">
      <c r="A14" s="161" t="str">
        <f>IF(COUNTBLANK(B14)=1," ",COUNTA($B$13:B14))</f>
        <v xml:space="preserve"> </v>
      </c>
      <c r="B14" s="162"/>
      <c r="C14" s="163" t="s">
        <v>407</v>
      </c>
      <c r="D14" s="162" t="s">
        <v>56</v>
      </c>
      <c r="E14" s="164">
        <f>9*2</f>
        <v>18</v>
      </c>
      <c r="F14" s="165"/>
      <c r="G14" s="166"/>
      <c r="H14" s="166">
        <f t="shared" ref="H14:H15" si="0">F14*G14</f>
        <v>0</v>
      </c>
      <c r="I14" s="167"/>
      <c r="J14" s="167"/>
      <c r="K14" s="168">
        <f t="shared" ref="K14:K15" si="1">ROUND(I14+H14+J14,2)</f>
        <v>0</v>
      </c>
      <c r="L14" s="168">
        <f t="shared" ref="L14:L15" si="2">ROUND(E14*F14,2)</f>
        <v>0</v>
      </c>
      <c r="M14" s="168">
        <f t="shared" ref="M14:M15" si="3">ROUND(E14*H14,2)</f>
        <v>0</v>
      </c>
      <c r="N14" s="168">
        <f t="shared" ref="N14:N15" si="4">ROUND(E14*I14,2)</f>
        <v>0</v>
      </c>
      <c r="O14" s="168">
        <f t="shared" ref="O14:O15" si="5">ROUND(E14*J14,2)</f>
        <v>0</v>
      </c>
      <c r="P14" s="168">
        <f t="shared" ref="P14:P15" si="6">SUM(M14:O14)</f>
        <v>0</v>
      </c>
    </row>
    <row r="15" spans="1:16" ht="22.5" x14ac:dyDescent="0.25">
      <c r="A15" s="161">
        <f>IF(COUNTBLANK(B15)=1," ",COUNTA($B$13:B15))</f>
        <v>1</v>
      </c>
      <c r="B15" s="169" t="s">
        <v>79</v>
      </c>
      <c r="C15" s="170" t="s">
        <v>408</v>
      </c>
      <c r="D15" s="171" t="s">
        <v>78</v>
      </c>
      <c r="E15" s="172">
        <f>E14*0.2+1.2*0.6*2</f>
        <v>5.04</v>
      </c>
      <c r="F15" s="165"/>
      <c r="G15" s="166"/>
      <c r="H15" s="166">
        <f t="shared" si="0"/>
        <v>0</v>
      </c>
      <c r="I15" s="167"/>
      <c r="J15" s="167"/>
      <c r="K15" s="168">
        <f t="shared" si="1"/>
        <v>0</v>
      </c>
      <c r="L15" s="168">
        <f t="shared" si="2"/>
        <v>0</v>
      </c>
      <c r="M15" s="168">
        <f t="shared" si="3"/>
        <v>0</v>
      </c>
      <c r="N15" s="168">
        <f t="shared" si="4"/>
        <v>0</v>
      </c>
      <c r="O15" s="168">
        <f t="shared" si="5"/>
        <v>0</v>
      </c>
      <c r="P15" s="168">
        <f t="shared" si="6"/>
        <v>0</v>
      </c>
    </row>
    <row r="16" spans="1:16" x14ac:dyDescent="0.25">
      <c r="A16" s="161">
        <f>IF(COUNTBLANK(B16)=1," ",COUNTA($B$13:B16))</f>
        <v>2</v>
      </c>
      <c r="B16" s="169" t="s">
        <v>79</v>
      </c>
      <c r="C16" s="170" t="s">
        <v>409</v>
      </c>
      <c r="D16" s="171" t="s">
        <v>78</v>
      </c>
      <c r="E16" s="172">
        <f>E14</f>
        <v>18</v>
      </c>
      <c r="F16" s="165"/>
      <c r="G16" s="166"/>
      <c r="H16" s="166">
        <f t="shared" ref="H16:H34" si="7">F16*G16</f>
        <v>0</v>
      </c>
      <c r="I16" s="167"/>
      <c r="J16" s="167"/>
      <c r="K16" s="168">
        <f t="shared" ref="K16:K34" si="8">ROUND(I16+H16+J16,2)</f>
        <v>0</v>
      </c>
      <c r="L16" s="168">
        <f t="shared" ref="L16:L34" si="9">ROUND(E16*F16,2)</f>
        <v>0</v>
      </c>
      <c r="M16" s="168">
        <f t="shared" ref="M16:M34" si="10">ROUND(E16*H16,2)</f>
        <v>0</v>
      </c>
      <c r="N16" s="168">
        <f t="shared" ref="N16:N34" si="11">ROUND(E16*I16,2)</f>
        <v>0</v>
      </c>
      <c r="O16" s="168">
        <f t="shared" ref="O16:O34" si="12">ROUND(E16*J16,2)</f>
        <v>0</v>
      </c>
      <c r="P16" s="168">
        <f t="shared" ref="P16:P34" si="13">SUM(M16:O16)</f>
        <v>0</v>
      </c>
    </row>
    <row r="17" spans="1:16" x14ac:dyDescent="0.25">
      <c r="A17" s="161" t="str">
        <f>IF(COUNTBLANK(B17)=1," ",COUNTA($B$13:B17))</f>
        <v xml:space="preserve"> </v>
      </c>
      <c r="B17" s="171"/>
      <c r="C17" s="163" t="s">
        <v>413</v>
      </c>
      <c r="D17" s="162" t="s">
        <v>56</v>
      </c>
      <c r="E17" s="173">
        <v>11</v>
      </c>
      <c r="F17" s="165"/>
      <c r="G17" s="166"/>
      <c r="H17" s="166">
        <f t="shared" si="7"/>
        <v>0</v>
      </c>
      <c r="I17" s="167"/>
      <c r="J17" s="167"/>
      <c r="K17" s="168">
        <f t="shared" si="8"/>
        <v>0</v>
      </c>
      <c r="L17" s="168">
        <f t="shared" si="9"/>
        <v>0</v>
      </c>
      <c r="M17" s="168">
        <f t="shared" si="10"/>
        <v>0</v>
      </c>
      <c r="N17" s="168">
        <f t="shared" si="11"/>
        <v>0</v>
      </c>
      <c r="O17" s="168">
        <f t="shared" si="12"/>
        <v>0</v>
      </c>
      <c r="P17" s="168">
        <f t="shared" si="13"/>
        <v>0</v>
      </c>
    </row>
    <row r="18" spans="1:16" ht="22.5" x14ac:dyDescent="0.25">
      <c r="A18" s="161"/>
      <c r="B18" s="171"/>
      <c r="C18" s="174" t="s">
        <v>412</v>
      </c>
      <c r="D18" s="171" t="s">
        <v>78</v>
      </c>
      <c r="E18" s="172">
        <f>E14*0.3*1.15+E14</f>
        <v>24.21</v>
      </c>
      <c r="F18" s="165"/>
      <c r="G18" s="166"/>
      <c r="H18" s="166">
        <f t="shared" si="7"/>
        <v>0</v>
      </c>
      <c r="I18" s="167"/>
      <c r="J18" s="167"/>
      <c r="K18" s="168">
        <f t="shared" si="8"/>
        <v>0</v>
      </c>
      <c r="L18" s="168">
        <f t="shared" si="9"/>
        <v>0</v>
      </c>
      <c r="M18" s="168">
        <f t="shared" si="10"/>
        <v>0</v>
      </c>
      <c r="N18" s="168">
        <f t="shared" si="11"/>
        <v>0</v>
      </c>
      <c r="O18" s="168">
        <f t="shared" si="12"/>
        <v>0</v>
      </c>
      <c r="P18" s="168">
        <f t="shared" si="13"/>
        <v>0</v>
      </c>
    </row>
    <row r="19" spans="1:16" x14ac:dyDescent="0.25">
      <c r="A19" s="161"/>
      <c r="B19" s="171"/>
      <c r="C19" s="174" t="s">
        <v>411</v>
      </c>
      <c r="D19" s="162" t="s">
        <v>56</v>
      </c>
      <c r="E19" s="173">
        <f>16.8*0.9*2+E14</f>
        <v>48.24</v>
      </c>
      <c r="F19" s="165"/>
      <c r="G19" s="166"/>
      <c r="H19" s="166">
        <f t="shared" si="7"/>
        <v>0</v>
      </c>
      <c r="I19" s="167"/>
      <c r="J19" s="167"/>
      <c r="K19" s="168">
        <f t="shared" si="8"/>
        <v>0</v>
      </c>
      <c r="L19" s="168">
        <f t="shared" si="9"/>
        <v>0</v>
      </c>
      <c r="M19" s="168">
        <f t="shared" si="10"/>
        <v>0</v>
      </c>
      <c r="N19" s="168">
        <f t="shared" si="11"/>
        <v>0</v>
      </c>
      <c r="O19" s="168">
        <f t="shared" si="12"/>
        <v>0</v>
      </c>
      <c r="P19" s="168">
        <f t="shared" si="13"/>
        <v>0</v>
      </c>
    </row>
    <row r="20" spans="1:16" x14ac:dyDescent="0.25">
      <c r="A20" s="161" t="str">
        <f>IF(COUNTBLANK(B20)=1," ",COUNTA($B$13:B20))</f>
        <v xml:space="preserve"> </v>
      </c>
      <c r="B20" s="171"/>
      <c r="C20" s="175" t="s">
        <v>410</v>
      </c>
      <c r="D20" s="171" t="s">
        <v>78</v>
      </c>
      <c r="E20" s="172">
        <f>E17*0.9+E14*0.15</f>
        <v>12.6</v>
      </c>
      <c r="F20" s="165"/>
      <c r="G20" s="166"/>
      <c r="H20" s="166">
        <f t="shared" si="7"/>
        <v>0</v>
      </c>
      <c r="I20" s="167"/>
      <c r="J20" s="167"/>
      <c r="K20" s="168">
        <f t="shared" si="8"/>
        <v>0</v>
      </c>
      <c r="L20" s="168">
        <f t="shared" si="9"/>
        <v>0</v>
      </c>
      <c r="M20" s="168">
        <f t="shared" si="10"/>
        <v>0</v>
      </c>
      <c r="N20" s="168">
        <f t="shared" si="11"/>
        <v>0</v>
      </c>
      <c r="O20" s="168">
        <f t="shared" si="12"/>
        <v>0</v>
      </c>
      <c r="P20" s="168">
        <f t="shared" si="13"/>
        <v>0</v>
      </c>
    </row>
    <row r="21" spans="1:16" x14ac:dyDescent="0.25">
      <c r="A21" s="161" t="str">
        <f>IF(COUNTBLANK(B21)=1," ",COUNTA($B$13:B21))</f>
        <v xml:space="preserve"> </v>
      </c>
      <c r="B21" s="171"/>
      <c r="C21" s="175" t="s">
        <v>414</v>
      </c>
      <c r="D21" s="171" t="s">
        <v>91</v>
      </c>
      <c r="E21" s="171">
        <v>7</v>
      </c>
      <c r="F21" s="165"/>
      <c r="G21" s="166"/>
      <c r="H21" s="166">
        <f t="shared" si="7"/>
        <v>0</v>
      </c>
      <c r="I21" s="167"/>
      <c r="J21" s="167"/>
      <c r="K21" s="168">
        <f t="shared" si="8"/>
        <v>0</v>
      </c>
      <c r="L21" s="168">
        <f t="shared" si="9"/>
        <v>0</v>
      </c>
      <c r="M21" s="168">
        <f t="shared" si="10"/>
        <v>0</v>
      </c>
      <c r="N21" s="168">
        <f t="shared" si="11"/>
        <v>0</v>
      </c>
      <c r="O21" s="168">
        <f t="shared" si="12"/>
        <v>0</v>
      </c>
      <c r="P21" s="168">
        <f t="shared" si="13"/>
        <v>0</v>
      </c>
    </row>
    <row r="22" spans="1:16" x14ac:dyDescent="0.25">
      <c r="A22" s="161" t="str">
        <f>IF(COUNTBLANK(B22)=1," ",COUNTA($B$13:B22))</f>
        <v xml:space="preserve"> </v>
      </c>
      <c r="B22" s="171"/>
      <c r="C22" s="175" t="s">
        <v>415</v>
      </c>
      <c r="D22" s="162" t="s">
        <v>80</v>
      </c>
      <c r="E22" s="171">
        <f>4.4+5.1</f>
        <v>9.5</v>
      </c>
      <c r="F22" s="165"/>
      <c r="G22" s="166"/>
      <c r="H22" s="166">
        <f t="shared" si="7"/>
        <v>0</v>
      </c>
      <c r="I22" s="167"/>
      <c r="J22" s="167"/>
      <c r="K22" s="168">
        <f t="shared" si="8"/>
        <v>0</v>
      </c>
      <c r="L22" s="168">
        <f t="shared" si="9"/>
        <v>0</v>
      </c>
      <c r="M22" s="168">
        <f t="shared" si="10"/>
        <v>0</v>
      </c>
      <c r="N22" s="168">
        <f t="shared" si="11"/>
        <v>0</v>
      </c>
      <c r="O22" s="168">
        <f t="shared" si="12"/>
        <v>0</v>
      </c>
      <c r="P22" s="168">
        <f t="shared" si="13"/>
        <v>0</v>
      </c>
    </row>
    <row r="23" spans="1:16" ht="22.5" x14ac:dyDescent="0.25">
      <c r="A23" s="161" t="str">
        <f>IF(COUNTBLANK(B23)=1," ",COUNTA($B$13:B23))</f>
        <v xml:space="preserve"> </v>
      </c>
      <c r="B23" s="171"/>
      <c r="C23" s="174" t="s">
        <v>417</v>
      </c>
      <c r="D23" s="162" t="s">
        <v>80</v>
      </c>
      <c r="E23" s="171">
        <v>10</v>
      </c>
      <c r="F23" s="165"/>
      <c r="G23" s="166"/>
      <c r="H23" s="166">
        <f t="shared" si="7"/>
        <v>0</v>
      </c>
      <c r="I23" s="167"/>
      <c r="J23" s="167"/>
      <c r="K23" s="168">
        <f t="shared" si="8"/>
        <v>0</v>
      </c>
      <c r="L23" s="168">
        <f t="shared" si="9"/>
        <v>0</v>
      </c>
      <c r="M23" s="168">
        <f t="shared" si="10"/>
        <v>0</v>
      </c>
      <c r="N23" s="168">
        <f t="shared" si="11"/>
        <v>0</v>
      </c>
      <c r="O23" s="168">
        <f t="shared" si="12"/>
        <v>0</v>
      </c>
      <c r="P23" s="168">
        <f t="shared" si="13"/>
        <v>0</v>
      </c>
    </row>
    <row r="24" spans="1:16" x14ac:dyDescent="0.25">
      <c r="A24" s="161" t="str">
        <f>IF(COUNTBLANK(B24)=1," ",COUNTA($B$13:B24))</f>
        <v xml:space="preserve"> </v>
      </c>
      <c r="B24" s="171"/>
      <c r="C24" s="175" t="s">
        <v>416</v>
      </c>
      <c r="D24" s="162" t="s">
        <v>77</v>
      </c>
      <c r="E24" s="171">
        <f>6*4*4</f>
        <v>96</v>
      </c>
      <c r="F24" s="165"/>
      <c r="G24" s="166"/>
      <c r="H24" s="166">
        <f t="shared" si="7"/>
        <v>0</v>
      </c>
      <c r="I24" s="167"/>
      <c r="J24" s="167"/>
      <c r="K24" s="168">
        <f t="shared" si="8"/>
        <v>0</v>
      </c>
      <c r="L24" s="168">
        <f t="shared" si="9"/>
        <v>0</v>
      </c>
      <c r="M24" s="168">
        <f t="shared" si="10"/>
        <v>0</v>
      </c>
      <c r="N24" s="168">
        <f t="shared" si="11"/>
        <v>0</v>
      </c>
      <c r="O24" s="168">
        <f t="shared" si="12"/>
        <v>0</v>
      </c>
      <c r="P24" s="168">
        <f t="shared" si="13"/>
        <v>0</v>
      </c>
    </row>
    <row r="25" spans="1:16" ht="22.5" x14ac:dyDescent="0.25">
      <c r="A25" s="176" t="str">
        <f>IF(COUNTBLANK(B25)=1," ",COUNTA($B$14:B25))</f>
        <v xml:space="preserve"> </v>
      </c>
      <c r="B25" s="177"/>
      <c r="C25" s="178" t="s">
        <v>234</v>
      </c>
      <c r="D25" s="179"/>
      <c r="E25" s="180"/>
      <c r="F25" s="165"/>
      <c r="G25" s="166"/>
      <c r="H25" s="166">
        <f t="shared" si="7"/>
        <v>0</v>
      </c>
      <c r="I25" s="167"/>
      <c r="J25" s="167"/>
      <c r="K25" s="168">
        <f t="shared" si="8"/>
        <v>0</v>
      </c>
      <c r="L25" s="168">
        <f t="shared" si="9"/>
        <v>0</v>
      </c>
      <c r="M25" s="168">
        <f t="shared" si="10"/>
        <v>0</v>
      </c>
      <c r="N25" s="168">
        <f t="shared" si="11"/>
        <v>0</v>
      </c>
      <c r="O25" s="168">
        <f t="shared" si="12"/>
        <v>0</v>
      </c>
      <c r="P25" s="168">
        <f t="shared" si="13"/>
        <v>0</v>
      </c>
    </row>
    <row r="26" spans="1:16" x14ac:dyDescent="0.25">
      <c r="A26" s="176">
        <f>IF(COUNTBLANK(B26)=1," ",COUNTA($B$14:B26))</f>
        <v>3</v>
      </c>
      <c r="B26" s="181" t="s">
        <v>79</v>
      </c>
      <c r="C26" s="182" t="s">
        <v>235</v>
      </c>
      <c r="D26" s="177" t="s">
        <v>56</v>
      </c>
      <c r="E26" s="183">
        <f>5*2+11</f>
        <v>21</v>
      </c>
      <c r="F26" s="165"/>
      <c r="G26" s="166"/>
      <c r="H26" s="166">
        <f t="shared" si="7"/>
        <v>0</v>
      </c>
      <c r="I26" s="167"/>
      <c r="J26" s="167"/>
      <c r="K26" s="168">
        <f t="shared" si="8"/>
        <v>0</v>
      </c>
      <c r="L26" s="168">
        <f t="shared" si="9"/>
        <v>0</v>
      </c>
      <c r="M26" s="168">
        <f t="shared" si="10"/>
        <v>0</v>
      </c>
      <c r="N26" s="168">
        <f t="shared" si="11"/>
        <v>0</v>
      </c>
      <c r="O26" s="168">
        <f t="shared" si="12"/>
        <v>0</v>
      </c>
      <c r="P26" s="168">
        <f t="shared" si="13"/>
        <v>0</v>
      </c>
    </row>
    <row r="27" spans="1:16" x14ac:dyDescent="0.25">
      <c r="A27" s="176">
        <f>IF(COUNTBLANK(B27)=1," ",COUNTA($B$14:B27))</f>
        <v>4</v>
      </c>
      <c r="B27" s="181" t="s">
        <v>79</v>
      </c>
      <c r="C27" s="182" t="s">
        <v>236</v>
      </c>
      <c r="D27" s="177" t="s">
        <v>78</v>
      </c>
      <c r="E27" s="183">
        <f>E26*0.1</f>
        <v>2.1</v>
      </c>
      <c r="F27" s="165"/>
      <c r="G27" s="166"/>
      <c r="H27" s="166">
        <f t="shared" si="7"/>
        <v>0</v>
      </c>
      <c r="I27" s="167"/>
      <c r="J27" s="167"/>
      <c r="K27" s="168">
        <f t="shared" si="8"/>
        <v>0</v>
      </c>
      <c r="L27" s="168">
        <f t="shared" si="9"/>
        <v>0</v>
      </c>
      <c r="M27" s="168">
        <f t="shared" si="10"/>
        <v>0</v>
      </c>
      <c r="N27" s="168">
        <f t="shared" si="11"/>
        <v>0</v>
      </c>
      <c r="O27" s="168">
        <f t="shared" si="12"/>
        <v>0</v>
      </c>
      <c r="P27" s="168">
        <f t="shared" si="13"/>
        <v>0</v>
      </c>
    </row>
    <row r="28" spans="1:16" x14ac:dyDescent="0.25">
      <c r="A28" s="176" t="str">
        <f>IF(COUNTBLANK(B28)=1," ",COUNTA($B$14:B28))</f>
        <v xml:space="preserve"> </v>
      </c>
      <c r="B28" s="177"/>
      <c r="C28" s="182" t="s">
        <v>237</v>
      </c>
      <c r="D28" s="177" t="s">
        <v>78</v>
      </c>
      <c r="E28" s="184">
        <f>E27*1.1</f>
        <v>2.3100000000000005</v>
      </c>
      <c r="F28" s="165"/>
      <c r="G28" s="166"/>
      <c r="H28" s="166">
        <f t="shared" si="7"/>
        <v>0</v>
      </c>
      <c r="I28" s="167"/>
      <c r="J28" s="167"/>
      <c r="K28" s="168">
        <f t="shared" si="8"/>
        <v>0</v>
      </c>
      <c r="L28" s="168">
        <f t="shared" si="9"/>
        <v>0</v>
      </c>
      <c r="M28" s="168">
        <f t="shared" si="10"/>
        <v>0</v>
      </c>
      <c r="N28" s="168">
        <f t="shared" si="11"/>
        <v>0</v>
      </c>
      <c r="O28" s="168">
        <f t="shared" si="12"/>
        <v>0</v>
      </c>
      <c r="P28" s="168">
        <f t="shared" si="13"/>
        <v>0</v>
      </c>
    </row>
    <row r="29" spans="1:16" x14ac:dyDescent="0.25">
      <c r="A29" s="176">
        <f>IF(COUNTBLANK(B29)=1," ",COUNTA($B$12:B29))</f>
        <v>6</v>
      </c>
      <c r="B29" s="185" t="s">
        <v>79</v>
      </c>
      <c r="C29" s="178" t="s">
        <v>238</v>
      </c>
      <c r="D29" s="186" t="s">
        <v>80</v>
      </c>
      <c r="E29" s="187">
        <f>3.15*2</f>
        <v>6.3</v>
      </c>
      <c r="F29" s="165"/>
      <c r="G29" s="166"/>
      <c r="H29" s="166">
        <f t="shared" si="7"/>
        <v>0</v>
      </c>
      <c r="I29" s="167"/>
      <c r="J29" s="167"/>
      <c r="K29" s="168">
        <f t="shared" si="8"/>
        <v>0</v>
      </c>
      <c r="L29" s="168">
        <f t="shared" si="9"/>
        <v>0</v>
      </c>
      <c r="M29" s="168">
        <f t="shared" si="10"/>
        <v>0</v>
      </c>
      <c r="N29" s="168">
        <f t="shared" si="11"/>
        <v>0</v>
      </c>
      <c r="O29" s="168">
        <f t="shared" si="12"/>
        <v>0</v>
      </c>
      <c r="P29" s="168">
        <f t="shared" si="13"/>
        <v>0</v>
      </c>
    </row>
    <row r="30" spans="1:16" x14ac:dyDescent="0.25">
      <c r="A30" s="176"/>
      <c r="B30" s="185"/>
      <c r="C30" s="188" t="s">
        <v>239</v>
      </c>
      <c r="D30" s="186" t="s">
        <v>77</v>
      </c>
      <c r="E30" s="187">
        <f>ROUNDUP(E29*1.1,0)</f>
        <v>7</v>
      </c>
      <c r="F30" s="165"/>
      <c r="G30" s="166"/>
      <c r="H30" s="166">
        <f t="shared" si="7"/>
        <v>0</v>
      </c>
      <c r="I30" s="167"/>
      <c r="J30" s="167"/>
      <c r="K30" s="168">
        <f t="shared" si="8"/>
        <v>0</v>
      </c>
      <c r="L30" s="168">
        <f t="shared" si="9"/>
        <v>0</v>
      </c>
      <c r="M30" s="168">
        <f t="shared" si="10"/>
        <v>0</v>
      </c>
      <c r="N30" s="168">
        <f t="shared" si="11"/>
        <v>0</v>
      </c>
      <c r="O30" s="168">
        <f t="shared" si="12"/>
        <v>0</v>
      </c>
      <c r="P30" s="168">
        <f t="shared" si="13"/>
        <v>0</v>
      </c>
    </row>
    <row r="31" spans="1:16" x14ac:dyDescent="0.25">
      <c r="A31" s="176"/>
      <c r="B31" s="185"/>
      <c r="C31" s="188" t="s">
        <v>240</v>
      </c>
      <c r="D31" s="189" t="s">
        <v>78</v>
      </c>
      <c r="E31" s="190">
        <f>E29*0.05</f>
        <v>0.315</v>
      </c>
      <c r="F31" s="165"/>
      <c r="G31" s="166"/>
      <c r="H31" s="166">
        <f t="shared" si="7"/>
        <v>0</v>
      </c>
      <c r="I31" s="167"/>
      <c r="J31" s="167"/>
      <c r="K31" s="168">
        <f t="shared" si="8"/>
        <v>0</v>
      </c>
      <c r="L31" s="168">
        <f t="shared" si="9"/>
        <v>0</v>
      </c>
      <c r="M31" s="168">
        <f t="shared" si="10"/>
        <v>0</v>
      </c>
      <c r="N31" s="168">
        <f t="shared" si="11"/>
        <v>0</v>
      </c>
      <c r="O31" s="168">
        <f t="shared" si="12"/>
        <v>0</v>
      </c>
      <c r="P31" s="168">
        <f t="shared" si="13"/>
        <v>0</v>
      </c>
    </row>
    <row r="32" spans="1:16" x14ac:dyDescent="0.25">
      <c r="A32" s="176">
        <f>IF(COUNTBLANK(B32)=1," ",COUNTA($B$12:B32))</f>
        <v>7</v>
      </c>
      <c r="B32" s="185" t="s">
        <v>79</v>
      </c>
      <c r="C32" s="178" t="s">
        <v>169</v>
      </c>
      <c r="D32" s="177" t="s">
        <v>56</v>
      </c>
      <c r="E32" s="183">
        <f>5*2+11</f>
        <v>21</v>
      </c>
      <c r="F32" s="165"/>
      <c r="G32" s="166"/>
      <c r="H32" s="166">
        <f t="shared" si="7"/>
        <v>0</v>
      </c>
      <c r="I32" s="167"/>
      <c r="J32" s="167"/>
      <c r="K32" s="168">
        <f t="shared" si="8"/>
        <v>0</v>
      </c>
      <c r="L32" s="168">
        <f t="shared" si="9"/>
        <v>0</v>
      </c>
      <c r="M32" s="168">
        <f t="shared" si="10"/>
        <v>0</v>
      </c>
      <c r="N32" s="168">
        <f t="shared" si="11"/>
        <v>0</v>
      </c>
      <c r="O32" s="168">
        <f t="shared" si="12"/>
        <v>0</v>
      </c>
      <c r="P32" s="168">
        <f t="shared" si="13"/>
        <v>0</v>
      </c>
    </row>
    <row r="33" spans="1:16" x14ac:dyDescent="0.25">
      <c r="A33" s="176"/>
      <c r="B33" s="185"/>
      <c r="C33" s="188" t="s">
        <v>418</v>
      </c>
      <c r="D33" s="177" t="s">
        <v>78</v>
      </c>
      <c r="E33" s="183">
        <f>E32*0.3</f>
        <v>6.3</v>
      </c>
      <c r="F33" s="165"/>
      <c r="G33" s="166"/>
      <c r="H33" s="166">
        <f t="shared" si="7"/>
        <v>0</v>
      </c>
      <c r="I33" s="167"/>
      <c r="J33" s="167"/>
      <c r="K33" s="168">
        <f t="shared" si="8"/>
        <v>0</v>
      </c>
      <c r="L33" s="168">
        <f t="shared" si="9"/>
        <v>0</v>
      </c>
      <c r="M33" s="168">
        <f t="shared" si="10"/>
        <v>0</v>
      </c>
      <c r="N33" s="168">
        <f t="shared" si="11"/>
        <v>0</v>
      </c>
      <c r="O33" s="168">
        <f t="shared" si="12"/>
        <v>0</v>
      </c>
      <c r="P33" s="168">
        <f t="shared" si="13"/>
        <v>0</v>
      </c>
    </row>
    <row r="34" spans="1:16" x14ac:dyDescent="0.25">
      <c r="A34" s="176"/>
      <c r="B34" s="185"/>
      <c r="C34" s="188" t="s">
        <v>419</v>
      </c>
      <c r="D34" s="189" t="s">
        <v>81</v>
      </c>
      <c r="E34" s="190">
        <f>E32*0.25</f>
        <v>5.25</v>
      </c>
      <c r="F34" s="165"/>
      <c r="G34" s="166"/>
      <c r="H34" s="166">
        <f t="shared" si="7"/>
        <v>0</v>
      </c>
      <c r="I34" s="167"/>
      <c r="J34" s="167"/>
      <c r="K34" s="168">
        <f t="shared" si="8"/>
        <v>0</v>
      </c>
      <c r="L34" s="168">
        <f t="shared" si="9"/>
        <v>0</v>
      </c>
      <c r="M34" s="168">
        <f t="shared" si="10"/>
        <v>0</v>
      </c>
      <c r="N34" s="168">
        <f t="shared" si="11"/>
        <v>0</v>
      </c>
      <c r="O34" s="168">
        <f t="shared" si="12"/>
        <v>0</v>
      </c>
      <c r="P34" s="168">
        <f t="shared" si="13"/>
        <v>0</v>
      </c>
    </row>
    <row r="35" spans="1:16" s="80" customFormat="1" ht="12" thickBot="1" x14ac:dyDescent="0.3">
      <c r="A35" s="556" t="s">
        <v>472</v>
      </c>
      <c r="B35" s="557"/>
      <c r="C35" s="557"/>
      <c r="D35" s="557"/>
      <c r="E35" s="557"/>
      <c r="F35" s="557"/>
      <c r="G35" s="557"/>
      <c r="H35" s="557"/>
      <c r="I35" s="557"/>
      <c r="J35" s="557"/>
      <c r="K35" s="558"/>
      <c r="L35" s="191">
        <f>SUM(L14:L34)</f>
        <v>0</v>
      </c>
      <c r="M35" s="191">
        <f t="shared" ref="M35:P35" si="14">SUM(M14:M34)</f>
        <v>0</v>
      </c>
      <c r="N35" s="191">
        <f t="shared" si="14"/>
        <v>0</v>
      </c>
      <c r="O35" s="191">
        <f t="shared" si="14"/>
        <v>0</v>
      </c>
      <c r="P35" s="191">
        <f t="shared" si="14"/>
        <v>0</v>
      </c>
    </row>
    <row r="36" spans="1:16" s="80" customFormat="1" x14ac:dyDescent="0.25">
      <c r="A36" s="56"/>
      <c r="B36" s="56"/>
      <c r="C36" s="56"/>
      <c r="D36" s="56"/>
      <c r="E36" s="56"/>
      <c r="F36" s="56"/>
      <c r="G36" s="56"/>
      <c r="H36" s="56"/>
      <c r="I36" s="56"/>
      <c r="J36" s="56"/>
      <c r="K36" s="56"/>
      <c r="L36" s="56"/>
      <c r="M36" s="56"/>
      <c r="N36" s="56"/>
      <c r="O36" s="56"/>
      <c r="P36" s="56"/>
    </row>
    <row r="37" spans="1:16" s="80" customFormat="1" x14ac:dyDescent="0.25">
      <c r="A37" s="56"/>
      <c r="B37" s="56"/>
      <c r="C37" s="56"/>
      <c r="D37" s="56"/>
      <c r="E37" s="56"/>
      <c r="F37" s="56"/>
      <c r="G37" s="56"/>
      <c r="H37" s="56"/>
      <c r="I37" s="56"/>
      <c r="J37" s="56"/>
      <c r="K37" s="56"/>
      <c r="L37" s="56"/>
      <c r="M37" s="56"/>
      <c r="N37" s="56"/>
      <c r="O37" s="56"/>
      <c r="P37" s="56"/>
    </row>
    <row r="38" spans="1:16" s="80" customFormat="1" x14ac:dyDescent="0.25">
      <c r="A38" s="80" t="s">
        <v>14</v>
      </c>
      <c r="B38" s="56"/>
      <c r="C38" s="545">
        <f>sas</f>
        <v>0</v>
      </c>
      <c r="D38" s="545"/>
      <c r="E38" s="545"/>
      <c r="F38" s="545"/>
      <c r="G38" s="545"/>
      <c r="H38" s="545"/>
      <c r="I38" s="56"/>
      <c r="J38" s="56"/>
      <c r="K38" s="56"/>
      <c r="L38" s="56"/>
      <c r="M38" s="56"/>
      <c r="N38" s="56"/>
      <c r="O38" s="56"/>
      <c r="P38" s="56"/>
    </row>
    <row r="39" spans="1:16" s="80" customFormat="1" x14ac:dyDescent="0.25">
      <c r="A39" s="56"/>
      <c r="B39" s="56"/>
      <c r="C39" s="508" t="s">
        <v>15</v>
      </c>
      <c r="D39" s="508"/>
      <c r="E39" s="508"/>
      <c r="F39" s="508"/>
      <c r="G39" s="508"/>
      <c r="H39" s="508"/>
      <c r="I39" s="56"/>
      <c r="J39" s="56"/>
      <c r="K39" s="56"/>
      <c r="L39" s="56"/>
      <c r="M39" s="56"/>
      <c r="N39" s="56"/>
      <c r="O39" s="56"/>
      <c r="P39" s="56"/>
    </row>
    <row r="40" spans="1:16" s="80" customFormat="1" x14ac:dyDescent="0.25">
      <c r="A40" s="56"/>
      <c r="B40" s="56"/>
      <c r="C40" s="56"/>
      <c r="D40" s="56"/>
      <c r="E40" s="56"/>
      <c r="F40" s="56"/>
      <c r="G40" s="56"/>
      <c r="H40" s="56"/>
      <c r="I40" s="56"/>
      <c r="J40" s="56"/>
      <c r="K40" s="56"/>
      <c r="L40" s="56"/>
      <c r="M40" s="56"/>
      <c r="N40" s="56"/>
      <c r="O40" s="56"/>
      <c r="P40" s="56"/>
    </row>
    <row r="41" spans="1:16" s="80" customFormat="1" x14ac:dyDescent="0.25">
      <c r="A41" s="122" t="str">
        <f>dat</f>
        <v>Tāme sastādīta 2021. gada</v>
      </c>
      <c r="B41" s="123"/>
      <c r="C41" s="123"/>
      <c r="D41" s="123"/>
      <c r="E41" s="56"/>
      <c r="F41" s="56"/>
      <c r="G41" s="56"/>
      <c r="H41" s="56"/>
      <c r="I41" s="56"/>
      <c r="J41" s="56"/>
      <c r="K41" s="56"/>
      <c r="L41" s="56"/>
      <c r="M41" s="56"/>
      <c r="N41" s="56"/>
      <c r="O41" s="56"/>
      <c r="P41" s="56"/>
    </row>
    <row r="42" spans="1:16" s="80" customFormat="1" x14ac:dyDescent="0.25">
      <c r="A42" s="56"/>
      <c r="B42" s="56"/>
      <c r="C42" s="56"/>
      <c r="D42" s="56"/>
      <c r="E42" s="56"/>
      <c r="F42" s="56"/>
      <c r="G42" s="56"/>
      <c r="H42" s="56"/>
      <c r="I42" s="56"/>
      <c r="J42" s="56"/>
      <c r="K42" s="56"/>
      <c r="L42" s="56"/>
      <c r="M42" s="56"/>
      <c r="N42" s="56"/>
      <c r="O42" s="56"/>
      <c r="P42" s="56"/>
    </row>
    <row r="43" spans="1:16" s="80" customFormat="1" x14ac:dyDescent="0.25">
      <c r="A43" s="80" t="s">
        <v>38</v>
      </c>
      <c r="B43" s="56"/>
      <c r="C43" s="545">
        <f>C38</f>
        <v>0</v>
      </c>
      <c r="D43" s="545"/>
      <c r="E43" s="545"/>
      <c r="F43" s="545"/>
      <c r="G43" s="545"/>
      <c r="H43" s="545"/>
      <c r="I43" s="56"/>
      <c r="J43" s="56"/>
      <c r="K43" s="56"/>
      <c r="L43" s="56"/>
      <c r="M43" s="56"/>
      <c r="N43" s="56"/>
      <c r="O43" s="56"/>
      <c r="P43" s="56"/>
    </row>
    <row r="44" spans="1:16" s="80" customFormat="1" x14ac:dyDescent="0.25">
      <c r="A44" s="56"/>
      <c r="B44" s="56"/>
      <c r="C44" s="508" t="s">
        <v>15</v>
      </c>
      <c r="D44" s="508"/>
      <c r="E44" s="508"/>
      <c r="F44" s="508"/>
      <c r="G44" s="508"/>
      <c r="H44" s="508"/>
      <c r="I44" s="56"/>
      <c r="J44" s="56"/>
      <c r="K44" s="56"/>
      <c r="L44" s="56"/>
      <c r="M44" s="56"/>
      <c r="N44" s="56"/>
      <c r="O44" s="56"/>
      <c r="P44" s="56"/>
    </row>
    <row r="45" spans="1:16" s="80" customFormat="1" x14ac:dyDescent="0.25">
      <c r="A45" s="56"/>
      <c r="B45" s="56"/>
      <c r="C45" s="56"/>
      <c r="D45" s="56"/>
      <c r="E45" s="56"/>
      <c r="F45" s="56"/>
      <c r="G45" s="56"/>
      <c r="H45" s="56"/>
      <c r="I45" s="56"/>
      <c r="J45" s="56"/>
      <c r="K45" s="56"/>
      <c r="L45" s="56"/>
      <c r="M45" s="56"/>
      <c r="N45" s="56"/>
      <c r="O45" s="56"/>
      <c r="P45" s="56"/>
    </row>
    <row r="46" spans="1:16" s="80" customFormat="1" x14ac:dyDescent="0.25">
      <c r="A46" s="122" t="s">
        <v>53</v>
      </c>
      <c r="B46" s="123"/>
      <c r="C46" s="124">
        <f>sert</f>
        <v>0</v>
      </c>
    </row>
    <row r="48" spans="1:16" ht="13.5" x14ac:dyDescent="0.25">
      <c r="A48" s="580" t="s">
        <v>563</v>
      </c>
      <c r="B48" s="433"/>
      <c r="C48" s="433"/>
      <c r="D48" s="433"/>
      <c r="E48" s="433"/>
    </row>
    <row r="49" spans="1:5" ht="12" x14ac:dyDescent="0.2">
      <c r="A49" s="581" t="s">
        <v>564</v>
      </c>
      <c r="B49" s="433"/>
      <c r="C49" s="433"/>
      <c r="D49" s="433"/>
      <c r="E49" s="433"/>
    </row>
    <row r="50" spans="1:5" ht="12" x14ac:dyDescent="0.2">
      <c r="A50" s="581" t="s">
        <v>565</v>
      </c>
      <c r="B50" s="433"/>
      <c r="C50" s="433"/>
      <c r="D50" s="433"/>
      <c r="E50" s="433"/>
    </row>
  </sheetData>
  <mergeCells count="22">
    <mergeCell ref="C44:H44"/>
    <mergeCell ref="D8:L8"/>
    <mergeCell ref="A9:F9"/>
    <mergeCell ref="J9:M9"/>
    <mergeCell ref="N9:O9"/>
    <mergeCell ref="A12:A13"/>
    <mergeCell ref="B12:B13"/>
    <mergeCell ref="C12:C13"/>
    <mergeCell ref="D12:D13"/>
    <mergeCell ref="E12:E13"/>
    <mergeCell ref="F12:K12"/>
    <mergeCell ref="L12:P12"/>
    <mergeCell ref="A35:K35"/>
    <mergeCell ref="C38:H38"/>
    <mergeCell ref="C39:H39"/>
    <mergeCell ref="C43:H43"/>
    <mergeCell ref="D7:L7"/>
    <mergeCell ref="C2:I2"/>
    <mergeCell ref="C3:I3"/>
    <mergeCell ref="C4:I4"/>
    <mergeCell ref="D5:L5"/>
    <mergeCell ref="D6:L6"/>
  </mergeCells>
  <phoneticPr fontId="23" type="noConversion"/>
  <conditionalFormatting sqref="C4:I4 D5:L6">
    <cfRule type="cellIs" dxfId="91" priority="32" operator="equal">
      <formula>0</formula>
    </cfRule>
  </conditionalFormatting>
  <conditionalFormatting sqref="N9:O9 C2:I2">
    <cfRule type="cellIs" dxfId="90" priority="33" operator="equal">
      <formula>0</formula>
    </cfRule>
  </conditionalFormatting>
  <conditionalFormatting sqref="A35:K35">
    <cfRule type="containsText" dxfId="89" priority="34" operator="containsText" text="Tāme sastādīta  20__. gada tirgus cenās, pamatojoties uz ___ daļas rasējumiem"/>
  </conditionalFormatting>
  <conditionalFormatting sqref="O10">
    <cfRule type="cellIs" dxfId="88" priority="36" operator="equal">
      <formula>"20__. gada __. _________"</formula>
    </cfRule>
  </conditionalFormatting>
  <conditionalFormatting sqref="L35:P35">
    <cfRule type="cellIs" dxfId="87" priority="38" operator="equal">
      <formula>0</formula>
    </cfRule>
  </conditionalFormatting>
  <conditionalFormatting sqref="P10">
    <cfRule type="cellIs" dxfId="86" priority="45" operator="equal">
      <formula>"20__. gada __. _________"</formula>
    </cfRule>
  </conditionalFormatting>
  <conditionalFormatting sqref="D1">
    <cfRule type="cellIs" dxfId="85" priority="49" operator="equal">
      <formula>0</formula>
    </cfRule>
  </conditionalFormatting>
  <conditionalFormatting sqref="C38:H38">
    <cfRule type="cellIs" dxfId="84" priority="18" operator="equal">
      <formula>0</formula>
    </cfRule>
  </conditionalFormatting>
  <conditionalFormatting sqref="C43:H43 C38:H38">
    <cfRule type="cellIs" dxfId="83" priority="19" operator="equal">
      <formula>0</formula>
    </cfRule>
  </conditionalFormatting>
  <conditionalFormatting sqref="C46">
    <cfRule type="cellIs" dxfId="82" priority="20" operator="equal">
      <formula>0</formula>
    </cfRule>
  </conditionalFormatting>
  <conditionalFormatting sqref="B16:E16">
    <cfRule type="cellIs" dxfId="81" priority="14" operator="equal">
      <formula>0</formula>
    </cfRule>
  </conditionalFormatting>
  <conditionalFormatting sqref="D14:E14">
    <cfRule type="cellIs" dxfId="80" priority="15" operator="equal">
      <formula>0</formula>
    </cfRule>
  </conditionalFormatting>
  <conditionalFormatting sqref="C14">
    <cfRule type="cellIs" dxfId="79" priority="17" operator="equal">
      <formula>0</formula>
    </cfRule>
  </conditionalFormatting>
  <conditionalFormatting sqref="C15:E15">
    <cfRule type="cellIs" dxfId="78" priority="13" operator="equal">
      <formula>0</formula>
    </cfRule>
  </conditionalFormatting>
  <conditionalFormatting sqref="A14:B15 A16:A24">
    <cfRule type="cellIs" dxfId="77" priority="12" operator="equal">
      <formula>0</formula>
    </cfRule>
  </conditionalFormatting>
  <conditionalFormatting sqref="I14:J34 F14:G34">
    <cfRule type="cellIs" dxfId="76" priority="10" operator="equal">
      <formula>0</formula>
    </cfRule>
  </conditionalFormatting>
  <conditionalFormatting sqref="H14:H34 K14:P34">
    <cfRule type="cellIs" dxfId="75" priority="11" operator="equal">
      <formula>0</formula>
    </cfRule>
  </conditionalFormatting>
  <conditionalFormatting sqref="C17:C19">
    <cfRule type="cellIs" dxfId="74" priority="9" operator="equal">
      <formula>0</formula>
    </cfRule>
  </conditionalFormatting>
  <conditionalFormatting sqref="D17:E17 D19:E19">
    <cfRule type="cellIs" dxfId="73" priority="8" operator="equal">
      <formula>0</formula>
    </cfRule>
  </conditionalFormatting>
  <conditionalFormatting sqref="D20:E20 D21">
    <cfRule type="cellIs" dxfId="72" priority="7" operator="equal">
      <formula>0</formula>
    </cfRule>
  </conditionalFormatting>
  <conditionalFormatting sqref="D18:E18">
    <cfRule type="cellIs" dxfId="71" priority="6" operator="equal">
      <formula>0</formula>
    </cfRule>
  </conditionalFormatting>
  <conditionalFormatting sqref="A25:E31">
    <cfRule type="cellIs" dxfId="70" priority="5" operator="equal">
      <formula>0</formula>
    </cfRule>
  </conditionalFormatting>
  <conditionalFormatting sqref="A34:E34 A32:C33">
    <cfRule type="cellIs" dxfId="69" priority="4" operator="equal">
      <formula>0</formula>
    </cfRule>
  </conditionalFormatting>
  <conditionalFormatting sqref="D32:E33">
    <cfRule type="cellIs" dxfId="68" priority="3" operator="equal">
      <formula>0</formula>
    </cfRule>
  </conditionalFormatting>
  <conditionalFormatting sqref="D7:L8">
    <cfRule type="cellIs" dxfId="67" priority="2" operator="equal">
      <formula>0</formula>
    </cfRule>
  </conditionalFormatting>
  <conditionalFormatting sqref="A9:F9">
    <cfRule type="containsText" dxfId="66" priority="1" operator="containsText" text="Tāme sastādīta  20__. gada tirgus cenās, pamatojoties uz ___ daļas rasējumiem"/>
  </conditionalFormatting>
  <pageMargins left="0" right="0.19685039370078741" top="0.59055118110236227" bottom="0.39370078740157483" header="0.51181102362204722" footer="0.51181102362204722"/>
  <pageSetup paperSize="9" scale="91"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Darblapas</vt:lpstr>
      </vt:variant>
      <vt:variant>
        <vt:i4>14</vt:i4>
      </vt:variant>
      <vt:variant>
        <vt:lpstr>Diapazoni ar nosaukumiem</vt:lpstr>
      </vt:variant>
      <vt:variant>
        <vt:i4>9</vt:i4>
      </vt:variant>
    </vt:vector>
  </HeadingPairs>
  <TitlesOfParts>
    <vt:vector size="23" baseType="lpstr">
      <vt:lpstr>Kopt a</vt:lpstr>
      <vt:lpstr>Kops a</vt:lpstr>
      <vt:lpstr>1a</vt:lpstr>
      <vt:lpstr>2a</vt:lpstr>
      <vt:lpstr>3a</vt:lpstr>
      <vt:lpstr>4a</vt:lpstr>
      <vt:lpstr>5a</vt:lpstr>
      <vt:lpstr>6a</vt:lpstr>
      <vt:lpstr>7a</vt:lpstr>
      <vt:lpstr>8a</vt:lpstr>
      <vt:lpstr> 9a</vt:lpstr>
      <vt:lpstr>10a</vt:lpstr>
      <vt:lpstr>11a</vt:lpstr>
      <vt:lpstr>apjomi</vt:lpstr>
      <vt:lpstr>adrese</vt:lpstr>
      <vt:lpstr>dat</vt:lpstr>
      <vt:lpstr>'2a'!Drukas_apgabals</vt:lpstr>
      <vt:lpstr>'6a'!Drukas_apgabals</vt:lpstr>
      <vt:lpstr>apjomi!Drukas_apgabals</vt:lpstr>
      <vt:lpstr>līgums</vt:lpstr>
      <vt:lpstr>sas</vt:lpstr>
      <vt:lpstr>sert</vt:lpstr>
      <vt:lpstr>sert.nr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Ūbelis</dc:creator>
  <dc:description/>
  <cp:lastModifiedBy>Prezenta</cp:lastModifiedBy>
  <cp:revision>1</cp:revision>
  <cp:lastPrinted>2021-06-06T16:33:52Z</cp:lastPrinted>
  <dcterms:created xsi:type="dcterms:W3CDTF">2019-03-11T11:42:22Z</dcterms:created>
  <dcterms:modified xsi:type="dcterms:W3CDTF">2021-09-15T08:14:01Z</dcterms:modified>
  <dc:language>de-CH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