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80_Aldaru_8\"/>
    </mc:Choice>
  </mc:AlternateContent>
  <xr:revisionPtr revIDLastSave="0" documentId="13_ncr:1_{26478AD3-E132-4F32-A409-10D6F91AA803}" xr6:coauthVersionLast="46" xr6:coauthVersionMax="46" xr10:uidLastSave="{00000000-0000-0000-0000-000000000000}"/>
  <bookViews>
    <workbookView xWindow="1035" yWindow="195" windowWidth="22740" windowHeight="15135" tabRatio="846" activeTab="7" xr2:uid="{5D9A5C31-EB66-4807-93B2-F9DF804BDB8A}"/>
  </bookViews>
  <sheets>
    <sheet name="Kopt a" sheetId="1" r:id="rId1"/>
    <sheet name="Kops a" sheetId="2" r:id="rId2"/>
    <sheet name="1a" sheetId="3" r:id="rId3"/>
    <sheet name="2a" sheetId="5" r:id="rId4"/>
    <sheet name="3a" sheetId="11" r:id="rId5"/>
    <sheet name="4a" sheetId="6" r:id="rId6"/>
    <sheet name="5a" sheetId="7" r:id="rId7"/>
    <sheet name="6a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2" l="1"/>
  <c r="E37" i="3"/>
  <c r="A19" i="8"/>
  <c r="A18" i="8"/>
  <c r="A17" i="8"/>
  <c r="E15" i="8"/>
  <c r="A15" i="8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E22" i="11"/>
  <c r="E23" i="11" s="1"/>
  <c r="E24" i="11" s="1"/>
  <c r="A22" i="11"/>
  <c r="A21" i="11"/>
  <c r="E20" i="11"/>
  <c r="A19" i="11"/>
  <c r="A18" i="11"/>
  <c r="A17" i="11"/>
  <c r="A16" i="11"/>
  <c r="E15" i="11"/>
  <c r="O15" i="11" s="1"/>
  <c r="A15" i="11"/>
  <c r="E22" i="5"/>
  <c r="E20" i="5"/>
  <c r="E21" i="5" s="1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C16" i="2"/>
  <c r="C53" i="11"/>
  <c r="C50" i="11"/>
  <c r="C45" i="11"/>
  <c r="H17" i="11"/>
  <c r="H16" i="11"/>
  <c r="L15" i="11"/>
  <c r="H15" i="11"/>
  <c r="O14" i="11"/>
  <c r="N14" i="11"/>
  <c r="L14" i="11"/>
  <c r="H14" i="11"/>
  <c r="E62" i="3"/>
  <c r="H14" i="5"/>
  <c r="K14" i="5"/>
  <c r="L14" i="5"/>
  <c r="M14" i="5"/>
  <c r="P14" i="5" s="1"/>
  <c r="N14" i="5"/>
  <c r="O14" i="5"/>
  <c r="E63" i="3"/>
  <c r="E66" i="3"/>
  <c r="E65" i="3"/>
  <c r="E64" i="3"/>
  <c r="E61" i="3"/>
  <c r="E60" i="3"/>
  <c r="E52" i="3"/>
  <c r="E45" i="3"/>
  <c r="E44" i="3"/>
  <c r="E43" i="3"/>
  <c r="E33" i="3"/>
  <c r="E31" i="3"/>
  <c r="E32" i="3" s="1"/>
  <c r="E26" i="3"/>
  <c r="E27" i="3" s="1"/>
  <c r="E17" i="3"/>
  <c r="E18" i="3" s="1"/>
  <c r="E15" i="3"/>
  <c r="E16" i="3" s="1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48" i="3"/>
  <c r="A47" i="3"/>
  <c r="A46" i="3"/>
  <c r="A45" i="3"/>
  <c r="A44" i="3"/>
  <c r="A43" i="3"/>
  <c r="A42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D8" i="2"/>
  <c r="D7" i="11" s="1"/>
  <c r="C19" i="1"/>
  <c r="N15" i="11" l="1"/>
  <c r="E19" i="8"/>
  <c r="E18" i="8"/>
  <c r="E17" i="8"/>
  <c r="E16" i="8"/>
  <c r="E18" i="11"/>
  <c r="E16" i="11"/>
  <c r="M16" i="11" s="1"/>
  <c r="E24" i="5"/>
  <c r="E25" i="5" s="1"/>
  <c r="E23" i="5"/>
  <c r="M14" i="11"/>
  <c r="K14" i="11"/>
  <c r="M15" i="11"/>
  <c r="P15" i="11" s="1"/>
  <c r="K15" i="11"/>
  <c r="K16" i="11"/>
  <c r="K17" i="11"/>
  <c r="E30" i="3"/>
  <c r="E29" i="3"/>
  <c r="E28" i="3"/>
  <c r="E36" i="3"/>
  <c r="E35" i="3"/>
  <c r="E34" i="3"/>
  <c r="E40" i="3"/>
  <c r="E39" i="3"/>
  <c r="E38" i="3"/>
  <c r="E51" i="3"/>
  <c r="E50" i="3"/>
  <c r="E49" i="3"/>
  <c r="E48" i="3"/>
  <c r="E47" i="3"/>
  <c r="E46" i="3"/>
  <c r="E58" i="3"/>
  <c r="E57" i="3"/>
  <c r="E55" i="3"/>
  <c r="E54" i="3"/>
  <c r="E56" i="3" s="1"/>
  <c r="E53" i="3"/>
  <c r="C44" i="5"/>
  <c r="C41" i="5"/>
  <c r="C36" i="5"/>
  <c r="C48" i="6"/>
  <c r="C45" i="6"/>
  <c r="C40" i="6"/>
  <c r="C48" i="7"/>
  <c r="C45" i="7"/>
  <c r="C40" i="7"/>
  <c r="C31" i="8"/>
  <c r="C28" i="8"/>
  <c r="C23" i="8"/>
  <c r="C83" i="3"/>
  <c r="C80" i="3"/>
  <c r="C75" i="3"/>
  <c r="A33" i="2"/>
  <c r="A39" i="5" l="1"/>
  <c r="P10" i="5" s="1"/>
  <c r="A48" i="11"/>
  <c r="P10" i="11" s="1"/>
  <c r="E17" i="11"/>
  <c r="O16" i="11"/>
  <c r="N16" i="11"/>
  <c r="L16" i="11"/>
  <c r="P14" i="11"/>
  <c r="A78" i="3"/>
  <c r="P10" i="3" s="1"/>
  <c r="A26" i="8"/>
  <c r="P10" i="8" s="1"/>
  <c r="A43" i="6"/>
  <c r="P10" i="6" s="1"/>
  <c r="A43" i="7"/>
  <c r="P10" i="7" s="1"/>
  <c r="D9" i="2"/>
  <c r="D8" i="11" s="1"/>
  <c r="D7" i="2"/>
  <c r="D6" i="11" s="1"/>
  <c r="D6" i="2"/>
  <c r="D5" i="11" s="1"/>
  <c r="P16" i="11" l="1"/>
  <c r="O17" i="11"/>
  <c r="O42" i="11" s="1"/>
  <c r="N17" i="11"/>
  <c r="N42" i="11" s="1"/>
  <c r="G16" i="2" s="1"/>
  <c r="L17" i="11"/>
  <c r="L42" i="11" s="1"/>
  <c r="M17" i="11"/>
  <c r="D7" i="8"/>
  <c r="D7" i="7"/>
  <c r="D7" i="6"/>
  <c r="D7" i="5"/>
  <c r="D8" i="8"/>
  <c r="D8" i="7"/>
  <c r="D8" i="6"/>
  <c r="D8" i="5"/>
  <c r="D5" i="8"/>
  <c r="D5" i="7"/>
  <c r="D5" i="6"/>
  <c r="D5" i="5"/>
  <c r="D6" i="8"/>
  <c r="D6" i="7"/>
  <c r="D6" i="6"/>
  <c r="D6" i="5"/>
  <c r="D6" i="3"/>
  <c r="D7" i="3"/>
  <c r="D5" i="3"/>
  <c r="D8" i="3"/>
  <c r="H15" i="6"/>
  <c r="H34" i="6"/>
  <c r="H35" i="6"/>
  <c r="H36" i="6"/>
  <c r="H15" i="7"/>
  <c r="H16" i="7"/>
  <c r="H18" i="7"/>
  <c r="H14" i="6"/>
  <c r="H14" i="7"/>
  <c r="H19" i="7"/>
  <c r="N15" i="5"/>
  <c r="N16" i="5"/>
  <c r="N22" i="5"/>
  <c r="N24" i="5"/>
  <c r="N32" i="5"/>
  <c r="C19" i="2"/>
  <c r="C18" i="2"/>
  <c r="C17" i="2"/>
  <c r="C15" i="2"/>
  <c r="H17" i="7"/>
  <c r="L32" i="5"/>
  <c r="H32" i="5"/>
  <c r="O32" i="5" s="1"/>
  <c r="L24" i="5"/>
  <c r="H24" i="5"/>
  <c r="N23" i="5"/>
  <c r="L23" i="5"/>
  <c r="H23" i="5"/>
  <c r="M23" i="5" s="1"/>
  <c r="L22" i="5"/>
  <c r="H22" i="5"/>
  <c r="L16" i="5"/>
  <c r="H16" i="5"/>
  <c r="O16" i="5" s="1"/>
  <c r="L15" i="5"/>
  <c r="H15" i="5"/>
  <c r="P17" i="11" l="1"/>
  <c r="M42" i="11"/>
  <c r="F16" i="2" s="1"/>
  <c r="P42" i="11"/>
  <c r="N9" i="11" s="1"/>
  <c r="L18" i="7"/>
  <c r="L34" i="6"/>
  <c r="N14" i="8"/>
  <c r="N18" i="7"/>
  <c r="N34" i="6"/>
  <c r="M18" i="7"/>
  <c r="O15" i="5"/>
  <c r="M22" i="5"/>
  <c r="P22" i="5" s="1"/>
  <c r="O22" i="5"/>
  <c r="O23" i="5"/>
  <c r="O24" i="5"/>
  <c r="K16" i="7"/>
  <c r="M34" i="6"/>
  <c r="K34" i="6"/>
  <c r="K36" i="6"/>
  <c r="K17" i="7"/>
  <c r="O19" i="7"/>
  <c r="N19" i="7"/>
  <c r="L19" i="7"/>
  <c r="O15" i="7"/>
  <c r="N15" i="7"/>
  <c r="L15" i="7"/>
  <c r="L35" i="6"/>
  <c r="N35" i="6"/>
  <c r="M19" i="7"/>
  <c r="L14" i="8"/>
  <c r="H14" i="8"/>
  <c r="M14" i="8" s="1"/>
  <c r="O18" i="7"/>
  <c r="O35" i="6"/>
  <c r="K18" i="7"/>
  <c r="L14" i="7"/>
  <c r="N14" i="7"/>
  <c r="O14" i="6"/>
  <c r="N14" i="6"/>
  <c r="L14" i="6"/>
  <c r="N17" i="7"/>
  <c r="L17" i="7"/>
  <c r="O17" i="7"/>
  <c r="O15" i="6"/>
  <c r="N15" i="6"/>
  <c r="L15" i="6"/>
  <c r="M17" i="7"/>
  <c r="M16" i="5"/>
  <c r="P16" i="5" s="1"/>
  <c r="K16" i="5"/>
  <c r="M32" i="5"/>
  <c r="P32" i="5" s="1"/>
  <c r="K32" i="5"/>
  <c r="K22" i="5"/>
  <c r="M35" i="6"/>
  <c r="K35" i="6"/>
  <c r="N33" i="5"/>
  <c r="G17" i="2" s="1"/>
  <c r="L16" i="7"/>
  <c r="N16" i="7"/>
  <c r="O16" i="7"/>
  <c r="M36" i="6"/>
  <c r="L36" i="6"/>
  <c r="O36" i="6"/>
  <c r="N36" i="6"/>
  <c r="M16" i="7"/>
  <c r="K14" i="6"/>
  <c r="M14" i="6"/>
  <c r="P14" i="6" s="1"/>
  <c r="L33" i="5"/>
  <c r="P23" i="5"/>
  <c r="P18" i="7"/>
  <c r="O14" i="7"/>
  <c r="M15" i="5"/>
  <c r="P15" i="5" s="1"/>
  <c r="M24" i="5"/>
  <c r="P24" i="5" s="1"/>
  <c r="K19" i="7"/>
  <c r="K14" i="7"/>
  <c r="M14" i="7"/>
  <c r="M15" i="7"/>
  <c r="K15" i="7"/>
  <c r="M15" i="6"/>
  <c r="P15" i="6" s="1"/>
  <c r="K15" i="6"/>
  <c r="P15" i="7" l="1"/>
  <c r="I17" i="2"/>
  <c r="I16" i="2"/>
  <c r="O14" i="8"/>
  <c r="P14" i="8" s="1"/>
  <c r="P19" i="7"/>
  <c r="O34" i="6"/>
  <c r="P34" i="6" s="1"/>
  <c r="N37" i="6"/>
  <c r="G18" i="2" s="1"/>
  <c r="L37" i="6"/>
  <c r="I18" i="2" s="1"/>
  <c r="P36" i="6"/>
  <c r="N37" i="7"/>
  <c r="G19" i="2" s="1"/>
  <c r="L37" i="7"/>
  <c r="I19" i="2" s="1"/>
  <c r="N20" i="8"/>
  <c r="G20" i="2" s="1"/>
  <c r="P17" i="7"/>
  <c r="P35" i="6"/>
  <c r="K24" i="5"/>
  <c r="K23" i="5"/>
  <c r="K15" i="5"/>
  <c r="L20" i="8"/>
  <c r="I20" i="2" s="1"/>
  <c r="P16" i="7"/>
  <c r="M37" i="7"/>
  <c r="F19" i="2" s="1"/>
  <c r="P14" i="7"/>
  <c r="M37" i="6"/>
  <c r="F18" i="2" s="1"/>
  <c r="M33" i="5"/>
  <c r="F17" i="2" s="1"/>
  <c r="M20" i="8"/>
  <c r="F20" i="2" s="1"/>
  <c r="K14" i="8" l="1"/>
  <c r="O37" i="7"/>
  <c r="H19" i="2" s="1"/>
  <c r="O20" i="8"/>
  <c r="H20" i="2" s="1"/>
  <c r="P20" i="8"/>
  <c r="N9" i="8" s="1"/>
  <c r="O37" i="6"/>
  <c r="H18" i="2" s="1"/>
  <c r="O33" i="5"/>
  <c r="P33" i="5"/>
  <c r="P37" i="7"/>
  <c r="E19" i="2" s="1"/>
  <c r="P37" i="6"/>
  <c r="N9" i="6" s="1"/>
  <c r="E17" i="2" l="1"/>
  <c r="E16" i="2"/>
  <c r="H17" i="2"/>
  <c r="H16" i="2"/>
  <c r="B16" i="2"/>
  <c r="B17" i="2"/>
  <c r="B19" i="2"/>
  <c r="D1" i="7"/>
  <c r="E18" i="2"/>
  <c r="N9" i="5"/>
  <c r="N9" i="7"/>
  <c r="E20" i="2"/>
  <c r="B18" i="2" l="1"/>
  <c r="D1" i="6"/>
  <c r="B20" i="2"/>
  <c r="D1" i="8"/>
  <c r="H14" i="3" l="1"/>
  <c r="M14" i="3" s="1"/>
  <c r="N71" i="3"/>
  <c r="L71" i="3"/>
  <c r="H71" i="3"/>
  <c r="N70" i="3"/>
  <c r="L70" i="3"/>
  <c r="H70" i="3"/>
  <c r="N69" i="3"/>
  <c r="L69" i="3"/>
  <c r="H69" i="3"/>
  <c r="N68" i="3"/>
  <c r="L68" i="3"/>
  <c r="H68" i="3"/>
  <c r="N54" i="3"/>
  <c r="L54" i="3"/>
  <c r="H54" i="3"/>
  <c r="N53" i="3"/>
  <c r="L53" i="3"/>
  <c r="H53" i="3"/>
  <c r="N17" i="3"/>
  <c r="L17" i="3"/>
  <c r="H17" i="3"/>
  <c r="N16" i="3"/>
  <c r="L16" i="3"/>
  <c r="H16" i="3"/>
  <c r="N15" i="3"/>
  <c r="L15" i="3"/>
  <c r="H15" i="3"/>
  <c r="N14" i="3"/>
  <c r="L14" i="3"/>
  <c r="O15" i="3" l="1"/>
  <c r="M16" i="3"/>
  <c r="P16" i="3" s="1"/>
  <c r="O16" i="3"/>
  <c r="M17" i="3"/>
  <c r="O17" i="3"/>
  <c r="O53" i="3"/>
  <c r="O54" i="3"/>
  <c r="M68" i="3"/>
  <c r="O68" i="3"/>
  <c r="O69" i="3"/>
  <c r="O70" i="3"/>
  <c r="M71" i="3"/>
  <c r="O71" i="3"/>
  <c r="O14" i="3"/>
  <c r="P14" i="3" s="1"/>
  <c r="M53" i="3"/>
  <c r="P53" i="3" s="1"/>
  <c r="M69" i="3"/>
  <c r="P69" i="3" s="1"/>
  <c r="L72" i="3"/>
  <c r="M15" i="3"/>
  <c r="M54" i="3"/>
  <c r="M70" i="3"/>
  <c r="N72" i="3"/>
  <c r="P71" i="3" l="1"/>
  <c r="P68" i="3"/>
  <c r="P17" i="3"/>
  <c r="K68" i="3"/>
  <c r="K71" i="3"/>
  <c r="K17" i="3"/>
  <c r="P15" i="3"/>
  <c r="P70" i="3"/>
  <c r="P54" i="3"/>
  <c r="G15" i="2"/>
  <c r="K16" i="3"/>
  <c r="K70" i="3"/>
  <c r="K54" i="3"/>
  <c r="K15" i="3"/>
  <c r="K69" i="3"/>
  <c r="K53" i="3"/>
  <c r="K14" i="3"/>
  <c r="I15" i="2"/>
  <c r="M72" i="3"/>
  <c r="P72" i="3" l="1"/>
  <c r="O72" i="3"/>
  <c r="F15" i="2"/>
  <c r="H15" i="2" l="1"/>
  <c r="N9" i="3"/>
  <c r="E15" i="2"/>
  <c r="B15" i="2" l="1"/>
  <c r="D1" i="3"/>
  <c r="I21" i="2"/>
  <c r="H21" i="2"/>
  <c r="G21" i="2"/>
  <c r="F21" i="2"/>
  <c r="E21" i="2"/>
  <c r="E24" i="2" s="1"/>
  <c r="D11" i="2" l="1"/>
  <c r="E22" i="2"/>
  <c r="E23" i="2" s="1"/>
  <c r="E25" i="2" l="1"/>
  <c r="D10" i="2" l="1"/>
  <c r="C20" i="1"/>
  <c r="C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B13" authorId="0" shapeId="0" xr:uid="{2E0E01C3-FB58-43BE-AB46-9692B915B0F7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grāmatas,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6" authorId="0" shapeId="0" xr:uid="{F40915A2-04FB-4C17-9D18-DBD94EEFC746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30145459-9F14-4897-880A-8B7CA7CB836F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74D905C-5425-414D-A72C-AFAF66E2F5E9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3B4B910B-FCBA-41A4-B093-86ECA6AE349B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ADEED920-9AD0-4180-BF9D-F1CBE25E4AB5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9314ADE6-860E-4D52-9A0A-5EE9BC835BE8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2FFA137F-BD3E-4DAF-A883-C8679B084C1C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<sst xmlns="http://schemas.openxmlformats.org/spreadsheetml/2006/main" count="655" uniqueCount="225">
  <si>
    <t>APSTIPRINU</t>
  </si>
  <si>
    <t>(pasūtītāja paraksts un tā atsifrējums)</t>
  </si>
  <si>
    <t>Z.v.</t>
  </si>
  <si>
    <t>____________.gada____.____________</t>
  </si>
  <si>
    <t>Būvniecības koptāme</t>
  </si>
  <si>
    <t>Attiecināmās izmaksas</t>
  </si>
  <si>
    <t xml:space="preserve">Būves nosaukums: </t>
  </si>
  <si>
    <t>Daudzdzīvokļu dzīvojamā ēka</t>
  </si>
  <si>
    <t xml:space="preserve">Objekta nosaukums: </t>
  </si>
  <si>
    <t>Daudzdzīvokļu dzīvojamās ēkas energoefektivitātes paaugstināšanas pasākumi</t>
  </si>
  <si>
    <t xml:space="preserve">Objekta adrese: </t>
  </si>
  <si>
    <t>Aldaru iela 8, Liepāja</t>
  </si>
  <si>
    <t xml:space="preserve">Pasūtījuma Nr: </t>
  </si>
  <si>
    <t>WS-56-15</t>
  </si>
  <si>
    <t>Nr. P.k.</t>
  </si>
  <si>
    <t>Objekta nosaukums</t>
  </si>
  <si>
    <t>Objekta izmaksas (EUR)</t>
  </si>
  <si>
    <t>Daudzdzīvokļu dzīvojamās ēkas energoefektivitātes paaugstināšanas pasākumi Aldaru ielā 8, Liepājā</t>
  </si>
  <si>
    <t>Kopā:</t>
  </si>
  <si>
    <t>PVN (21%)</t>
  </si>
  <si>
    <t>Sastādīja</t>
  </si>
  <si>
    <t>(paraksts un tā atšifrējums, datums)</t>
  </si>
  <si>
    <t>Sertifikāta Nr.</t>
  </si>
  <si>
    <t>Tāme sastādīta 20__. gada __. _________</t>
  </si>
  <si>
    <t>Ievērībai!</t>
  </si>
  <si>
    <t>Pretendents ir tiesīgs izmantot tikai Pasūtītāja pievienoto būvizmaksu noteikšanas tāmes veidni.</t>
  </si>
  <si>
    <t>Kopsavilkuma aprēķini pa darbu veidiem vai konstruktīvo elementu veidiem</t>
  </si>
  <si>
    <t>Celtniecības darbi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</si>
  <si>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</si>
  <si>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</si>
  <si>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</si>
  <si>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</si>
  <si>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</si>
  <si>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</si>
  <si>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</si>
  <si>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</si>
  <si>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</si>
  <si>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</si>
  <si>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</si>
  <si>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</si>
  <si>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</si>
  <si>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</si>
  <si>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</si>
  <si>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</si>
  <si>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</si>
  <si>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</si>
  <si>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</si>
  <si>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</si>
  <si>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Finanšu rezerve</t>
  </si>
  <si>
    <t>Kopā ar finanšu rezervi</t>
  </si>
  <si>
    <t>Pārbaudīja</t>
  </si>
  <si>
    <t xml:space="preserve">Lokālā tāme Nr. </t>
  </si>
  <si>
    <t>Ārsienu siltināšanas darbi</t>
  </si>
  <si>
    <t>Tāme sastādīta  20__. gada tirgus cenās, pamatojoties uz AR un BK daļas rasējumiem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</si>
  <si>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</si>
  <si>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</si>
  <si>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</si>
  <si>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</si>
  <si>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</si>
  <si>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</si>
  <si>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</si>
  <si>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</si>
  <si>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</si>
  <si>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</si>
  <si>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</si>
  <si>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</si>
  <si>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</si>
  <si>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līg.c.</t>
  </si>
  <si>
    <t>Metāla nožogojuma montāža, h=2,0 m</t>
  </si>
  <si>
    <t>m</t>
  </si>
  <si>
    <t>Žogs 3,5×2m</t>
  </si>
  <si>
    <t>gab</t>
  </si>
  <si>
    <t>Pēda</t>
  </si>
  <si>
    <t xml:space="preserve">Sastatņu montēšana </t>
  </si>
  <si>
    <t>m²</t>
  </si>
  <si>
    <t>sastaņu sieta montēšana</t>
  </si>
  <si>
    <t>Moduļu tualetes uzstādīšana</t>
  </si>
  <si>
    <t>objekts</t>
  </si>
  <si>
    <t>Tualetes izvešana</t>
  </si>
  <si>
    <t>Moduļu mājas uzstādīšana. Paredzēts 24 cilvēkiem.</t>
  </si>
  <si>
    <t>Atkritumu konteineru izvietošana.</t>
  </si>
  <si>
    <t>Būvtāfeles uzstādīšana</t>
  </si>
  <si>
    <t>Esošo 5.st. jumtiņa skārda pārklājuma demontāža, b=1,3m</t>
  </si>
  <si>
    <r>
      <t xml:space="preserve">Lodžijas pārseguma virsmas atjaunošana: </t>
    </r>
    <r>
      <rPr>
        <sz val="8"/>
        <color rgb="FF000000"/>
        <rFont val="Arial"/>
        <family val="2"/>
        <charset val="1"/>
      </rPr>
      <t>17., 26. un 14. jāparedz grīdu demontāža un jaunu ieklāšana;</t>
    </r>
  </si>
  <si>
    <t>Grīdas demontāžas darbi</t>
  </si>
  <si>
    <t>grīdas pamatnes izlīdzināšana</t>
  </si>
  <si>
    <t>Kontaktemulsija</t>
  </si>
  <si>
    <t>l</t>
  </si>
  <si>
    <t>Ātri cietējoša java slīpumu veidošanai, 1mm 2kg/m², 10mm biezumā</t>
  </si>
  <si>
    <t>kg</t>
  </si>
  <si>
    <t>Blīvējoša hidroizolācijas pārklājuma  pirms ieklāšanas pamatne bāgātīgi jāsamitrina 3kg/m²</t>
  </si>
  <si>
    <t>Putu aukla deformācijas šuvēm d=10, CS 40</t>
  </si>
  <si>
    <t>Poliuretāna mastika deformācijas šuvēm,</t>
  </si>
  <si>
    <t>Lodžijas pārseguma apakšvirsmas  notīrīšana, špaktelēšana un krāsošana, lokāls remonts</t>
  </si>
  <si>
    <t xml:space="preserve">Grunts </t>
  </si>
  <si>
    <t>Špaktels auktajā zonā</t>
  </si>
  <si>
    <t>Betona krāsa</t>
  </si>
  <si>
    <t>1. meh. klases apmetuma izveidošana: 1 kārtas armējošās javas un armējošā stikla šķiedras sieta uzklāšana, zemapmetuma grunts uzklāšana, esoša dekoratīvā gatavā silikona apmetuma ar tonējumu uznešana (ekvivalents Ceresit CT174).</t>
  </si>
  <si>
    <t>Līmjava</t>
  </si>
  <si>
    <t>Siets stikla šķiedra</t>
  </si>
  <si>
    <t>Esošā homogēnā struktūrapmetuma Ceresit CT 174 uzvilkšana</t>
  </si>
  <si>
    <t>Esošās sienas plaknes pārkrāsošana</t>
  </si>
  <si>
    <t xml:space="preserve">Silikona krāsa </t>
  </si>
  <si>
    <t>LOGU AIĻU LABOŠANA</t>
  </si>
  <si>
    <t xml:space="preserve">Līmjava </t>
  </si>
  <si>
    <t>Siliktā -silikona homogēnais apmetumss, 2mm graudu lielums</t>
  </si>
  <si>
    <t>Lodžijas grīdas lāseņu savienojumu vietu remonts</t>
  </si>
  <si>
    <t>Esošā skārda noņemšana</t>
  </si>
  <si>
    <t>Lodžijas plātnē padziļinājuma rievas izveide ar padzīļinājumu 10-30mm precizējot dabā uz vietas skārad noteklāseņa iestrādei</t>
  </si>
  <si>
    <t>skārds 0,7mm krāsu pasē norādītajā tonī visā lodžijas pārseguma platumā ar pārkares 5cm izveidi un lodžijas pamatlkanes 10cm stiprinšānas vietu</t>
  </si>
  <si>
    <t>Pirms skārad iestrādes savienojuma vietā iestrādāt hermētiķi savienojuma starp betonu un skārdu</t>
  </si>
  <si>
    <t>Stiprinājumu enkuru, tsk, dībeļu uz ķim masas montāža, vadoties pēc vietas 0,3-0,4m diapzonā</t>
  </si>
  <si>
    <t>kmpl</t>
  </si>
  <si>
    <t>savienojumu vietu papildus hermatizācija pa perimetru</t>
  </si>
  <si>
    <t>Lokālo vietu izgriezumi fasādes akmensvatē, un to aizdare</t>
  </si>
  <si>
    <t>Grunts</t>
  </si>
  <si>
    <t>S2</t>
  </si>
  <si>
    <t>Akmensvate λ=0,036W/m²K, b=170 mm), līmjava, grunts. Esošā siena - vieglbetona panelis ( b=250mm), uzvilkšana bez materiāla</t>
  </si>
  <si>
    <t>Dībeli  215mm, ieskaitot esošās vates savstarpējo savienojumu vietas</t>
  </si>
  <si>
    <t>Siets stikla šķiedra 2k pārklājums</t>
  </si>
  <si>
    <t>Autopacēlāju noma, lai nokrāsotu ēkas galu lokālās vietas</t>
  </si>
  <si>
    <t>obj</t>
  </si>
  <si>
    <t>14. dzīvoklim uztsādīt gaisa pieplūdes vārstus logos</t>
  </si>
  <si>
    <t>gab.</t>
  </si>
  <si>
    <t>Metāla karoga kāta turētāja montāža</t>
  </si>
  <si>
    <t>Būvgružu savākšana un aizvešana</t>
  </si>
  <si>
    <t>m3</t>
  </si>
  <si>
    <t>Gružu konteiners</t>
  </si>
  <si>
    <t>gb</t>
  </si>
  <si>
    <t>Sertifikāta Nr</t>
  </si>
  <si>
    <t>Piezīme:</t>
  </si>
  <si>
    <t xml:space="preserve">• Siltināšanas un apmešanas darbi veicami saskaņā ar ETAG 004 „Eiropas tehniskā apstiprinājuma pamatnostādne ārējās siltumizolācijas sistēmām un apmetumam” </t>
  </si>
  <si>
    <t>• Visiem būvmateriāliem jābūt marķētiem ar CE zīmi.</t>
  </si>
  <si>
    <t>Cokola siltināšanas darbi</t>
  </si>
  <si>
    <t>Cokola krāsošana</t>
  </si>
  <si>
    <t xml:space="preserve">Krāsa </t>
  </si>
  <si>
    <t>Buruģakmeņa labošana pie ieejas mezglu pakāpiena no ielas puses</t>
  </si>
  <si>
    <t>m2</t>
  </si>
  <si>
    <t xml:space="preserve">Jaunu bruģakmens lietusūdens novadīšanas apmaļu ierīkošana: </t>
  </si>
  <si>
    <t xml:space="preserve"> Ģeotekstila plēves ieklāšana</t>
  </si>
  <si>
    <t xml:space="preserve"> Šķembas (fr.40-70mm) kārtas ieklāšana 100mm </t>
  </si>
  <si>
    <t>m³</t>
  </si>
  <si>
    <t>šķembas</t>
  </si>
  <si>
    <t xml:space="preserve"> Šķembas (fr.0-40mm) kārtas ieklāšana 50mm </t>
  </si>
  <si>
    <t>dekoratīvo oļu ieklāšana</t>
  </si>
  <si>
    <t>oļi</t>
  </si>
  <si>
    <t>Bruģakmens apmales izvietošana  80x200x1000</t>
  </si>
  <si>
    <t>trotuāra apmale (80x200x1000)</t>
  </si>
  <si>
    <t>betons kl. B7,5</t>
  </si>
  <si>
    <t xml:space="preserve">Melnzemes uzbēršana zālāju sējumiem </t>
  </si>
  <si>
    <t>Melnzeme</t>
  </si>
  <si>
    <t>Zālāju sējumu ierīkošana</t>
  </si>
  <si>
    <t>zālāju sēklas</t>
  </si>
  <si>
    <t>Ieejas mezglu rekonstrukcijas darbi</t>
  </si>
  <si>
    <t>Esošā betona laukuma un pakāpienu remonts:</t>
  </si>
  <si>
    <r>
      <t xml:space="preserve">         esošas betona virsmas daļeja nokalšana  (labākai saķerei ar jauno pārklājumu) </t>
    </r>
    <r>
      <rPr>
        <b/>
        <i/>
        <sz val="8"/>
        <color rgb="FF000000"/>
        <rFont val="Arial"/>
        <family val="2"/>
        <charset val="186"/>
      </rPr>
      <t>jauna slīpumu izveidošana</t>
    </r>
  </si>
  <si>
    <r>
      <t>m</t>
    </r>
    <r>
      <rPr>
        <sz val="8"/>
        <color rgb="FF000000"/>
        <rFont val="Calibri"/>
        <family val="2"/>
        <charset val="186"/>
      </rPr>
      <t>²</t>
    </r>
  </si>
  <si>
    <r>
      <t xml:space="preserve">         laukuma virsmas atjaunošana ar betona B20,F50 sastāvu ar metāla skaidu piejaukumu, b=30mm, </t>
    </r>
    <r>
      <rPr>
        <b/>
        <i/>
        <sz val="8"/>
        <color rgb="FF000000"/>
        <rFont val="Arial"/>
        <family val="2"/>
        <charset val="186"/>
      </rPr>
      <t>jauna slīpumu izveidošana</t>
    </r>
  </si>
  <si>
    <t xml:space="preserve">betons </t>
  </si>
  <si>
    <t>Laukumu nobeiguma kārtas pārklāšana ar imprignētu hibroskopiskus materiālu</t>
  </si>
  <si>
    <t>Sausā betona pākāpienu montāža 300×150(h)m l=2,8m</t>
  </si>
  <si>
    <t>kompl</t>
  </si>
  <si>
    <t>pabetonējuma izveide B20</t>
  </si>
  <si>
    <t>Ielas ieejas jumtiņu uzstādīšana</t>
  </si>
  <si>
    <t>Jumtiņš, 2800×1200* alumīnija rāmī ar 
akrila iesegumu. Montējams atbilstoši 
ražotāja norādījumiem.</t>
  </si>
  <si>
    <t xml:space="preserve">   * ķīļenkuri M10x120, 1 gb</t>
  </si>
  <si>
    <t>ķim masa</t>
  </si>
  <si>
    <t>vietas</t>
  </si>
  <si>
    <t>Ieejas jumtiņas renovācija:</t>
  </si>
  <si>
    <t xml:space="preserve">      ruberoīda seguma ieklāšana, 2 kārtas</t>
  </si>
  <si>
    <t>ruberoīdsa apakškārta</t>
  </si>
  <si>
    <t xml:space="preserve">ruberoīda virskārta </t>
  </si>
  <si>
    <t>propāns -butāns</t>
  </si>
  <si>
    <t>bal</t>
  </si>
  <si>
    <t xml:space="preserve">      gropes izfrēzēšana ārsienā, hermētiķa ieklāšana</t>
  </si>
  <si>
    <t xml:space="preserve">      sienas piekļāvuma skārda  montēšana pie ārsienām pēc ruberoīda stiprināšanas ar skrūvēm, b~0,1-0,15*m</t>
  </si>
  <si>
    <t>Paligmateriāli</t>
  </si>
  <si>
    <t>komp</t>
  </si>
  <si>
    <t xml:space="preserve">Skārds cink. </t>
  </si>
  <si>
    <t xml:space="preserve">      skārda apmales( ar pārlikumu) stiprināšana b~0,5m (visās atklātās malās),</t>
  </si>
  <si>
    <t xml:space="preserve">      skārda teknes montēšana, Ø10cm</t>
  </si>
  <si>
    <t xml:space="preserve">      skārda notekas montēšana (2 gab) Ø10cm</t>
  </si>
  <si>
    <t>Jumtiņa apakšvirsmas remonts:</t>
  </si>
  <si>
    <t xml:space="preserve">       plātnes apakšējās virsmas špaktelēšana pirms krāsošanas </t>
  </si>
  <si>
    <t xml:space="preserve">       plātnes apakšējās virsmas krāsošana ar  krāsu </t>
  </si>
  <si>
    <t>Jumta rekonstrukcijas darbi</t>
  </si>
  <si>
    <t>Nesiltināmo lodžiju jumtiņu renovācija</t>
  </si>
  <si>
    <t>Esošā ruberoīda seguma izlīdzināšana</t>
  </si>
  <si>
    <t>Tvaika izolācijas plēves ieklāšana uz esošā seguma</t>
  </si>
  <si>
    <t>Plēve 200 mk</t>
  </si>
  <si>
    <t xml:space="preserve">Cietās akmens vates plātnes,  λ=0,036W/mK, 2×120=240mm
Cietās akmens vates plātnes, ekvivalents </t>
  </si>
  <si>
    <t>Cietās akmens vates plātnes0,  λ=0,038W/mK, 20mm</t>
  </si>
  <si>
    <t>Divkārtu ruberoīda seguma ieklāšana</t>
  </si>
  <si>
    <t>Dzegas ieklāšana, b=400 un sienas pieslēgumu izveidošana ar cinkoto jumta skārdu, b=300,</t>
  </si>
  <si>
    <t xml:space="preserve">Jumta un sienu pieslēgumu šuves hermetizēšana, </t>
  </si>
  <si>
    <t>Tekņu Ø100 uzstādīšana pie  lodžiju plātnēm</t>
  </si>
  <si>
    <t xml:space="preserve">Noteku Ø100 uzstādīšana nokrišņu novadīšanai </t>
  </si>
  <si>
    <t>Antiseptizētas koka detaļas 50(h)x100,  enkurotas pie plātnes</t>
  </si>
  <si>
    <t>Metāla enkuri -4x40, l=300, s=700, jumta dzegas skārda aplocīšanai</t>
  </si>
  <si>
    <t>Jumta drošibas aprīkojuma montāža</t>
  </si>
  <si>
    <t>Drošibas parīkojumu enkuru ar ķimijas skrūvēm 8.8kl stir[inšānasi esošo jumta betona paneļu virsmā</t>
  </si>
  <si>
    <t>Drošibas troses montāža</t>
  </si>
  <si>
    <t xml:space="preserve">Jaiztaisno zibensaizsardzības sistēma, zemējuma kontūras, balstu montāža;
</t>
  </si>
  <si>
    <t>kmpl.</t>
  </si>
  <si>
    <t>5.stāva jumtu siltināšana rekonstrukcijas darbi</t>
  </si>
  <si>
    <t>Siltināmo lodžiju jumtiņu renovācija</t>
  </si>
  <si>
    <t>Jumtiņu robežssienu attīrīšana no esošā seguma</t>
  </si>
  <si>
    <t>bloku 150 mūris , papildus siltinājuma norobežošanai, h =250*</t>
  </si>
  <si>
    <t>Java M100</t>
  </si>
  <si>
    <t xml:space="preserve">Bloki </t>
  </si>
  <si>
    <t xml:space="preserve">Cietās akmens vates plātnes,  λ=0,036W/mK, 2×120=240mm
Cietās akmens vates plātnes,  λ=0,036W/mK, 2×120=240mm
</t>
  </si>
  <si>
    <t>Cietās akmens vates plātnes,  λ=0,038W/mK, 20mm</t>
  </si>
  <si>
    <t xml:space="preserve">Slīpinājuma materiāls siltināmiem jumtiņiem </t>
  </si>
  <si>
    <t xml:space="preserve">Divkārtu ruberoīda seguma ieklāšana </t>
  </si>
  <si>
    <t>Cinkots jumta skārds, b=600*,  parapetam</t>
  </si>
  <si>
    <t>Cinkots jumta skārds, b=vid.300 dzegai un jumta pieslegumam pie sienas, l=18m</t>
  </si>
  <si>
    <t>Hermetizēta šuve jumta un sienas pieslēguma vietā</t>
  </si>
  <si>
    <t>Kāpņu telpas remontdarbi</t>
  </si>
  <si>
    <t>Plaisu remonta darbi kāpņu telpās</t>
  </si>
  <si>
    <t>No jauna apmesto kāpņu telpu sienu virsmu špaktelēšana, gruntēšana, tsk, logu un durvju ailu vietas</t>
  </si>
  <si>
    <t>sienas plaknes slīpēšana</t>
  </si>
  <si>
    <t>Špaktele</t>
  </si>
  <si>
    <t>Krāsa 2-3k krāsošana</t>
  </si>
  <si>
    <t>,</t>
  </si>
  <si>
    <t xml:space="preserve">Tiešās izmaksas kopā, t. sk. darba devēja sociālais nodoklis 23.59%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</si>
</sst>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;;"/>
    <numFmt numFmtId="165" formatCode="0;;"/>
    <numFmt numFmtId="166" formatCode="0.0%"/>
    <numFmt numFmtId="167" formatCode="0.0"/>
  </numFmts>
  <fonts count="28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  <font>
      <i/>
      <sz val="11"/>
      <color rgb="FF7F7F7F"/>
      <name val="Calibri"/>
      <family val="2"/>
      <charset val="186"/>
      <scheme val="minor"/>
    </font>
    <font>
      <sz val="8"/>
      <name val="Arial"/>
      <family val="2"/>
      <charset val="204"/>
    </font>
    <font>
      <sz val="10"/>
      <name val="Arial"/>
      <family val="2"/>
      <charset val="1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186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8"/>
      <color rgb="FF000000"/>
      <name val="Calibri"/>
      <family val="2"/>
      <charset val="186"/>
    </font>
    <font>
      <sz val="9"/>
      <name val="Arial"/>
      <family val="2"/>
      <charset val="186"/>
    </font>
    <font>
      <b/>
      <i/>
      <sz val="8"/>
      <name val="Arial"/>
      <family val="2"/>
      <charset val="186"/>
    </font>
    <font>
      <i/>
      <sz val="8"/>
      <color indexed="23"/>
      <name val="Arial"/>
      <family val="2"/>
      <charset val="186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186"/>
    </font>
    <font>
      <b/>
      <sz val="8"/>
      <name val="Arial"/>
      <family val="2"/>
      <charset val="204"/>
    </font>
    <font>
      <sz val="8"/>
      <color rgb="FFFF0000"/>
      <name val="Arial"/>
      <family val="2"/>
      <charset val="186"/>
    </font>
    <font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4" fillId="0" borderId="0"/>
    <xf numFmtId="0" fontId="9" fillId="0" borderId="0" applyNumberFormat="0" applyFill="0" applyBorder="0" applyAlignment="0" applyProtection="0"/>
    <xf numFmtId="0" fontId="11" fillId="0" borderId="0"/>
    <xf numFmtId="0" fontId="11" fillId="0" borderId="0"/>
    <xf numFmtId="0" fontId="22" fillId="0" borderId="0" applyNumberFormat="0" applyFill="0" applyBorder="0" applyAlignment="0" applyProtection="0"/>
  </cellStyleXfs>
  <cellXfs count="28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31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6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2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164" fontId="1" fillId="0" borderId="44" xfId="2" applyNumberFormat="1" applyFont="1" applyBorder="1" applyAlignment="1">
      <alignment horizontal="center" vertical="center"/>
    </xf>
    <xf numFmtId="164" fontId="2" fillId="0" borderId="45" xfId="2" applyNumberFormat="1" applyFont="1" applyBorder="1" applyAlignment="1">
      <alignment horizontal="center" vertical="center"/>
    </xf>
    <xf numFmtId="164" fontId="1" fillId="0" borderId="43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2" fillId="0" borderId="39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justify"/>
    </xf>
    <xf numFmtId="9" fontId="1" fillId="0" borderId="40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1" fillId="0" borderId="6" xfId="0" applyFont="1" applyBorder="1" applyAlignment="1">
      <alignment wrapText="1"/>
    </xf>
    <xf numFmtId="0" fontId="7" fillId="2" borderId="0" xfId="0" applyFont="1" applyFill="1" applyAlignment="1">
      <alignment vertical="center"/>
    </xf>
    <xf numFmtId="0" fontId="8" fillId="2" borderId="0" xfId="0" applyFont="1" applyFill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justify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0" fillId="0" borderId="47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1" fillId="0" borderId="47" xfId="6" applyFont="1" applyBorder="1" applyAlignment="1">
      <alignment horizontal="left" vertical="center" wrapText="1"/>
    </xf>
    <xf numFmtId="0" fontId="10" fillId="0" borderId="47" xfId="6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 wrapText="1"/>
    </xf>
    <xf numFmtId="0" fontId="12" fillId="0" borderId="47" xfId="0" applyFont="1" applyBorder="1" applyAlignment="1">
      <alignment horizontal="left" vertical="center" wrapText="1"/>
    </xf>
    <xf numFmtId="0" fontId="13" fillId="0" borderId="47" xfId="0" applyFont="1" applyBorder="1" applyAlignment="1">
      <alignment horizontal="left" vertical="center" wrapText="1"/>
    </xf>
    <xf numFmtId="0" fontId="14" fillId="0" borderId="47" xfId="0" applyFont="1" applyBorder="1" applyAlignment="1">
      <alignment horizontal="left" vertical="center" wrapText="1"/>
    </xf>
    <xf numFmtId="0" fontId="14" fillId="0" borderId="0" xfId="5" applyFont="1" applyAlignment="1">
      <alignment horizontal="left" vertical="center" wrapText="1"/>
    </xf>
    <xf numFmtId="0" fontId="15" fillId="0" borderId="47" xfId="0" applyFont="1" applyBorder="1" applyAlignment="1">
      <alignment horizontal="left" vertical="center" wrapText="1"/>
    </xf>
    <xf numFmtId="0" fontId="17" fillId="0" borderId="47" xfId="0" applyFont="1" applyBorder="1" applyAlignment="1">
      <alignment horizontal="left" vertical="center" wrapText="1"/>
    </xf>
    <xf numFmtId="0" fontId="14" fillId="0" borderId="47" xfId="0" applyFont="1" applyBorder="1" applyAlignment="1">
      <alignment vertical="center" wrapText="1"/>
    </xf>
    <xf numFmtId="0" fontId="14" fillId="4" borderId="6" xfId="0" applyFont="1" applyFill="1" applyBorder="1" applyAlignment="1">
      <alignment vertical="center" wrapText="1"/>
    </xf>
    <xf numFmtId="0" fontId="14" fillId="4" borderId="29" xfId="0" applyFont="1" applyFill="1" applyBorder="1" applyAlignment="1">
      <alignment vertical="center" wrapText="1"/>
    </xf>
    <xf numFmtId="0" fontId="14" fillId="0" borderId="29" xfId="0" applyFont="1" applyBorder="1" applyAlignment="1">
      <alignment vertical="center" wrapText="1"/>
    </xf>
    <xf numFmtId="0" fontId="14" fillId="0" borderId="47" xfId="6" applyFont="1" applyBorder="1" applyAlignment="1">
      <alignment horizontal="left" vertical="center" wrapText="1"/>
    </xf>
    <xf numFmtId="0" fontId="17" fillId="0" borderId="47" xfId="6" applyFont="1" applyBorder="1" applyAlignment="1">
      <alignment horizontal="left" vertical="center" wrapText="1"/>
    </xf>
    <xf numFmtId="0" fontId="12" fillId="0" borderId="47" xfId="6" applyFont="1" applyBorder="1" applyAlignment="1">
      <alignment horizontal="left" vertical="center" wrapText="1"/>
    </xf>
    <xf numFmtId="0" fontId="13" fillId="0" borderId="47" xfId="6" applyFont="1" applyBorder="1" applyAlignment="1">
      <alignment horizontal="left" vertical="center" wrapText="1"/>
    </xf>
    <xf numFmtId="0" fontId="10" fillId="0" borderId="47" xfId="0" applyFont="1" applyBorder="1" applyAlignment="1">
      <alignment horizontal="center" vertical="center" wrapText="1"/>
    </xf>
    <xf numFmtId="49" fontId="10" fillId="0" borderId="47" xfId="6" applyNumberFormat="1" applyFont="1" applyBorder="1" applyAlignment="1">
      <alignment horizontal="center" vertical="center" wrapText="1"/>
    </xf>
    <xf numFmtId="0" fontId="10" fillId="0" borderId="47" xfId="6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49" fontId="12" fillId="0" borderId="46" xfId="6" applyNumberFormat="1" applyFont="1" applyBorder="1" applyAlignment="1">
      <alignment horizontal="center" vertical="center" wrapText="1"/>
    </xf>
    <xf numFmtId="49" fontId="12" fillId="0" borderId="47" xfId="6" applyNumberFormat="1" applyFont="1" applyBorder="1" applyAlignment="1">
      <alignment horizontal="center" vertical="center" wrapText="1"/>
    </xf>
    <xf numFmtId="49" fontId="14" fillId="0" borderId="47" xfId="6" applyNumberFormat="1" applyFont="1" applyBorder="1" applyAlignment="1">
      <alignment horizontal="center" vertical="center" wrapText="1"/>
    </xf>
    <xf numFmtId="49" fontId="14" fillId="0" borderId="29" xfId="4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2" fillId="0" borderId="47" xfId="6" applyFont="1" applyBorder="1" applyAlignment="1">
      <alignment horizontal="center" vertical="center" wrapText="1"/>
    </xf>
    <xf numFmtId="49" fontId="13" fillId="0" borderId="47" xfId="6" applyNumberFormat="1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 wrapText="1"/>
    </xf>
    <xf numFmtId="0" fontId="1" fillId="0" borderId="47" xfId="5" applyFont="1" applyBorder="1" applyAlignment="1">
      <alignment horizontal="center" vertical="center" wrapText="1"/>
    </xf>
    <xf numFmtId="2" fontId="1" fillId="0" borderId="47" xfId="6" applyNumberFormat="1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7" xfId="0" applyFont="1" applyBorder="1" applyAlignment="1">
      <alignment vertical="center"/>
    </xf>
    <xf numFmtId="0" fontId="14" fillId="0" borderId="47" xfId="0" applyFont="1" applyBorder="1" applyAlignment="1">
      <alignment horizontal="center" vertical="center"/>
    </xf>
    <xf numFmtId="2" fontId="14" fillId="0" borderId="47" xfId="6" applyNumberFormat="1" applyFont="1" applyBorder="1" applyAlignment="1">
      <alignment horizontal="center" vertical="center" wrapText="1"/>
    </xf>
    <xf numFmtId="0" fontId="12" fillId="3" borderId="46" xfId="0" applyFont="1" applyFill="1" applyBorder="1" applyAlignment="1">
      <alignment horizontal="center" vertical="center" wrapText="1"/>
    </xf>
    <xf numFmtId="0" fontId="12" fillId="3" borderId="47" xfId="0" applyFont="1" applyFill="1" applyBorder="1" applyAlignment="1">
      <alignment horizontal="center" vertical="center" wrapText="1"/>
    </xf>
    <xf numFmtId="0" fontId="13" fillId="3" borderId="47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9" fillId="3" borderId="47" xfId="0" applyFont="1" applyFill="1" applyBorder="1" applyAlignment="1">
      <alignment horizontal="center" vertical="center"/>
    </xf>
    <xf numFmtId="0" fontId="14" fillId="3" borderId="47" xfId="0" applyFont="1" applyFill="1" applyBorder="1" applyAlignment="1">
      <alignment vertical="center"/>
    </xf>
    <xf numFmtId="0" fontId="14" fillId="3" borderId="29" xfId="0" applyFont="1" applyFill="1" applyBorder="1" applyAlignment="1">
      <alignment horizontal="center" vertical="center"/>
    </xf>
    <xf numFmtId="0" fontId="14" fillId="3" borderId="47" xfId="0" applyFont="1" applyFill="1" applyBorder="1" applyAlignment="1">
      <alignment horizontal="center" vertical="center"/>
    </xf>
    <xf numFmtId="0" fontId="14" fillId="3" borderId="48" xfId="6" applyFont="1" applyFill="1" applyBorder="1" applyAlignment="1">
      <alignment horizontal="center" vertical="center" wrapText="1"/>
    </xf>
    <xf numFmtId="0" fontId="14" fillId="3" borderId="48" xfId="5" applyFont="1" applyFill="1" applyBorder="1" applyAlignment="1">
      <alignment horizontal="center" vertical="center"/>
    </xf>
    <xf numFmtId="0" fontId="17" fillId="3" borderId="47" xfId="0" applyFont="1" applyFill="1" applyBorder="1" applyAlignment="1">
      <alignment horizontal="center" vertical="center" wrapText="1"/>
    </xf>
    <xf numFmtId="0" fontId="17" fillId="3" borderId="48" xfId="5" applyFont="1" applyFill="1" applyBorder="1" applyAlignment="1">
      <alignment horizontal="center" vertical="center"/>
    </xf>
    <xf numFmtId="0" fontId="13" fillId="3" borderId="47" xfId="6" applyFont="1" applyFill="1" applyBorder="1" applyAlignment="1">
      <alignment horizontal="center" vertical="center" wrapText="1"/>
    </xf>
    <xf numFmtId="0" fontId="13" fillId="3" borderId="47" xfId="6" applyFont="1" applyFill="1" applyBorder="1" applyAlignment="1">
      <alignment horizontal="center" vertical="center"/>
    </xf>
    <xf numFmtId="0" fontId="13" fillId="3" borderId="48" xfId="6" applyFont="1" applyFill="1" applyBorder="1" applyAlignment="1">
      <alignment horizontal="center" vertical="center" wrapText="1"/>
    </xf>
    <xf numFmtId="0" fontId="13" fillId="3" borderId="47" xfId="0" applyFont="1" applyFill="1" applyBorder="1" applyAlignment="1">
      <alignment horizontal="center" vertical="center"/>
    </xf>
    <xf numFmtId="0" fontId="13" fillId="3" borderId="48" xfId="5" applyFont="1" applyFill="1" applyBorder="1" applyAlignment="1">
      <alignment horizontal="center" vertical="center"/>
    </xf>
    <xf numFmtId="2" fontId="14" fillId="3" borderId="47" xfId="6" applyNumberFormat="1" applyFont="1" applyFill="1" applyBorder="1" applyAlignment="1">
      <alignment horizontal="center" vertical="center" wrapText="1"/>
    </xf>
    <xf numFmtId="0" fontId="12" fillId="3" borderId="47" xfId="6" applyFont="1" applyFill="1" applyBorder="1" applyAlignment="1">
      <alignment horizontal="center" vertical="center" wrapText="1"/>
    </xf>
    <xf numFmtId="2" fontId="10" fillId="0" borderId="47" xfId="6" applyNumberFormat="1" applyFont="1" applyBorder="1" applyAlignment="1">
      <alignment horizontal="center" vertical="center" wrapText="1"/>
    </xf>
    <xf numFmtId="167" fontId="12" fillId="3" borderId="46" xfId="0" applyNumberFormat="1" applyFont="1" applyFill="1" applyBorder="1" applyAlignment="1">
      <alignment horizontal="center" vertical="center" wrapText="1"/>
    </xf>
    <xf numFmtId="167" fontId="12" fillId="3" borderId="47" xfId="6" applyNumberFormat="1" applyFont="1" applyFill="1" applyBorder="1" applyAlignment="1">
      <alignment horizontal="center" vertical="center" wrapText="1"/>
    </xf>
    <xf numFmtId="167" fontId="13" fillId="3" borderId="47" xfId="0" applyNumberFormat="1" applyFont="1" applyFill="1" applyBorder="1" applyAlignment="1">
      <alignment horizontal="center" vertical="center" wrapText="1"/>
    </xf>
    <xf numFmtId="167" fontId="14" fillId="3" borderId="47" xfId="0" applyNumberFormat="1" applyFont="1" applyFill="1" applyBorder="1" applyAlignment="1">
      <alignment horizontal="center" vertical="center" wrapText="1"/>
    </xf>
    <xf numFmtId="167" fontId="12" fillId="3" borderId="47" xfId="0" applyNumberFormat="1" applyFont="1" applyFill="1" applyBorder="1" applyAlignment="1">
      <alignment horizontal="center" vertical="center" wrapText="1"/>
    </xf>
    <xf numFmtId="167" fontId="14" fillId="3" borderId="47" xfId="5" applyNumberFormat="1" applyFont="1" applyFill="1" applyBorder="1" applyAlignment="1">
      <alignment horizontal="center" vertical="center" wrapText="1"/>
    </xf>
    <xf numFmtId="1" fontId="12" fillId="3" borderId="47" xfId="0" applyNumberFormat="1" applyFont="1" applyFill="1" applyBorder="1" applyAlignment="1">
      <alignment horizontal="center" vertical="center"/>
    </xf>
    <xf numFmtId="167" fontId="14" fillId="3" borderId="47" xfId="0" applyNumberFormat="1" applyFont="1" applyFill="1" applyBorder="1" applyAlignment="1">
      <alignment horizontal="center" vertical="center"/>
    </xf>
    <xf numFmtId="167" fontId="14" fillId="3" borderId="29" xfId="0" applyNumberFormat="1" applyFont="1" applyFill="1" applyBorder="1" applyAlignment="1">
      <alignment horizontal="center" vertical="center"/>
    </xf>
    <xf numFmtId="2" fontId="12" fillId="3" borderId="47" xfId="0" applyNumberFormat="1" applyFont="1" applyFill="1" applyBorder="1" applyAlignment="1">
      <alignment horizontal="center" vertical="center" wrapText="1"/>
    </xf>
    <xf numFmtId="2" fontId="14" fillId="3" borderId="47" xfId="0" applyNumberFormat="1" applyFont="1" applyFill="1" applyBorder="1" applyAlignment="1">
      <alignment horizontal="center" vertical="center" wrapText="1"/>
    </xf>
    <xf numFmtId="2" fontId="17" fillId="3" borderId="47" xfId="0" applyNumberFormat="1" applyFont="1" applyFill="1" applyBorder="1" applyAlignment="1">
      <alignment horizontal="center" vertical="center" wrapText="1"/>
    </xf>
    <xf numFmtId="167" fontId="17" fillId="3" borderId="47" xfId="6" applyNumberFormat="1" applyFont="1" applyFill="1" applyBorder="1" applyAlignment="1">
      <alignment horizontal="center" vertical="center"/>
    </xf>
    <xf numFmtId="2" fontId="13" fillId="3" borderId="47" xfId="6" applyNumberFormat="1" applyFont="1" applyFill="1" applyBorder="1" applyAlignment="1">
      <alignment horizontal="center" vertical="center" wrapText="1"/>
    </xf>
    <xf numFmtId="167" fontId="13" fillId="3" borderId="47" xfId="6" applyNumberFormat="1" applyFont="1" applyFill="1" applyBorder="1" applyAlignment="1">
      <alignment horizontal="center" vertical="center"/>
    </xf>
    <xf numFmtId="2" fontId="13" fillId="3" borderId="47" xfId="0" applyNumberFormat="1" applyFont="1" applyFill="1" applyBorder="1" applyAlignment="1">
      <alignment horizontal="center" vertical="center" wrapText="1"/>
    </xf>
    <xf numFmtId="167" fontId="13" fillId="3" borderId="47" xfId="0" applyNumberFormat="1" applyFont="1" applyFill="1" applyBorder="1" applyAlignment="1">
      <alignment horizontal="center" vertical="center"/>
    </xf>
    <xf numFmtId="1" fontId="14" fillId="3" borderId="47" xfId="6" applyNumberFormat="1" applyFont="1" applyFill="1" applyBorder="1" applyAlignment="1">
      <alignment horizontal="center" vertical="center" wrapText="1"/>
    </xf>
    <xf numFmtId="2" fontId="12" fillId="3" borderId="47" xfId="6" applyNumberFormat="1" applyFont="1" applyFill="1" applyBorder="1" applyAlignment="1">
      <alignment horizontal="center" vertical="center" wrapText="1"/>
    </xf>
    <xf numFmtId="0" fontId="20" fillId="0" borderId="0" xfId="0" applyFont="1"/>
    <xf numFmtId="0" fontId="10" fillId="0" borderId="47" xfId="0" applyFont="1" applyBorder="1" applyAlignment="1">
      <alignment vertical="center" wrapText="1"/>
    </xf>
    <xf numFmtId="0" fontId="10" fillId="0" borderId="47" xfId="0" applyFont="1" applyBorder="1" applyAlignment="1">
      <alignment horizontal="center" vertical="center"/>
    </xf>
    <xf numFmtId="0" fontId="2" fillId="0" borderId="47" xfId="0" applyFont="1" applyBorder="1" applyAlignment="1">
      <alignment vertical="center" wrapText="1"/>
    </xf>
    <xf numFmtId="0" fontId="10" fillId="0" borderId="47" xfId="0" applyFont="1" applyBorder="1" applyAlignment="1">
      <alignment vertical="center"/>
    </xf>
    <xf numFmtId="0" fontId="10" fillId="0" borderId="47" xfId="6" applyFont="1" applyBorder="1" applyAlignment="1">
      <alignment vertical="center" wrapText="1"/>
    </xf>
    <xf numFmtId="49" fontId="10" fillId="0" borderId="48" xfId="6" applyNumberFormat="1" applyFont="1" applyBorder="1" applyAlignment="1">
      <alignment horizontal="center" vertical="center" wrapText="1"/>
    </xf>
    <xf numFmtId="0" fontId="1" fillId="0" borderId="47" xfId="5" applyFont="1" applyBorder="1" applyAlignment="1">
      <alignment wrapText="1"/>
    </xf>
    <xf numFmtId="0" fontId="10" fillId="0" borderId="48" xfId="0" applyFont="1" applyBorder="1" applyAlignment="1">
      <alignment horizontal="center" vertical="center" wrapText="1"/>
    </xf>
    <xf numFmtId="2" fontId="10" fillId="0" borderId="47" xfId="0" applyNumberFormat="1" applyFont="1" applyBorder="1" applyAlignment="1">
      <alignment horizontal="center" vertical="center" wrapText="1"/>
    </xf>
    <xf numFmtId="167" fontId="12" fillId="3" borderId="47" xfId="0" applyNumberFormat="1" applyFont="1" applyFill="1" applyBorder="1" applyAlignment="1">
      <alignment horizontal="center" vertical="center"/>
    </xf>
    <xf numFmtId="0" fontId="12" fillId="3" borderId="47" xfId="0" applyFont="1" applyFill="1" applyBorder="1" applyAlignment="1">
      <alignment vertical="center"/>
    </xf>
    <xf numFmtId="2" fontId="1" fillId="0" borderId="47" xfId="6" applyNumberFormat="1" applyFont="1" applyBorder="1" applyAlignment="1">
      <alignment horizontal="left" vertical="center" wrapText="1"/>
    </xf>
    <xf numFmtId="0" fontId="14" fillId="0" borderId="47" xfId="7" applyNumberFormat="1" applyFont="1" applyFill="1" applyBorder="1" applyAlignment="1" applyProtection="1">
      <alignment horizontal="left" vertical="center" wrapText="1"/>
    </xf>
    <xf numFmtId="0" fontId="23" fillId="0" borderId="47" xfId="7" applyNumberFormat="1" applyFont="1" applyFill="1" applyBorder="1" applyAlignment="1" applyProtection="1">
      <alignment horizontal="left" vertical="center" wrapText="1"/>
    </xf>
    <xf numFmtId="0" fontId="12" fillId="0" borderId="29" xfId="0" applyFont="1" applyBorder="1" applyAlignment="1">
      <alignment vertical="center" wrapText="1"/>
    </xf>
    <xf numFmtId="0" fontId="14" fillId="0" borderId="47" xfId="0" applyFont="1" applyBorder="1" applyAlignment="1">
      <alignment horizontal="left" vertical="center"/>
    </xf>
    <xf numFmtId="0" fontId="1" fillId="0" borderId="47" xfId="6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/>
    </xf>
    <xf numFmtId="49" fontId="14" fillId="0" borderId="47" xfId="7" applyNumberFormat="1" applyFont="1" applyFill="1" applyBorder="1" applyAlignment="1" applyProtection="1">
      <alignment horizontal="center" vertical="center" wrapText="1"/>
    </xf>
    <xf numFmtId="49" fontId="14" fillId="0" borderId="0" xfId="7" applyNumberFormat="1" applyFont="1" applyFill="1" applyBorder="1" applyAlignment="1" applyProtection="1">
      <alignment horizontal="center" vertical="center" wrapText="1"/>
    </xf>
    <xf numFmtId="0" fontId="12" fillId="0" borderId="29" xfId="6" applyFont="1" applyBorder="1" applyAlignment="1">
      <alignment horizontal="center" vertical="center" wrapText="1"/>
    </xf>
    <xf numFmtId="49" fontId="12" fillId="0" borderId="29" xfId="6" applyNumberFormat="1" applyFont="1" applyBorder="1" applyAlignment="1">
      <alignment horizontal="center" vertical="center" wrapText="1"/>
    </xf>
    <xf numFmtId="0" fontId="14" fillId="0" borderId="47" xfId="6" applyFont="1" applyBorder="1" applyAlignment="1">
      <alignment horizontal="center" vertical="center" wrapText="1"/>
    </xf>
    <xf numFmtId="167" fontId="13" fillId="5" borderId="47" xfId="0" applyNumberFormat="1" applyFont="1" applyFill="1" applyBorder="1" applyAlignment="1">
      <alignment horizontal="center" vertical="center"/>
    </xf>
    <xf numFmtId="0" fontId="13" fillId="5" borderId="47" xfId="0" applyFont="1" applyFill="1" applyBorder="1" applyAlignment="1">
      <alignment horizontal="center" vertical="center"/>
    </xf>
    <xf numFmtId="2" fontId="13" fillId="5" borderId="47" xfId="0" applyNumberFormat="1" applyFont="1" applyFill="1" applyBorder="1" applyAlignment="1">
      <alignment horizontal="center" vertical="center" wrapText="1"/>
    </xf>
    <xf numFmtId="0" fontId="14" fillId="0" borderId="48" xfId="7" applyNumberFormat="1" applyFont="1" applyFill="1" applyBorder="1" applyAlignment="1" applyProtection="1">
      <alignment horizontal="center" vertical="center" wrapText="1"/>
    </xf>
    <xf numFmtId="2" fontId="13" fillId="4" borderId="47" xfId="7" applyNumberFormat="1" applyFont="1" applyFill="1" applyBorder="1" applyAlignment="1" applyProtection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2" fontId="12" fillId="0" borderId="29" xfId="0" applyNumberFormat="1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2" fontId="12" fillId="0" borderId="29" xfId="0" applyNumberFormat="1" applyFont="1" applyBorder="1" applyAlignment="1">
      <alignment horizontal="center" vertical="center"/>
    </xf>
    <xf numFmtId="167" fontId="12" fillId="0" borderId="47" xfId="0" applyNumberFormat="1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2" fontId="14" fillId="0" borderId="47" xfId="6" applyNumberFormat="1" applyFont="1" applyBorder="1" applyAlignment="1">
      <alignment horizontal="left" vertical="center" wrapText="1"/>
    </xf>
    <xf numFmtId="0" fontId="21" fillId="0" borderId="47" xfId="6" applyFont="1" applyBorder="1" applyAlignment="1">
      <alignment horizontal="left" vertical="center" wrapText="1"/>
    </xf>
    <xf numFmtId="167" fontId="1" fillId="0" borderId="47" xfId="0" applyNumberFormat="1" applyFont="1" applyBorder="1" applyAlignment="1">
      <alignment horizontal="center" vertical="center"/>
    </xf>
    <xf numFmtId="1" fontId="1" fillId="0" borderId="47" xfId="0" applyNumberFormat="1" applyFont="1" applyBorder="1" applyAlignment="1">
      <alignment horizontal="center" vertical="center"/>
    </xf>
    <xf numFmtId="2" fontId="21" fillId="0" borderId="47" xfId="6" applyNumberFormat="1" applyFont="1" applyBorder="1" applyAlignment="1">
      <alignment horizontal="left" vertical="center" wrapText="1"/>
    </xf>
    <xf numFmtId="0" fontId="13" fillId="5" borderId="47" xfId="0" applyFont="1" applyFill="1" applyBorder="1" applyAlignment="1">
      <alignment horizontal="left" vertical="center" wrapText="1"/>
    </xf>
    <xf numFmtId="0" fontId="13" fillId="4" borderId="47" xfId="0" applyFont="1" applyFill="1" applyBorder="1" applyAlignment="1">
      <alignment horizontal="center" vertical="center"/>
    </xf>
    <xf numFmtId="2" fontId="13" fillId="4" borderId="47" xfId="0" applyNumberFormat="1" applyFont="1" applyFill="1" applyBorder="1" applyAlignment="1">
      <alignment horizontal="center" vertical="center" wrapText="1"/>
    </xf>
    <xf numFmtId="2" fontId="13" fillId="0" borderId="0" xfId="6" applyNumberFormat="1" applyFont="1" applyAlignment="1">
      <alignment horizontal="left" vertical="center" wrapText="1"/>
    </xf>
    <xf numFmtId="2" fontId="13" fillId="0" borderId="47" xfId="6" applyNumberFormat="1" applyFont="1" applyBorder="1" applyAlignment="1">
      <alignment horizontal="center" vertical="center" wrapText="1"/>
    </xf>
    <xf numFmtId="0" fontId="21" fillId="0" borderId="47" xfId="0" applyFont="1" applyBorder="1" applyAlignment="1">
      <alignment horizontal="left" vertical="center" wrapText="1"/>
    </xf>
    <xf numFmtId="0" fontId="25" fillId="0" borderId="48" xfId="0" applyFont="1" applyBorder="1" applyAlignment="1">
      <alignment vertical="center"/>
    </xf>
    <xf numFmtId="0" fontId="25" fillId="0" borderId="49" xfId="0" applyFont="1" applyBorder="1" applyAlignment="1">
      <alignment vertical="center"/>
    </xf>
    <xf numFmtId="2" fontId="12" fillId="5" borderId="47" xfId="0" applyNumberFormat="1" applyFont="1" applyFill="1" applyBorder="1" applyAlignment="1">
      <alignment horizontal="center" vertical="center"/>
    </xf>
    <xf numFmtId="2" fontId="12" fillId="5" borderId="47" xfId="0" applyNumberFormat="1" applyFont="1" applyFill="1" applyBorder="1" applyAlignment="1">
      <alignment horizontal="center" vertical="center" wrapText="1"/>
    </xf>
    <xf numFmtId="0" fontId="26" fillId="0" borderId="47" xfId="6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justify"/>
    </xf>
    <xf numFmtId="164" fontId="2" fillId="0" borderId="4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9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1" fillId="0" borderId="39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9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</cellXfs>
  <cellStyles count="8">
    <cellStyle name="Excel Built-in Explanatory Text" xfId="7" xr:uid="{909A91AA-2F9F-47C0-9143-072FBDBDE21D}"/>
    <cellStyle name="Normal 2" xfId="2" xr:uid="{7728D04F-492C-44E8-B42B-2D52765FDA4E}"/>
    <cellStyle name="Normal_DA" xfId="5" xr:uid="{C934F965-93F7-4FFD-B1A5-582299772EF4}"/>
    <cellStyle name="Parasts" xfId="0" builtinId="0"/>
    <cellStyle name="Paskaidrojošs teksts" xfId="4" builtinId="53"/>
    <cellStyle name="Style 1" xfId="6" xr:uid="{AFE40668-A1DF-470C-B8C2-10A28DA7061E}"/>
    <cellStyle name="Обычный_33. OZOLNIEKU NOVADA DOME_OZO SKOLA_TELPU, GAITENU, KAPNU TELPU REMONTS_TAME_VADIMS_2011_02_25_melnraksts" xfId="1" xr:uid="{27B8B69A-03D4-40B4-A3C8-7514A8074FD9}"/>
    <cellStyle name="Обычный_saulkrasti_tame" xfId="3" xr:uid="{EF826793-B516-42BF-A9FE-745B5EE737D9}"/>
  </cellStyles>
  <dxfs count="130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31430-5C93-4B79-A831-5D55A3D25B3D}">
  <sheetPr codeName="Sheet1"/>
  <dimension ref="A2:C33"/>
  <sheetViews>
    <sheetView view="pageBreakPreview" topLeftCell="A2" zoomScale="115" zoomScaleNormal="100" zoomScaleSheetLayoutView="115" workbookViewId="0">
      <selection activeCell="A57" sqref="A56:A57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83" t="s">
        <v>0</v>
      </c>
    </row>
    <row r="3" spans="1:3" x14ac:dyDescent="0.2">
      <c r="A3" s="83"/>
      <c r="B3" s="2"/>
      <c r="C3" s="2"/>
    </row>
    <row r="4" spans="1:3" x14ac:dyDescent="0.2">
      <c r="B4" s="218" t="s">
        <v>1</v>
      </c>
      <c r="C4" s="218"/>
    </row>
    <row r="5" spans="1:3" x14ac:dyDescent="0.2">
      <c r="A5" s="83"/>
      <c r="B5" s="83"/>
      <c r="C5" s="83"/>
    </row>
    <row r="6" spans="1:3" x14ac:dyDescent="0.2">
      <c r="C6" s="80" t="s">
        <v>2</v>
      </c>
    </row>
    <row r="8" spans="1:3" x14ac:dyDescent="0.2">
      <c r="B8" s="219" t="s">
        <v>3</v>
      </c>
      <c r="C8" s="219"/>
    </row>
    <row r="11" spans="1:3" x14ac:dyDescent="0.2">
      <c r="B11" s="83" t="s">
        <v>4</v>
      </c>
    </row>
    <row r="12" spans="1:3" x14ac:dyDescent="0.2">
      <c r="B12" s="79" t="s">
        <v>5</v>
      </c>
    </row>
    <row r="13" spans="1:3" x14ac:dyDescent="0.2">
      <c r="A13" s="80" t="s">
        <v>6</v>
      </c>
      <c r="B13" s="64" t="s">
        <v>7</v>
      </c>
      <c r="C13" s="64"/>
    </row>
    <row r="14" spans="1:3" ht="22.5" x14ac:dyDescent="0.2">
      <c r="A14" s="80" t="s">
        <v>8</v>
      </c>
      <c r="B14" s="64" t="s">
        <v>9</v>
      </c>
      <c r="C14" s="64"/>
    </row>
    <row r="15" spans="1:3" x14ac:dyDescent="0.2">
      <c r="A15" s="80" t="s">
        <v>10</v>
      </c>
      <c r="B15" s="63" t="s">
        <v>11</v>
      </c>
      <c r="C15" s="63"/>
    </row>
    <row r="16" spans="1:3" x14ac:dyDescent="0.2">
      <c r="A16" s="80" t="s">
        <v>12</v>
      </c>
      <c r="B16" s="62" t="s">
        <v>13</v>
      </c>
      <c r="C16" s="62"/>
    </row>
    <row r="17" spans="1:3" ht="12" thickBot="1" x14ac:dyDescent="0.25"/>
    <row r="18" spans="1:3" x14ac:dyDescent="0.2">
      <c r="A18" s="3" t="s">
        <v>14</v>
      </c>
      <c r="B18" s="4" t="s">
        <v>15</v>
      </c>
      <c r="C18" s="5" t="s">
        <v>16</v>
      </c>
    </row>
    <row r="19" spans="1:3" ht="23.25" thickBot="1" x14ac:dyDescent="0.25">
      <c r="A19" s="66">
        <v>1</v>
      </c>
      <c r="B19" s="75" t="s">
        <v>17</v>
      </c>
      <c r="C19" s="6">
        <f>'Kops a'!E27</f>
        <v>0</v>
      </c>
    </row>
    <row r="20" spans="1:3" ht="12" thickBot="1" x14ac:dyDescent="0.25">
      <c r="A20" s="7"/>
      <c r="B20" s="8" t="s">
        <v>18</v>
      </c>
      <c r="C20" s="9">
        <f>SUM(C19:C19)</f>
        <v>0</v>
      </c>
    </row>
    <row r="21" spans="1:3" ht="12" thickBot="1" x14ac:dyDescent="0.25">
      <c r="B21" s="82"/>
      <c r="C21" s="10"/>
    </row>
    <row r="22" spans="1:3" ht="12" thickBot="1" x14ac:dyDescent="0.25">
      <c r="A22" s="220" t="s">
        <v>19</v>
      </c>
      <c r="B22" s="221"/>
      <c r="C22" s="11">
        <f>ROUND(C20*21%,2)</f>
        <v>0</v>
      </c>
    </row>
    <row r="25" spans="1:3" x14ac:dyDescent="0.2">
      <c r="A25" s="1" t="s">
        <v>20</v>
      </c>
      <c r="B25" s="222"/>
      <c r="C25" s="222"/>
    </row>
    <row r="26" spans="1:3" x14ac:dyDescent="0.2">
      <c r="B26" s="217" t="s">
        <v>21</v>
      </c>
      <c r="C26" s="217"/>
    </row>
    <row r="28" spans="1:3" x14ac:dyDescent="0.2">
      <c r="A28" s="1" t="s">
        <v>22</v>
      </c>
      <c r="B28" s="12"/>
      <c r="C28" s="12"/>
    </row>
    <row r="29" spans="1:3" x14ac:dyDescent="0.2">
      <c r="A29" s="12"/>
      <c r="B29" s="12"/>
      <c r="C29" s="12"/>
    </row>
    <row r="30" spans="1:3" x14ac:dyDescent="0.2">
      <c r="A30" s="1" t="s">
        <v>23</v>
      </c>
    </row>
    <row r="32" spans="1:3" x14ac:dyDescent="0.2">
      <c r="A32" s="78" t="s">
        <v>24</v>
      </c>
    </row>
    <row r="33" spans="1:1" x14ac:dyDescent="0.2">
      <c r="A33" s="78" t="s">
        <v>25</v>
      </c>
    </row>
  </sheetData>
  <mergeCells count="5">
    <mergeCell ref="B26:C26"/>
    <mergeCell ref="B4:C4"/>
    <mergeCell ref="B8:C8"/>
    <mergeCell ref="A22:B22"/>
    <mergeCell ref="B25:C25"/>
  </mergeCells>
  <conditionalFormatting sqref="C19:C20 C22">
    <cfRule type="cellIs" dxfId="129" priority="9" operator="equal">
      <formula>0</formula>
    </cfRule>
  </conditionalFormatting>
  <conditionalFormatting sqref="B13:B16">
    <cfRule type="cellIs" dxfId="128" priority="8" operator="equal">
      <formula>0</formula>
    </cfRule>
  </conditionalFormatting>
  <conditionalFormatting sqref="B19">
    <cfRule type="cellIs" dxfId="127" priority="7" operator="equal">
      <formula>0</formula>
    </cfRule>
  </conditionalFormatting>
  <conditionalFormatting sqref="B28">
    <cfRule type="cellIs" dxfId="126" priority="5" operator="equal">
      <formula>0</formula>
    </cfRule>
  </conditionalFormatting>
  <conditionalFormatting sqref="B25:C25">
    <cfRule type="cellIs" dxfId="125" priority="3" operator="equal">
      <formula>0</formula>
    </cfRule>
  </conditionalFormatting>
  <conditionalFormatting sqref="A19">
    <cfRule type="cellIs" dxfId="124" priority="2" operator="equal">
      <formula>0</formula>
    </cfRule>
  </conditionalFormatting>
  <conditionalFormatting sqref="A30">
    <cfRule type="containsText" dxfId="123" priority="1" operator="containsText" text="Tāme sastādīta 20__. gada __. _________">
      <formula>NOT(ISERROR(SEARCH("Tāme sastādīta 20__. gada __. _________",A30)))</formula>
    </cfRule>
  </conditionalFormatting>
  <pageMargins left="0" right="0" top="0.78740157480314965" bottom="0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2A43-B4C7-4247-B899-4F316ECA05DF}">
  <sheetPr codeName="Sheet2"/>
  <dimension ref="A1:I48"/>
  <sheetViews>
    <sheetView view="pageBreakPreview" zoomScale="115" zoomScaleNormal="100" zoomScaleSheetLayoutView="115" workbookViewId="0">
      <selection activeCell="E29" sqref="E29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80"/>
      <c r="G1" s="219"/>
      <c r="H1" s="219"/>
      <c r="I1" s="219"/>
    </row>
    <row r="2" spans="1:9" x14ac:dyDescent="0.2">
      <c r="A2" s="225" t="s">
        <v>26</v>
      </c>
      <c r="B2" s="225"/>
      <c r="C2" s="225"/>
      <c r="D2" s="225"/>
      <c r="E2" s="225"/>
      <c r="F2" s="225"/>
      <c r="G2" s="225"/>
      <c r="H2" s="225"/>
      <c r="I2" s="225"/>
    </row>
    <row r="3" spans="1:9" x14ac:dyDescent="0.2">
      <c r="A3" s="83"/>
      <c r="B3" s="83"/>
      <c r="C3" s="83"/>
      <c r="D3" s="83"/>
      <c r="E3" s="83" t="s">
        <v>27</v>
      </c>
      <c r="F3" s="83"/>
      <c r="G3" s="83"/>
      <c r="H3" s="83"/>
      <c r="I3" s="83"/>
    </row>
    <row r="4" spans="1:9" x14ac:dyDescent="0.2">
      <c r="A4" s="83"/>
      <c r="B4" s="83"/>
      <c r="C4" s="226" t="s">
        <v>28</v>
      </c>
      <c r="D4" s="226"/>
      <c r="E4" s="226"/>
      <c r="F4" s="226"/>
      <c r="G4" s="226"/>
      <c r="H4" s="226"/>
      <c r="I4" s="226"/>
    </row>
    <row r="5" spans="1:9" ht="11.25" customHeight="1" x14ac:dyDescent="0.2">
      <c r="A5" s="67"/>
      <c r="B5" s="67"/>
      <c r="C5" s="228" t="s">
        <v>5</v>
      </c>
      <c r="D5" s="228"/>
      <c r="E5" s="228"/>
      <c r="F5" s="228"/>
      <c r="G5" s="228"/>
      <c r="H5" s="228"/>
      <c r="I5" s="228"/>
    </row>
    <row r="6" spans="1:9" x14ac:dyDescent="0.2">
      <c r="A6" s="223" t="s">
        <v>29</v>
      </c>
      <c r="B6" s="223"/>
      <c r="C6" s="223"/>
      <c r="D6" s="227" t="str">
        <f>'Kopt a'!B13</f>
        <v>Daudzdzīvokļu dzīvojamā ēka</v>
      </c>
      <c r="E6" s="227"/>
      <c r="F6" s="227"/>
      <c r="G6" s="227"/>
      <c r="H6" s="227"/>
      <c r="I6" s="227"/>
    </row>
    <row r="7" spans="1:9" x14ac:dyDescent="0.2">
      <c r="A7" s="223" t="s">
        <v>8</v>
      </c>
      <c r="B7" s="223"/>
      <c r="C7" s="223"/>
      <c r="D7" s="224" t="str">
        <f>'Kopt a'!B14</f>
        <v>Daudzdzīvokļu dzīvojamās ēkas energoefektivitātes paaugstināšanas pasākumi</v>
      </c>
      <c r="E7" s="224"/>
      <c r="F7" s="224"/>
      <c r="G7" s="224"/>
      <c r="H7" s="224"/>
      <c r="I7" s="224"/>
    </row>
    <row r="8" spans="1:9" x14ac:dyDescent="0.2">
      <c r="A8" s="233" t="s">
        <v>30</v>
      </c>
      <c r="B8" s="233"/>
      <c r="C8" s="233"/>
      <c r="D8" s="224" t="str">
        <f>'Kopt a'!B15</f>
        <v>Aldaru iela 8, Liepāja</v>
      </c>
      <c r="E8" s="224"/>
      <c r="F8" s="224"/>
      <c r="G8" s="224"/>
      <c r="H8" s="224"/>
      <c r="I8" s="224"/>
    </row>
    <row r="9" spans="1:9" x14ac:dyDescent="0.2">
      <c r="A9" s="233" t="s">
        <v>31</v>
      </c>
      <c r="B9" s="233"/>
      <c r="C9" s="233"/>
      <c r="D9" s="224" t="str">
        <f>'Kopt a'!B16</f>
        <v>WS-56-15</v>
      </c>
      <c r="E9" s="224"/>
      <c r="F9" s="224"/>
      <c r="G9" s="224"/>
      <c r="H9" s="224"/>
      <c r="I9" s="224"/>
    </row>
    <row r="10" spans="1:9" x14ac:dyDescent="0.2">
      <c r="C10" s="80" t="s">
        <v>32</v>
      </c>
      <c r="D10" s="234">
        <f>E25</f>
        <v>0</v>
      </c>
      <c r="E10" s="234"/>
      <c r="F10" s="65"/>
      <c r="G10" s="65"/>
      <c r="H10" s="65"/>
      <c r="I10" s="65"/>
    </row>
    <row r="11" spans="1:9" x14ac:dyDescent="0.2">
      <c r="C11" s="80" t="s">
        <v>33</v>
      </c>
      <c r="D11" s="234">
        <f>I21</f>
        <v>0</v>
      </c>
      <c r="E11" s="234"/>
      <c r="F11" s="65"/>
      <c r="G11" s="65"/>
      <c r="H11" s="65"/>
      <c r="I11" s="65"/>
    </row>
    <row r="12" spans="1:9" ht="12" thickBot="1" x14ac:dyDescent="0.25">
      <c r="F12" s="84"/>
      <c r="G12" s="84"/>
      <c r="H12" s="84"/>
      <c r="I12" s="84"/>
    </row>
    <row r="13" spans="1:9" x14ac:dyDescent="0.2">
      <c r="A13" s="237" t="s">
        <v>34</v>
      </c>
      <c r="B13" s="239" t="s">
        <v>35</v>
      </c>
      <c r="C13" s="241" t="s">
        <v>36</v>
      </c>
      <c r="D13" s="242"/>
      <c r="E13" s="245" t="s">
        <v>37</v>
      </c>
      <c r="F13" s="229" t="s">
        <v>38</v>
      </c>
      <c r="G13" s="230"/>
      <c r="H13" s="230"/>
      <c r="I13" s="231" t="s">
        <v>39</v>
      </c>
    </row>
    <row r="14" spans="1:9" ht="23.25" thickBot="1" x14ac:dyDescent="0.25">
      <c r="A14" s="238"/>
      <c r="B14" s="240"/>
      <c r="C14" s="243"/>
      <c r="D14" s="244"/>
      <c r="E14" s="246"/>
      <c r="F14" s="13" t="s">
        <v>40</v>
      </c>
      <c r="G14" s="14" t="s">
        <v>41</v>
      </c>
      <c r="H14" s="14" t="s">
        <v>42</v>
      </c>
      <c r="I14" s="232"/>
    </row>
    <row r="15" spans="1:9" x14ac:dyDescent="0.2">
      <c r="A15" s="60">
        <v>1</v>
      </c>
      <c r="B15" s="18" t="str">
        <f>IF(A15=0,0,CONCATENATE("Lt-",A15))</f>
        <v>Lt-1</v>
      </c>
      <c r="C15" s="247" t="str">
        <f>'1a'!C2:I2</f>
        <v>Ārsienu siltināšanas darbi</v>
      </c>
      <c r="D15" s="248"/>
      <c r="E15" s="47">
        <f>'1a'!P72</f>
        <v>0</v>
      </c>
      <c r="F15" s="42">
        <f>'1a'!M72</f>
        <v>0</v>
      </c>
      <c r="G15" s="43">
        <f>'1a'!N72</f>
        <v>0</v>
      </c>
      <c r="H15" s="43">
        <f>'1a'!O72</f>
        <v>0</v>
      </c>
      <c r="I15" s="44">
        <f>'1a'!L72</f>
        <v>0</v>
      </c>
    </row>
    <row r="16" spans="1:9" x14ac:dyDescent="0.2">
      <c r="A16" s="60">
        <v>2</v>
      </c>
      <c r="B16" s="19" t="str">
        <f>IF(A16=0,0,CONCATENATE("Lt-",A16))</f>
        <v>Lt-2</v>
      </c>
      <c r="C16" s="235" t="str">
        <f>'2a'!C2</f>
        <v>Cokola siltināšanas darbi</v>
      </c>
      <c r="D16" s="236"/>
      <c r="E16" s="48">
        <f>'2a'!P33</f>
        <v>0</v>
      </c>
      <c r="F16" s="36">
        <f>'3a'!M42</f>
        <v>0</v>
      </c>
      <c r="G16" s="36">
        <f>'3a'!N42</f>
        <v>0</v>
      </c>
      <c r="H16" s="36">
        <f>'2a'!O33</f>
        <v>0</v>
      </c>
      <c r="I16" s="46">
        <f>'2a'!L33</f>
        <v>0</v>
      </c>
    </row>
    <row r="17" spans="1:9" x14ac:dyDescent="0.2">
      <c r="A17" s="61">
        <v>3</v>
      </c>
      <c r="B17" s="19" t="str">
        <f t="shared" ref="B17:B20" si="0">IF(A17=0,0,CONCATENATE("Lt-",A17))</f>
        <v>Lt-3</v>
      </c>
      <c r="C17" s="235" t="str">
        <f>'2a'!C2:I2</f>
        <v>Cokola siltināšanas darbi</v>
      </c>
      <c r="D17" s="236"/>
      <c r="E17" s="49">
        <f>'2a'!P33</f>
        <v>0</v>
      </c>
      <c r="F17" s="36">
        <f>'2a'!M33</f>
        <v>0</v>
      </c>
      <c r="G17" s="45">
        <f>'2a'!N33</f>
        <v>0</v>
      </c>
      <c r="H17" s="45">
        <f>'2a'!O33</f>
        <v>0</v>
      </c>
      <c r="I17" s="46">
        <f>'2a'!L33</f>
        <v>0</v>
      </c>
    </row>
    <row r="18" spans="1:9" ht="11.25" customHeight="1" x14ac:dyDescent="0.2">
      <c r="A18" s="61">
        <v>4</v>
      </c>
      <c r="B18" s="19" t="str">
        <f t="shared" si="0"/>
        <v>Lt-4</v>
      </c>
      <c r="C18" s="235" t="str">
        <f>'4a'!C2:I2</f>
        <v>Jumta rekonstrukcijas darbi</v>
      </c>
      <c r="D18" s="236"/>
      <c r="E18" s="49">
        <f>'4a'!P37</f>
        <v>0</v>
      </c>
      <c r="F18" s="36">
        <f>'4a'!M37</f>
        <v>0</v>
      </c>
      <c r="G18" s="45">
        <f>'4a'!N37</f>
        <v>0</v>
      </c>
      <c r="H18" s="45">
        <f>'4a'!O37</f>
        <v>0</v>
      </c>
      <c r="I18" s="46">
        <f>'4a'!L37</f>
        <v>0</v>
      </c>
    </row>
    <row r="19" spans="1:9" x14ac:dyDescent="0.2">
      <c r="A19" s="61">
        <v>5</v>
      </c>
      <c r="B19" s="19" t="str">
        <f t="shared" si="0"/>
        <v>Lt-5</v>
      </c>
      <c r="C19" s="235" t="str">
        <f>'5a'!C2:I2</f>
        <v>5.stāva jumtu siltināšana rekonstrukcijas darbi</v>
      </c>
      <c r="D19" s="236"/>
      <c r="E19" s="49">
        <f>'5a'!P37</f>
        <v>0</v>
      </c>
      <c r="F19" s="36">
        <f>'5a'!M37</f>
        <v>0</v>
      </c>
      <c r="G19" s="45">
        <f>'5a'!N37</f>
        <v>0</v>
      </c>
      <c r="H19" s="45">
        <f>'5a'!O37</f>
        <v>0</v>
      </c>
      <c r="I19" s="46">
        <f>'5a'!L37</f>
        <v>0</v>
      </c>
    </row>
    <row r="20" spans="1:9" x14ac:dyDescent="0.2">
      <c r="A20" s="61">
        <v>6</v>
      </c>
      <c r="B20" s="19" t="str">
        <f t="shared" si="0"/>
        <v>Lt-6</v>
      </c>
      <c r="C20" s="235" t="str">
        <f>'6a'!C2:I2</f>
        <v>Kāpņu telpas remontdarbi</v>
      </c>
      <c r="D20" s="236"/>
      <c r="E20" s="49">
        <f>'6a'!P20</f>
        <v>0</v>
      </c>
      <c r="F20" s="36">
        <f>'6a'!M20</f>
        <v>0</v>
      </c>
      <c r="G20" s="45">
        <f>'6a'!N20</f>
        <v>0</v>
      </c>
      <c r="H20" s="45">
        <f>'6a'!O20</f>
        <v>0</v>
      </c>
      <c r="I20" s="46">
        <f>'6a'!L20</f>
        <v>0</v>
      </c>
    </row>
    <row r="21" spans="1:9" x14ac:dyDescent="0.2">
      <c r="A21" s="249" t="s">
        <v>43</v>
      </c>
      <c r="B21" s="250"/>
      <c r="C21" s="250"/>
      <c r="D21" s="250"/>
      <c r="E21" s="31">
        <f>SUM(E15:E20)</f>
        <v>0</v>
      </c>
      <c r="F21" s="30">
        <f>SUM(F15:F20)</f>
        <v>0</v>
      </c>
      <c r="G21" s="30">
        <f>SUM(G15:G20)</f>
        <v>0</v>
      </c>
      <c r="H21" s="30">
        <f>SUM(H15:H20)</f>
        <v>0</v>
      </c>
      <c r="I21" s="31">
        <f>SUM(I15:I20)</f>
        <v>0</v>
      </c>
    </row>
    <row r="22" spans="1:9" x14ac:dyDescent="0.2">
      <c r="A22" s="251" t="s">
        <v>44</v>
      </c>
      <c r="B22" s="252"/>
      <c r="C22" s="253"/>
      <c r="D22" s="57"/>
      <c r="E22" s="32">
        <f>ROUND(E21*$D22,2)</f>
        <v>0</v>
      </c>
      <c r="F22" s="33"/>
      <c r="G22" s="33"/>
      <c r="H22" s="33"/>
      <c r="I22" s="33"/>
    </row>
    <row r="23" spans="1:9" x14ac:dyDescent="0.2">
      <c r="A23" s="254" t="s">
        <v>45</v>
      </c>
      <c r="B23" s="255"/>
      <c r="C23" s="256"/>
      <c r="D23" s="58"/>
      <c r="E23" s="34">
        <f>ROUND(E22*$D23,2)</f>
        <v>0</v>
      </c>
      <c r="F23" s="33"/>
      <c r="G23" s="33"/>
      <c r="H23" s="33"/>
      <c r="I23" s="33"/>
    </row>
    <row r="24" spans="1:9" x14ac:dyDescent="0.2">
      <c r="A24" s="257" t="s">
        <v>46</v>
      </c>
      <c r="B24" s="258"/>
      <c r="C24" s="259"/>
      <c r="D24" s="59"/>
      <c r="E24" s="34">
        <f>ROUND(E21*$D24,2)</f>
        <v>0</v>
      </c>
      <c r="F24" s="33"/>
      <c r="G24" s="33"/>
      <c r="H24" s="33"/>
      <c r="I24" s="33"/>
    </row>
    <row r="25" spans="1:9" ht="12" thickBot="1" x14ac:dyDescent="0.25">
      <c r="A25" s="260" t="s">
        <v>47</v>
      </c>
      <c r="B25" s="261"/>
      <c r="C25" s="262"/>
      <c r="D25" s="16"/>
      <c r="E25" s="35">
        <f>SUM(E21:E24)-E23</f>
        <v>0</v>
      </c>
      <c r="F25" s="33"/>
      <c r="G25" s="33"/>
      <c r="H25" s="33"/>
      <c r="I25" s="33"/>
    </row>
    <row r="26" spans="1:9" ht="12" thickBot="1" x14ac:dyDescent="0.25">
      <c r="C26" s="81" t="s">
        <v>48</v>
      </c>
      <c r="D26" s="40">
        <v>0.02</v>
      </c>
      <c r="G26" s="15"/>
    </row>
    <row r="27" spans="1:9" ht="12" thickBot="1" x14ac:dyDescent="0.25">
      <c r="C27" s="81" t="s">
        <v>49</v>
      </c>
      <c r="D27" s="12"/>
      <c r="E27" s="12"/>
      <c r="F27" s="17"/>
      <c r="G27" s="17"/>
      <c r="H27" s="17"/>
      <c r="I27" s="17"/>
    </row>
    <row r="30" spans="1:9" x14ac:dyDescent="0.2">
      <c r="A30" s="1" t="s">
        <v>20</v>
      </c>
      <c r="B30" s="12"/>
      <c r="C30" s="222"/>
      <c r="D30" s="222"/>
      <c r="E30" s="222"/>
      <c r="F30" s="222"/>
      <c r="G30" s="222"/>
      <c r="H30" s="222"/>
    </row>
    <row r="31" spans="1:9" x14ac:dyDescent="0.2">
      <c r="A31" s="12"/>
      <c r="B31" s="12"/>
      <c r="C31" s="217" t="s">
        <v>21</v>
      </c>
      <c r="D31" s="217"/>
      <c r="E31" s="217"/>
      <c r="F31" s="217"/>
      <c r="G31" s="217"/>
      <c r="H31" s="217"/>
    </row>
    <row r="32" spans="1:9" x14ac:dyDescent="0.2">
      <c r="A32" s="12"/>
      <c r="B32" s="12"/>
      <c r="C32" s="12"/>
      <c r="D32" s="12"/>
      <c r="E32" s="12"/>
      <c r="F32" s="12"/>
      <c r="G32" s="12"/>
      <c r="H32" s="12"/>
    </row>
    <row r="33" spans="1:9" x14ac:dyDescent="0.2">
      <c r="A33" s="68" t="str">
        <f>'Kopt a'!A30</f>
        <v>Tāme sastādīta 20__. gada __. _________</v>
      </c>
      <c r="B33" s="69"/>
      <c r="C33" s="69"/>
      <c r="D33" s="69"/>
      <c r="F33" s="12"/>
      <c r="G33" s="12"/>
      <c r="H33" s="12"/>
    </row>
    <row r="34" spans="1:9" x14ac:dyDescent="0.2">
      <c r="A34" s="12"/>
      <c r="B34" s="12"/>
      <c r="C34" s="12"/>
      <c r="D34" s="12"/>
      <c r="E34" s="12"/>
      <c r="F34" s="12"/>
      <c r="G34" s="12"/>
      <c r="H34" s="12"/>
    </row>
    <row r="35" spans="1:9" x14ac:dyDescent="0.2">
      <c r="A35" s="1" t="s">
        <v>50</v>
      </c>
      <c r="B35" s="12"/>
      <c r="C35" s="222"/>
      <c r="D35" s="222"/>
      <c r="E35" s="222"/>
      <c r="F35" s="222"/>
      <c r="G35" s="222"/>
      <c r="H35" s="222"/>
    </row>
    <row r="36" spans="1:9" x14ac:dyDescent="0.2">
      <c r="A36" s="12"/>
      <c r="B36" s="12"/>
      <c r="C36" s="217" t="s">
        <v>21</v>
      </c>
      <c r="D36" s="217"/>
      <c r="E36" s="217"/>
      <c r="F36" s="217"/>
      <c r="G36" s="217"/>
      <c r="H36" s="217"/>
    </row>
    <row r="37" spans="1:9" x14ac:dyDescent="0.2">
      <c r="A37" s="12"/>
      <c r="B37" s="12"/>
      <c r="C37" s="12"/>
      <c r="D37" s="12"/>
      <c r="E37" s="12"/>
      <c r="F37" s="12"/>
      <c r="G37" s="12"/>
      <c r="H37" s="12"/>
    </row>
    <row r="38" spans="1:9" x14ac:dyDescent="0.2">
      <c r="A38" s="68" t="s">
        <v>22</v>
      </c>
      <c r="B38" s="69"/>
      <c r="C38" s="74"/>
      <c r="D38" s="69"/>
      <c r="F38" s="12"/>
      <c r="G38" s="12"/>
      <c r="H38" s="12"/>
    </row>
    <row r="48" spans="1:9" x14ac:dyDescent="0.2">
      <c r="E48" s="15"/>
      <c r="F48" s="15"/>
      <c r="G48" s="15"/>
      <c r="H48" s="15"/>
      <c r="I48" s="15"/>
    </row>
  </sheetData>
  <mergeCells count="35">
    <mergeCell ref="C30:H30"/>
    <mergeCell ref="C31:H31"/>
    <mergeCell ref="C35:H35"/>
    <mergeCell ref="C36:H36"/>
    <mergeCell ref="A21:D21"/>
    <mergeCell ref="A22:C22"/>
    <mergeCell ref="A23:C23"/>
    <mergeCell ref="A24:C24"/>
    <mergeCell ref="A25:C25"/>
    <mergeCell ref="C20:D20"/>
    <mergeCell ref="A13:A14"/>
    <mergeCell ref="B13:B14"/>
    <mergeCell ref="C13:D14"/>
    <mergeCell ref="E13:E14"/>
    <mergeCell ref="C15:D15"/>
    <mergeCell ref="C16:D16"/>
    <mergeCell ref="C17:D17"/>
    <mergeCell ref="C18:D18"/>
    <mergeCell ref="C19:D19"/>
    <mergeCell ref="F13:H13"/>
    <mergeCell ref="I13:I14"/>
    <mergeCell ref="A8:C8"/>
    <mergeCell ref="D8:I8"/>
    <mergeCell ref="A9:C9"/>
    <mergeCell ref="D9:I9"/>
    <mergeCell ref="D10:E10"/>
    <mergeCell ref="D11:E11"/>
    <mergeCell ref="A7:C7"/>
    <mergeCell ref="D7:I7"/>
    <mergeCell ref="G1:I1"/>
    <mergeCell ref="A2:I2"/>
    <mergeCell ref="C4:I4"/>
    <mergeCell ref="A6:C6"/>
    <mergeCell ref="D6:I6"/>
    <mergeCell ref="C5:I5"/>
  </mergeCells>
  <conditionalFormatting sqref="E21:I21">
    <cfRule type="cellIs" dxfId="122" priority="19" operator="equal">
      <formula>0</formula>
    </cfRule>
  </conditionalFormatting>
  <conditionalFormatting sqref="D10:E11">
    <cfRule type="cellIs" dxfId="121" priority="18" operator="equal">
      <formula>0</formula>
    </cfRule>
  </conditionalFormatting>
  <conditionalFormatting sqref="E15 C15:D20 E22:E25 I15:I20">
    <cfRule type="cellIs" dxfId="120" priority="16" operator="equal">
      <formula>0</formula>
    </cfRule>
  </conditionalFormatting>
  <conditionalFormatting sqref="D22:D24">
    <cfRule type="cellIs" dxfId="119" priority="14" operator="equal">
      <formula>0</formula>
    </cfRule>
  </conditionalFormatting>
  <conditionalFormatting sqref="C35:H35">
    <cfRule type="cellIs" dxfId="118" priority="11" operator="equal">
      <formula>0</formula>
    </cfRule>
  </conditionalFormatting>
  <conditionalFormatting sqref="C30:H30">
    <cfRule type="cellIs" dxfId="117" priority="10" operator="equal">
      <formula>0</formula>
    </cfRule>
  </conditionalFormatting>
  <conditionalFormatting sqref="E15:E20">
    <cfRule type="cellIs" dxfId="116" priority="8" operator="equal">
      <formula>0</formula>
    </cfRule>
  </conditionalFormatting>
  <conditionalFormatting sqref="F15:I20">
    <cfRule type="cellIs" dxfId="115" priority="7" operator="equal">
      <formula>0</formula>
    </cfRule>
  </conditionalFormatting>
  <conditionalFormatting sqref="D6:I9">
    <cfRule type="cellIs" dxfId="114" priority="6" operator="equal">
      <formula>0</formula>
    </cfRule>
  </conditionalFormatting>
  <conditionalFormatting sqref="C38">
    <cfRule type="cellIs" dxfId="113" priority="4" operator="equal">
      <formula>0</formula>
    </cfRule>
  </conditionalFormatting>
  <conditionalFormatting sqref="B15:B20">
    <cfRule type="cellIs" dxfId="112" priority="3" operator="equal">
      <formula>0</formula>
    </cfRule>
  </conditionalFormatting>
  <conditionalFormatting sqref="A15:A20">
    <cfRule type="cellIs" dxfId="111" priority="1" operator="equal">
      <formula>0</formula>
    </cfRule>
  </conditionalFormatting>
  <pageMargins left="0" right="0" top="0.78740157480314965" bottom="0" header="0.31496062992125984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______________",A33)))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A33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_________________________________",A38)))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1159D-F869-4E97-AC33-A47FF5FD00BA}">
  <sheetPr codeName="Sheet3"/>
  <dimension ref="A1:P87"/>
  <sheetViews>
    <sheetView view="pageBreakPreview" topLeftCell="A56" zoomScale="130" zoomScaleNormal="130" zoomScaleSheetLayoutView="130" workbookViewId="0">
      <selection activeCell="A72" sqref="A72:K72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7"/>
      <c r="B1" s="17"/>
      <c r="C1" s="21" t="s">
        <v>51</v>
      </c>
      <c r="D1" s="41">
        <f>'Kops a'!A15</f>
        <v>1</v>
      </c>
      <c r="E1" s="17"/>
      <c r="F1" s="17"/>
      <c r="G1" s="17"/>
      <c r="H1" s="17"/>
      <c r="I1" s="17"/>
      <c r="J1" s="17"/>
      <c r="N1" s="20"/>
      <c r="O1" s="21"/>
      <c r="P1" s="22"/>
    </row>
    <row r="2" spans="1:16" x14ac:dyDescent="0.2">
      <c r="A2" s="23"/>
      <c r="B2" s="23"/>
      <c r="C2" s="263" t="s">
        <v>52</v>
      </c>
      <c r="D2" s="263"/>
      <c r="E2" s="263"/>
      <c r="F2" s="263"/>
      <c r="G2" s="263"/>
      <c r="H2" s="263"/>
      <c r="I2" s="263"/>
      <c r="J2" s="23"/>
    </row>
    <row r="3" spans="1:16" x14ac:dyDescent="0.2">
      <c r="A3" s="24"/>
      <c r="B3" s="24"/>
      <c r="C3" s="226" t="s">
        <v>28</v>
      </c>
      <c r="D3" s="226"/>
      <c r="E3" s="226"/>
      <c r="F3" s="226"/>
      <c r="G3" s="226"/>
      <c r="H3" s="226"/>
      <c r="I3" s="226"/>
      <c r="J3" s="24"/>
    </row>
    <row r="4" spans="1:16" x14ac:dyDescent="0.2">
      <c r="A4" s="24"/>
      <c r="B4" s="24"/>
      <c r="C4" s="264" t="s">
        <v>5</v>
      </c>
      <c r="D4" s="264"/>
      <c r="E4" s="264"/>
      <c r="F4" s="264"/>
      <c r="G4" s="264"/>
      <c r="H4" s="264"/>
      <c r="I4" s="264"/>
      <c r="J4" s="24"/>
    </row>
    <row r="5" spans="1:16" ht="11.25" customHeight="1" x14ac:dyDescent="0.2">
      <c r="A5" s="17"/>
      <c r="B5" s="17"/>
      <c r="C5" s="21" t="s">
        <v>6</v>
      </c>
      <c r="D5" s="277" t="str">
        <f>'Kops a'!D6</f>
        <v>Daudzdzīvokļu dzīvojamā ēka</v>
      </c>
      <c r="E5" s="277"/>
      <c r="F5" s="277"/>
      <c r="G5" s="277"/>
      <c r="H5" s="277"/>
      <c r="I5" s="277"/>
      <c r="J5" s="277"/>
      <c r="K5" s="277"/>
      <c r="L5" s="277"/>
      <c r="M5" s="12"/>
      <c r="N5" s="12"/>
      <c r="O5" s="12"/>
      <c r="P5" s="12"/>
    </row>
    <row r="6" spans="1:16" x14ac:dyDescent="0.2">
      <c r="A6" s="17"/>
      <c r="B6" s="17"/>
      <c r="C6" s="21" t="s">
        <v>8</v>
      </c>
      <c r="D6" s="277" t="str">
        <f>'Kops a'!D7</f>
        <v>Daudzdzīvokļu dzīvojamās ēkas energoefektivitātes paaugstināšanas pasākumi</v>
      </c>
      <c r="E6" s="277"/>
      <c r="F6" s="277"/>
      <c r="G6" s="277"/>
      <c r="H6" s="277"/>
      <c r="I6" s="277"/>
      <c r="J6" s="277"/>
      <c r="K6" s="277"/>
      <c r="L6" s="277"/>
      <c r="M6" s="12"/>
      <c r="N6" s="12"/>
      <c r="O6" s="12"/>
      <c r="P6" s="12"/>
    </row>
    <row r="7" spans="1:16" x14ac:dyDescent="0.2">
      <c r="A7" s="17"/>
      <c r="B7" s="17"/>
      <c r="C7" s="21" t="s">
        <v>10</v>
      </c>
      <c r="D7" s="277" t="str">
        <f>'Kops a'!D8</f>
        <v>Aldaru iela 8, Liepāja</v>
      </c>
      <c r="E7" s="277"/>
      <c r="F7" s="277"/>
      <c r="G7" s="277"/>
      <c r="H7" s="277"/>
      <c r="I7" s="277"/>
      <c r="J7" s="277"/>
      <c r="K7" s="277"/>
      <c r="L7" s="277"/>
      <c r="M7" s="12"/>
      <c r="N7" s="12"/>
      <c r="O7" s="12"/>
      <c r="P7" s="12"/>
    </row>
    <row r="8" spans="1:16" x14ac:dyDescent="0.2">
      <c r="A8" s="17"/>
      <c r="B8" s="17"/>
      <c r="C8" s="80" t="s">
        <v>31</v>
      </c>
      <c r="D8" s="277" t="str">
        <f>'Kops a'!D9</f>
        <v>WS-56-15</v>
      </c>
      <c r="E8" s="277"/>
      <c r="F8" s="277"/>
      <c r="G8" s="277"/>
      <c r="H8" s="277"/>
      <c r="I8" s="277"/>
      <c r="J8" s="277"/>
      <c r="K8" s="277"/>
      <c r="L8" s="277"/>
      <c r="M8" s="12"/>
      <c r="N8" s="12"/>
      <c r="O8" s="12"/>
      <c r="P8" s="12"/>
    </row>
    <row r="9" spans="1:16" ht="11.25" customHeight="1" x14ac:dyDescent="0.2">
      <c r="A9" s="265" t="s">
        <v>53</v>
      </c>
      <c r="B9" s="265"/>
      <c r="C9" s="265"/>
      <c r="D9" s="265"/>
      <c r="E9" s="265"/>
      <c r="F9" s="265"/>
      <c r="G9" s="25"/>
      <c r="H9" s="25"/>
      <c r="I9" s="25"/>
      <c r="J9" s="269" t="s">
        <v>54</v>
      </c>
      <c r="K9" s="269"/>
      <c r="L9" s="269"/>
      <c r="M9" s="269"/>
      <c r="N9" s="276">
        <f>P72</f>
        <v>0</v>
      </c>
      <c r="O9" s="276"/>
      <c r="P9" s="25"/>
    </row>
    <row r="10" spans="1:16" x14ac:dyDescent="0.2">
      <c r="A10" s="26"/>
      <c r="B10" s="27"/>
      <c r="C10" s="80"/>
      <c r="D10" s="17"/>
      <c r="E10" s="17"/>
      <c r="F10" s="17"/>
      <c r="G10" s="17"/>
      <c r="H10" s="17"/>
      <c r="I10" s="17"/>
      <c r="J10" s="17"/>
      <c r="K10" s="17"/>
      <c r="L10" s="23"/>
      <c r="M10" s="23"/>
      <c r="O10" s="72"/>
      <c r="P10" s="70" t="str">
        <f>A78</f>
        <v>Tāme sastādīta 20__. gada __. _________</v>
      </c>
    </row>
    <row r="11" spans="1:16" ht="12" thickBot="1" x14ac:dyDescent="0.25">
      <c r="A11" s="26"/>
      <c r="B11" s="27"/>
      <c r="C11" s="80"/>
      <c r="D11" s="17"/>
      <c r="E11" s="17"/>
      <c r="F11" s="17"/>
      <c r="G11" s="17"/>
      <c r="H11" s="17"/>
      <c r="I11" s="17"/>
      <c r="J11" s="17"/>
      <c r="K11" s="17"/>
      <c r="L11" s="28"/>
      <c r="M11" s="28"/>
      <c r="N11" s="29"/>
      <c r="O11" s="20"/>
      <c r="P11" s="17"/>
    </row>
    <row r="12" spans="1:16" x14ac:dyDescent="0.2">
      <c r="A12" s="237" t="s">
        <v>34</v>
      </c>
      <c r="B12" s="271" t="s">
        <v>55</v>
      </c>
      <c r="C12" s="267" t="s">
        <v>56</v>
      </c>
      <c r="D12" s="274" t="s">
        <v>57</v>
      </c>
      <c r="E12" s="278" t="s">
        <v>58</v>
      </c>
      <c r="F12" s="266" t="s">
        <v>59</v>
      </c>
      <c r="G12" s="267"/>
      <c r="H12" s="267"/>
      <c r="I12" s="267"/>
      <c r="J12" s="267"/>
      <c r="K12" s="268"/>
      <c r="L12" s="266" t="s">
        <v>60</v>
      </c>
      <c r="M12" s="267"/>
      <c r="N12" s="267"/>
      <c r="O12" s="267"/>
      <c r="P12" s="268"/>
    </row>
    <row r="13" spans="1:16" ht="126.75" customHeight="1" thickBot="1" x14ac:dyDescent="0.25">
      <c r="A13" s="270"/>
      <c r="B13" s="272"/>
      <c r="C13" s="273"/>
      <c r="D13" s="275"/>
      <c r="E13" s="279"/>
      <c r="F13" s="85" t="s">
        <v>61</v>
      </c>
      <c r="G13" s="86" t="s">
        <v>62</v>
      </c>
      <c r="H13" s="86" t="s">
        <v>63</v>
      </c>
      <c r="I13" s="86" t="s">
        <v>64</v>
      </c>
      <c r="J13" s="86" t="s">
        <v>65</v>
      </c>
      <c r="K13" s="50" t="s">
        <v>66</v>
      </c>
      <c r="L13" s="85" t="s">
        <v>61</v>
      </c>
      <c r="M13" s="86" t="s">
        <v>63</v>
      </c>
      <c r="N13" s="86" t="s">
        <v>64</v>
      </c>
      <c r="O13" s="86" t="s">
        <v>65</v>
      </c>
      <c r="P13" s="50" t="s">
        <v>66</v>
      </c>
    </row>
    <row r="14" spans="1:16" x14ac:dyDescent="0.2">
      <c r="A14" s="109">
        <f t="shared" ref="A14:A39" si="0">IF(COUNTBLANK(B14)=1," ",COUNTA($B$13:B14))</f>
        <v>1</v>
      </c>
      <c r="B14" s="110" t="s">
        <v>67</v>
      </c>
      <c r="C14" s="91" t="s">
        <v>68</v>
      </c>
      <c r="D14" s="126" t="s">
        <v>69</v>
      </c>
      <c r="E14" s="146">
        <v>67</v>
      </c>
      <c r="F14" s="53"/>
      <c r="G14" s="51"/>
      <c r="H14" s="51">
        <f>ROUND(F14*G14,2)</f>
        <v>0</v>
      </c>
      <c r="I14" s="51"/>
      <c r="J14" s="51"/>
      <c r="K14" s="52">
        <f>SUM(H14:J14)</f>
        <v>0</v>
      </c>
      <c r="L14" s="53">
        <f>ROUND(E14*F14,2)</f>
        <v>0</v>
      </c>
      <c r="M14" s="51">
        <f>ROUND(H14*E14,2)</f>
        <v>0</v>
      </c>
      <c r="N14" s="51">
        <f>ROUND(I14*E14,2)</f>
        <v>0</v>
      </c>
      <c r="O14" s="51">
        <f>ROUND(J14*E14,2)</f>
        <v>0</v>
      </c>
      <c r="P14" s="52">
        <f>SUM(M14:O14)</f>
        <v>0</v>
      </c>
    </row>
    <row r="15" spans="1:16" x14ac:dyDescent="0.2">
      <c r="A15" s="109" t="str">
        <f t="shared" si="0"/>
        <v xml:space="preserve"> </v>
      </c>
      <c r="B15" s="111"/>
      <c r="C15" s="92" t="s">
        <v>70</v>
      </c>
      <c r="D15" s="127" t="s">
        <v>71</v>
      </c>
      <c r="E15" s="147">
        <f>ROUNDUP(E14/3.5+1,0)</f>
        <v>21</v>
      </c>
      <c r="F15" s="53"/>
      <c r="G15" s="51"/>
      <c r="H15" s="37">
        <f t="shared" ref="H15:H71" si="1">ROUND(F15*G15,2)</f>
        <v>0</v>
      </c>
      <c r="I15" s="51"/>
      <c r="J15" s="51"/>
      <c r="K15" s="38">
        <f t="shared" ref="K15:K71" si="2">SUM(H15:J15)</f>
        <v>0</v>
      </c>
      <c r="L15" s="39">
        <f t="shared" ref="L15:L71" si="3">ROUND(E15*F15,2)</f>
        <v>0</v>
      </c>
      <c r="M15" s="37">
        <f t="shared" ref="M15:M71" si="4">ROUND(H15*E15,2)</f>
        <v>0</v>
      </c>
      <c r="N15" s="37">
        <f t="shared" ref="N15:N71" si="5">ROUND(I15*E15,2)</f>
        <v>0</v>
      </c>
      <c r="O15" s="37">
        <f t="shared" ref="O15:O71" si="6">ROUND(J15*E15,2)</f>
        <v>0</v>
      </c>
      <c r="P15" s="38">
        <f t="shared" ref="P15:P71" si="7">SUM(M15:O15)</f>
        <v>0</v>
      </c>
    </row>
    <row r="16" spans="1:16" x14ac:dyDescent="0.2">
      <c r="A16" s="109" t="str">
        <f t="shared" si="0"/>
        <v xml:space="preserve"> </v>
      </c>
      <c r="B16" s="111"/>
      <c r="C16" s="92" t="s">
        <v>72</v>
      </c>
      <c r="D16" s="127" t="s">
        <v>71</v>
      </c>
      <c r="E16" s="147">
        <f>E15</f>
        <v>21</v>
      </c>
      <c r="F16" s="53"/>
      <c r="G16" s="51"/>
      <c r="H16" s="37">
        <f t="shared" si="1"/>
        <v>0</v>
      </c>
      <c r="I16" s="51"/>
      <c r="J16" s="51"/>
      <c r="K16" s="38">
        <f t="shared" si="2"/>
        <v>0</v>
      </c>
      <c r="L16" s="39">
        <f t="shared" si="3"/>
        <v>0</v>
      </c>
      <c r="M16" s="37">
        <f t="shared" si="4"/>
        <v>0</v>
      </c>
      <c r="N16" s="37">
        <f t="shared" si="5"/>
        <v>0</v>
      </c>
      <c r="O16" s="37">
        <f t="shared" si="6"/>
        <v>0</v>
      </c>
      <c r="P16" s="38">
        <f t="shared" si="7"/>
        <v>0</v>
      </c>
    </row>
    <row r="17" spans="1:16" x14ac:dyDescent="0.2">
      <c r="A17" s="109">
        <f t="shared" si="0"/>
        <v>2</v>
      </c>
      <c r="B17" s="111" t="s">
        <v>67</v>
      </c>
      <c r="C17" s="92" t="s">
        <v>73</v>
      </c>
      <c r="D17" s="127" t="s">
        <v>74</v>
      </c>
      <c r="E17" s="148">
        <f>E14*17.5</f>
        <v>1172.5</v>
      </c>
      <c r="F17" s="53"/>
      <c r="G17" s="51"/>
      <c r="H17" s="37">
        <f t="shared" si="1"/>
        <v>0</v>
      </c>
      <c r="I17" s="51"/>
      <c r="J17" s="51"/>
      <c r="K17" s="38">
        <f t="shared" si="2"/>
        <v>0</v>
      </c>
      <c r="L17" s="39">
        <f t="shared" si="3"/>
        <v>0</v>
      </c>
      <c r="M17" s="37">
        <f t="shared" si="4"/>
        <v>0</v>
      </c>
      <c r="N17" s="37">
        <f t="shared" si="5"/>
        <v>0</v>
      </c>
      <c r="O17" s="37">
        <f t="shared" si="6"/>
        <v>0</v>
      </c>
      <c r="P17" s="38">
        <f t="shared" si="7"/>
        <v>0</v>
      </c>
    </row>
    <row r="18" spans="1:16" x14ac:dyDescent="0.2">
      <c r="A18" s="109" t="str">
        <f t="shared" si="0"/>
        <v xml:space="preserve"> </v>
      </c>
      <c r="B18" s="111"/>
      <c r="C18" s="93" t="s">
        <v>75</v>
      </c>
      <c r="D18" s="128" t="s">
        <v>74</v>
      </c>
      <c r="E18" s="148">
        <f>E17*1.1</f>
        <v>1289.75</v>
      </c>
      <c r="F18" s="53"/>
      <c r="G18" s="51"/>
      <c r="H18" s="37"/>
      <c r="I18" s="51"/>
      <c r="J18" s="51"/>
      <c r="K18" s="38"/>
      <c r="L18" s="39"/>
      <c r="M18" s="37"/>
      <c r="N18" s="37"/>
      <c r="O18" s="37"/>
      <c r="P18" s="38"/>
    </row>
    <row r="19" spans="1:16" x14ac:dyDescent="0.2">
      <c r="A19" s="109">
        <f t="shared" si="0"/>
        <v>3</v>
      </c>
      <c r="B19" s="111" t="s">
        <v>67</v>
      </c>
      <c r="C19" s="94" t="s">
        <v>76</v>
      </c>
      <c r="D19" s="129" t="s">
        <v>77</v>
      </c>
      <c r="E19" s="149">
        <v>1</v>
      </c>
      <c r="F19" s="53"/>
      <c r="G19" s="51"/>
      <c r="H19" s="37"/>
      <c r="I19" s="51"/>
      <c r="J19" s="51"/>
      <c r="K19" s="38"/>
      <c r="L19" s="39"/>
      <c r="M19" s="37"/>
      <c r="N19" s="37"/>
      <c r="O19" s="37"/>
      <c r="P19" s="38"/>
    </row>
    <row r="20" spans="1:16" x14ac:dyDescent="0.2">
      <c r="A20" s="109" t="str">
        <f t="shared" si="0"/>
        <v xml:space="preserve"> </v>
      </c>
      <c r="B20" s="111"/>
      <c r="C20" s="94" t="s">
        <v>78</v>
      </c>
      <c r="D20" s="129" t="s">
        <v>77</v>
      </c>
      <c r="E20" s="149">
        <v>1</v>
      </c>
      <c r="F20" s="53"/>
      <c r="G20" s="51"/>
      <c r="H20" s="37"/>
      <c r="I20" s="51"/>
      <c r="J20" s="51"/>
      <c r="K20" s="38"/>
      <c r="L20" s="39"/>
      <c r="M20" s="37"/>
      <c r="N20" s="37"/>
      <c r="O20" s="37"/>
      <c r="P20" s="38"/>
    </row>
    <row r="21" spans="1:16" x14ac:dyDescent="0.2">
      <c r="A21" s="109">
        <f t="shared" si="0"/>
        <v>4</v>
      </c>
      <c r="B21" s="111" t="s">
        <v>67</v>
      </c>
      <c r="C21" s="94" t="s">
        <v>79</v>
      </c>
      <c r="D21" s="129" t="s">
        <v>77</v>
      </c>
      <c r="E21" s="149">
        <v>1</v>
      </c>
      <c r="F21" s="53"/>
      <c r="G21" s="51"/>
      <c r="H21" s="37"/>
      <c r="I21" s="51"/>
      <c r="J21" s="51"/>
      <c r="K21" s="38"/>
      <c r="L21" s="39"/>
      <c r="M21" s="37"/>
      <c r="N21" s="37"/>
      <c r="O21" s="37"/>
      <c r="P21" s="38"/>
    </row>
    <row r="22" spans="1:16" x14ac:dyDescent="0.2">
      <c r="A22" s="109">
        <f t="shared" si="0"/>
        <v>5</v>
      </c>
      <c r="B22" s="111" t="s">
        <v>67</v>
      </c>
      <c r="C22" s="92" t="s">
        <v>80</v>
      </c>
      <c r="D22" s="129" t="s">
        <v>77</v>
      </c>
      <c r="E22" s="150">
        <v>1</v>
      </c>
      <c r="F22" s="53"/>
      <c r="G22" s="51"/>
      <c r="H22" s="37"/>
      <c r="I22" s="51"/>
      <c r="J22" s="51"/>
      <c r="K22" s="38"/>
      <c r="L22" s="39"/>
      <c r="M22" s="37"/>
      <c r="N22" s="37"/>
      <c r="O22" s="37"/>
      <c r="P22" s="38"/>
    </row>
    <row r="23" spans="1:16" x14ac:dyDescent="0.2">
      <c r="A23" s="109">
        <f t="shared" si="0"/>
        <v>6</v>
      </c>
      <c r="B23" s="111" t="s">
        <v>67</v>
      </c>
      <c r="C23" s="95" t="s">
        <v>81</v>
      </c>
      <c r="D23" s="129" t="s">
        <v>77</v>
      </c>
      <c r="E23" s="151">
        <v>1</v>
      </c>
      <c r="F23" s="53"/>
      <c r="G23" s="51"/>
      <c r="H23" s="37"/>
      <c r="I23" s="51"/>
      <c r="J23" s="51"/>
      <c r="K23" s="38"/>
      <c r="L23" s="39"/>
      <c r="M23" s="37"/>
      <c r="N23" s="37"/>
      <c r="O23" s="37"/>
      <c r="P23" s="38"/>
    </row>
    <row r="24" spans="1:16" ht="22.5" x14ac:dyDescent="0.2">
      <c r="A24" s="109">
        <f t="shared" si="0"/>
        <v>7</v>
      </c>
      <c r="B24" s="111" t="s">
        <v>67</v>
      </c>
      <c r="C24" s="94" t="s">
        <v>82</v>
      </c>
      <c r="D24" s="130" t="s">
        <v>74</v>
      </c>
      <c r="E24" s="152">
        <v>64</v>
      </c>
      <c r="F24" s="53"/>
      <c r="G24" s="51"/>
      <c r="H24" s="37"/>
      <c r="I24" s="51"/>
      <c r="J24" s="51"/>
      <c r="K24" s="38"/>
      <c r="L24" s="39"/>
      <c r="M24" s="37"/>
      <c r="N24" s="37"/>
      <c r="O24" s="37"/>
      <c r="P24" s="38"/>
    </row>
    <row r="25" spans="1:16" ht="33.75" x14ac:dyDescent="0.2">
      <c r="A25" s="109">
        <f t="shared" si="0"/>
        <v>8</v>
      </c>
      <c r="B25" s="111" t="s">
        <v>67</v>
      </c>
      <c r="C25" s="96" t="s">
        <v>83</v>
      </c>
      <c r="D25" s="131"/>
      <c r="E25" s="131"/>
      <c r="F25" s="53"/>
      <c r="G25" s="51"/>
      <c r="H25" s="37"/>
      <c r="I25" s="51"/>
      <c r="J25" s="51"/>
      <c r="K25" s="38"/>
      <c r="L25" s="39"/>
      <c r="M25" s="37"/>
      <c r="N25" s="37"/>
      <c r="O25" s="37"/>
      <c r="P25" s="38"/>
    </row>
    <row r="26" spans="1:16" x14ac:dyDescent="0.2">
      <c r="A26" s="109" t="str">
        <f t="shared" si="0"/>
        <v xml:space="preserve"> </v>
      </c>
      <c r="B26" s="112"/>
      <c r="C26" s="97" t="s">
        <v>84</v>
      </c>
      <c r="D26" s="130" t="s">
        <v>74</v>
      </c>
      <c r="E26" s="153">
        <f>2.6*3</f>
        <v>7.8000000000000007</v>
      </c>
      <c r="F26" s="53"/>
      <c r="G26" s="51"/>
      <c r="H26" s="37"/>
      <c r="I26" s="51"/>
      <c r="J26" s="51"/>
      <c r="K26" s="38"/>
      <c r="L26" s="39"/>
      <c r="M26" s="37"/>
      <c r="N26" s="37"/>
      <c r="O26" s="37"/>
      <c r="P26" s="38"/>
    </row>
    <row r="27" spans="1:16" x14ac:dyDescent="0.2">
      <c r="A27" s="109">
        <f t="shared" si="0"/>
        <v>9</v>
      </c>
      <c r="B27" s="112" t="s">
        <v>67</v>
      </c>
      <c r="C27" s="98" t="s">
        <v>85</v>
      </c>
      <c r="D27" s="130" t="s">
        <v>74</v>
      </c>
      <c r="E27" s="153">
        <f>E26</f>
        <v>7.8000000000000007</v>
      </c>
      <c r="F27" s="53"/>
      <c r="G27" s="51"/>
      <c r="H27" s="37"/>
      <c r="I27" s="51"/>
      <c r="J27" s="51"/>
      <c r="K27" s="38"/>
      <c r="L27" s="39"/>
      <c r="M27" s="37"/>
      <c r="N27" s="37"/>
      <c r="O27" s="37"/>
      <c r="P27" s="38"/>
    </row>
    <row r="28" spans="1:16" x14ac:dyDescent="0.2">
      <c r="A28" s="109">
        <f t="shared" si="0"/>
        <v>10</v>
      </c>
      <c r="B28" s="113" t="s">
        <v>67</v>
      </c>
      <c r="C28" s="99" t="s">
        <v>86</v>
      </c>
      <c r="D28" s="132" t="s">
        <v>87</v>
      </c>
      <c r="E28" s="154">
        <f>E27+0.3</f>
        <v>8.1000000000000014</v>
      </c>
      <c r="F28" s="53"/>
      <c r="G28" s="51"/>
      <c r="H28" s="37"/>
      <c r="I28" s="51"/>
      <c r="J28" s="51"/>
      <c r="K28" s="38"/>
      <c r="L28" s="39"/>
      <c r="M28" s="37"/>
      <c r="N28" s="37"/>
      <c r="O28" s="37"/>
      <c r="P28" s="38"/>
    </row>
    <row r="29" spans="1:16" ht="22.5" x14ac:dyDescent="0.2">
      <c r="A29" s="109">
        <f t="shared" si="0"/>
        <v>11</v>
      </c>
      <c r="B29" s="113" t="s">
        <v>67</v>
      </c>
      <c r="C29" s="100" t="s">
        <v>88</v>
      </c>
      <c r="D29" s="132" t="s">
        <v>89</v>
      </c>
      <c r="E29" s="154">
        <f>E27*10*2</f>
        <v>156</v>
      </c>
      <c r="F29" s="53"/>
      <c r="G29" s="51"/>
      <c r="H29" s="37"/>
      <c r="I29" s="51"/>
      <c r="J29" s="51"/>
      <c r="K29" s="38"/>
      <c r="L29" s="39"/>
      <c r="M29" s="37"/>
      <c r="N29" s="37"/>
      <c r="O29" s="37"/>
      <c r="P29" s="38"/>
    </row>
    <row r="30" spans="1:16" ht="22.5" x14ac:dyDescent="0.2">
      <c r="A30" s="109" t="str">
        <f t="shared" si="0"/>
        <v xml:space="preserve"> </v>
      </c>
      <c r="B30" s="114"/>
      <c r="C30" s="101" t="s">
        <v>90</v>
      </c>
      <c r="D30" s="132" t="s">
        <v>89</v>
      </c>
      <c r="E30" s="154">
        <f>E27*3</f>
        <v>23.400000000000002</v>
      </c>
      <c r="F30" s="53"/>
      <c r="G30" s="51"/>
      <c r="H30" s="37"/>
      <c r="I30" s="51"/>
      <c r="J30" s="51"/>
      <c r="K30" s="38"/>
      <c r="L30" s="39"/>
      <c r="M30" s="37"/>
      <c r="N30" s="37"/>
      <c r="O30" s="37"/>
      <c r="P30" s="38"/>
    </row>
    <row r="31" spans="1:16" x14ac:dyDescent="0.2">
      <c r="A31" s="109">
        <f t="shared" si="0"/>
        <v>12</v>
      </c>
      <c r="B31" s="113" t="s">
        <v>67</v>
      </c>
      <c r="C31" s="99" t="s">
        <v>91</v>
      </c>
      <c r="D31" s="132" t="s">
        <v>69</v>
      </c>
      <c r="E31" s="154">
        <f>4.7*3</f>
        <v>14.100000000000001</v>
      </c>
      <c r="F31" s="53"/>
      <c r="G31" s="51"/>
      <c r="H31" s="37"/>
      <c r="I31" s="51"/>
      <c r="J31" s="51"/>
      <c r="K31" s="38"/>
      <c r="L31" s="39"/>
      <c r="M31" s="37"/>
      <c r="N31" s="37"/>
      <c r="O31" s="37"/>
      <c r="P31" s="38"/>
    </row>
    <row r="32" spans="1:16" x14ac:dyDescent="0.2">
      <c r="A32" s="109">
        <f t="shared" si="0"/>
        <v>13</v>
      </c>
      <c r="B32" s="113" t="s">
        <v>67</v>
      </c>
      <c r="C32" s="100" t="s">
        <v>92</v>
      </c>
      <c r="D32" s="132" t="s">
        <v>69</v>
      </c>
      <c r="E32" s="154">
        <f>E31</f>
        <v>14.100000000000001</v>
      </c>
      <c r="F32" s="53"/>
      <c r="G32" s="51"/>
      <c r="H32" s="37"/>
      <c r="I32" s="51"/>
      <c r="J32" s="51"/>
      <c r="K32" s="38"/>
      <c r="L32" s="39"/>
      <c r="M32" s="37"/>
      <c r="N32" s="37"/>
      <c r="O32" s="37"/>
      <c r="P32" s="38"/>
    </row>
    <row r="33" spans="1:16" ht="22.5" x14ac:dyDescent="0.2">
      <c r="A33" s="109">
        <f t="shared" si="0"/>
        <v>14</v>
      </c>
      <c r="B33" s="111" t="s">
        <v>67</v>
      </c>
      <c r="C33" s="94" t="s">
        <v>93</v>
      </c>
      <c r="D33" s="133" t="s">
        <v>74</v>
      </c>
      <c r="E33" s="155">
        <f>(5.2*5+2.6*3*5)*1.15</f>
        <v>74.75</v>
      </c>
      <c r="F33" s="53"/>
      <c r="G33" s="51"/>
      <c r="H33" s="37"/>
      <c r="I33" s="51"/>
      <c r="J33" s="51"/>
      <c r="K33" s="38"/>
      <c r="L33" s="39"/>
      <c r="M33" s="37"/>
      <c r="N33" s="37"/>
      <c r="O33" s="37"/>
      <c r="P33" s="38"/>
    </row>
    <row r="34" spans="1:16" x14ac:dyDescent="0.2">
      <c r="A34" s="109" t="str">
        <f t="shared" si="0"/>
        <v xml:space="preserve"> </v>
      </c>
      <c r="B34" s="109"/>
      <c r="C34" s="92" t="s">
        <v>94</v>
      </c>
      <c r="D34" s="127" t="s">
        <v>89</v>
      </c>
      <c r="E34" s="155">
        <f>E33*0.3</f>
        <v>22.425000000000001</v>
      </c>
      <c r="F34" s="53"/>
      <c r="G34" s="51"/>
      <c r="H34" s="37"/>
      <c r="I34" s="51"/>
      <c r="J34" s="51"/>
      <c r="K34" s="38"/>
      <c r="L34" s="39"/>
      <c r="M34" s="37"/>
      <c r="N34" s="37"/>
      <c r="O34" s="37"/>
      <c r="P34" s="38"/>
    </row>
    <row r="35" spans="1:16" x14ac:dyDescent="0.2">
      <c r="A35" s="109" t="str">
        <f t="shared" si="0"/>
        <v xml:space="preserve"> </v>
      </c>
      <c r="B35" s="109"/>
      <c r="C35" s="92" t="s">
        <v>95</v>
      </c>
      <c r="D35" s="127" t="s">
        <v>89</v>
      </c>
      <c r="E35" s="155">
        <f>E33*5</f>
        <v>373.75</v>
      </c>
      <c r="F35" s="53"/>
      <c r="G35" s="51"/>
      <c r="H35" s="37"/>
      <c r="I35" s="51"/>
      <c r="J35" s="51"/>
      <c r="K35" s="38"/>
      <c r="L35" s="39"/>
      <c r="M35" s="37"/>
      <c r="N35" s="37"/>
      <c r="O35" s="37"/>
      <c r="P35" s="38"/>
    </row>
    <row r="36" spans="1:16" x14ac:dyDescent="0.2">
      <c r="A36" s="109" t="str">
        <f t="shared" si="0"/>
        <v xml:space="preserve"> </v>
      </c>
      <c r="B36" s="109"/>
      <c r="C36" s="92" t="s">
        <v>96</v>
      </c>
      <c r="D36" s="127" t="s">
        <v>89</v>
      </c>
      <c r="E36" s="155">
        <f>E33*0.6</f>
        <v>44.85</v>
      </c>
      <c r="F36" s="53"/>
      <c r="G36" s="51"/>
      <c r="H36" s="37"/>
      <c r="I36" s="51"/>
      <c r="J36" s="51"/>
      <c r="K36" s="38"/>
      <c r="L36" s="39"/>
      <c r="M36" s="37"/>
      <c r="N36" s="37"/>
      <c r="O36" s="37"/>
      <c r="P36" s="38"/>
    </row>
    <row r="37" spans="1:16" ht="56.25" x14ac:dyDescent="0.2">
      <c r="A37" s="109">
        <f t="shared" si="0"/>
        <v>15</v>
      </c>
      <c r="B37" s="112" t="s">
        <v>67</v>
      </c>
      <c r="C37" s="102" t="s">
        <v>97</v>
      </c>
      <c r="D37" s="129" t="s">
        <v>74</v>
      </c>
      <c r="E37" s="156">
        <f>130+25+29+54+173</f>
        <v>411</v>
      </c>
      <c r="F37" s="53"/>
      <c r="G37" s="51"/>
      <c r="H37" s="37"/>
      <c r="I37" s="51"/>
      <c r="J37" s="51"/>
      <c r="K37" s="38"/>
      <c r="L37" s="39"/>
      <c r="M37" s="37"/>
      <c r="N37" s="37"/>
      <c r="O37" s="37"/>
      <c r="P37" s="38"/>
    </row>
    <row r="38" spans="1:16" x14ac:dyDescent="0.2">
      <c r="A38" s="109" t="str">
        <f t="shared" si="0"/>
        <v xml:space="preserve"> </v>
      </c>
      <c r="B38" s="115"/>
      <c r="C38" s="102" t="s">
        <v>94</v>
      </c>
      <c r="D38" s="134" t="s">
        <v>89</v>
      </c>
      <c r="E38" s="156">
        <f>E37*0.3</f>
        <v>123.3</v>
      </c>
      <c r="F38" s="53"/>
      <c r="G38" s="51"/>
      <c r="H38" s="37"/>
      <c r="I38" s="51"/>
      <c r="J38" s="51"/>
      <c r="K38" s="38"/>
      <c r="L38" s="39"/>
      <c r="M38" s="37"/>
      <c r="N38" s="37"/>
      <c r="O38" s="37"/>
      <c r="P38" s="38"/>
    </row>
    <row r="39" spans="1:16" x14ac:dyDescent="0.2">
      <c r="A39" s="109" t="str">
        <f t="shared" si="0"/>
        <v xml:space="preserve"> </v>
      </c>
      <c r="B39" s="115"/>
      <c r="C39" s="102" t="s">
        <v>98</v>
      </c>
      <c r="D39" s="134" t="s">
        <v>89</v>
      </c>
      <c r="E39" s="156">
        <f>E37*5</f>
        <v>2055</v>
      </c>
      <c r="F39" s="53"/>
      <c r="G39" s="51"/>
      <c r="H39" s="37"/>
      <c r="I39" s="51"/>
      <c r="J39" s="51"/>
      <c r="K39" s="38"/>
      <c r="L39" s="39"/>
      <c r="M39" s="37"/>
      <c r="N39" s="37"/>
      <c r="O39" s="37"/>
      <c r="P39" s="38"/>
    </row>
    <row r="40" spans="1:16" x14ac:dyDescent="0.2">
      <c r="A40" s="109"/>
      <c r="B40" s="115"/>
      <c r="C40" s="102" t="s">
        <v>99</v>
      </c>
      <c r="D40" s="135" t="s">
        <v>74</v>
      </c>
      <c r="E40" s="156">
        <f>E37*1.15</f>
        <v>472.65</v>
      </c>
      <c r="F40" s="53"/>
      <c r="G40" s="51"/>
      <c r="H40" s="37"/>
      <c r="I40" s="51"/>
      <c r="J40" s="51"/>
      <c r="K40" s="38"/>
      <c r="L40" s="39"/>
      <c r="M40" s="37"/>
      <c r="N40" s="37"/>
      <c r="O40" s="37"/>
      <c r="P40" s="38"/>
    </row>
    <row r="41" spans="1:16" ht="22.5" x14ac:dyDescent="0.2">
      <c r="A41" s="109"/>
      <c r="B41" s="115"/>
      <c r="C41" s="216" t="s">
        <v>100</v>
      </c>
      <c r="D41" s="134" t="s">
        <v>89</v>
      </c>
      <c r="E41" s="156">
        <v>1625</v>
      </c>
      <c r="F41" s="53"/>
      <c r="G41" s="51"/>
      <c r="H41" s="37"/>
      <c r="I41" s="51"/>
      <c r="J41" s="51"/>
      <c r="K41" s="38"/>
      <c r="L41" s="39"/>
      <c r="M41" s="37"/>
      <c r="N41" s="37"/>
      <c r="O41" s="37"/>
      <c r="P41" s="38"/>
    </row>
    <row r="42" spans="1:16" x14ac:dyDescent="0.2">
      <c r="A42" s="109">
        <f>IF(COUNTBLANK(B42)=1," ",COUNTA($B$13:B42))</f>
        <v>16</v>
      </c>
      <c r="B42" s="112" t="s">
        <v>67</v>
      </c>
      <c r="C42" s="103" t="s">
        <v>101</v>
      </c>
      <c r="D42" s="136" t="s">
        <v>74</v>
      </c>
      <c r="E42" s="157">
        <v>208</v>
      </c>
      <c r="F42" s="53"/>
      <c r="G42" s="51"/>
      <c r="H42" s="37"/>
      <c r="I42" s="51"/>
      <c r="J42" s="51"/>
      <c r="K42" s="38"/>
      <c r="L42" s="39"/>
      <c r="M42" s="37"/>
      <c r="N42" s="37"/>
      <c r="O42" s="37"/>
      <c r="P42" s="38"/>
    </row>
    <row r="43" spans="1:16" x14ac:dyDescent="0.2">
      <c r="A43" s="109" t="str">
        <f>IF(COUNTBLANK(B43)=1," ",COUNTA($B$13:B43))</f>
        <v xml:space="preserve"> </v>
      </c>
      <c r="B43" s="115"/>
      <c r="C43" s="102" t="s">
        <v>94</v>
      </c>
      <c r="D43" s="134" t="s">
        <v>89</v>
      </c>
      <c r="E43" s="156">
        <f>E42*0.3</f>
        <v>62.4</v>
      </c>
      <c r="F43" s="53"/>
      <c r="G43" s="51"/>
      <c r="H43" s="37"/>
      <c r="I43" s="51"/>
      <c r="J43" s="51"/>
      <c r="K43" s="38"/>
      <c r="L43" s="39"/>
      <c r="M43" s="37"/>
      <c r="N43" s="37"/>
      <c r="O43" s="37"/>
      <c r="P43" s="38"/>
    </row>
    <row r="44" spans="1:16" x14ac:dyDescent="0.2">
      <c r="A44" s="109" t="str">
        <f>IF(COUNTBLANK(B44)=1," ",COUNTA($B$13:B44))</f>
        <v xml:space="preserve"> </v>
      </c>
      <c r="B44" s="115"/>
      <c r="C44" s="102" t="s">
        <v>102</v>
      </c>
      <c r="D44" s="134" t="s">
        <v>89</v>
      </c>
      <c r="E44" s="156">
        <f>E42*0.4</f>
        <v>83.2</v>
      </c>
      <c r="F44" s="53"/>
      <c r="G44" s="51"/>
      <c r="H44" s="37"/>
      <c r="I44" s="51"/>
      <c r="J44" s="51"/>
      <c r="K44" s="38"/>
      <c r="L44" s="39"/>
      <c r="M44" s="37"/>
      <c r="N44" s="37"/>
      <c r="O44" s="37"/>
      <c r="P44" s="38"/>
    </row>
    <row r="45" spans="1:16" x14ac:dyDescent="0.2">
      <c r="A45" s="109">
        <f t="shared" ref="A45:A71" si="8">IF(COUNTBLANK(B45)=1," ",COUNTA($B$13:B45))</f>
        <v>17</v>
      </c>
      <c r="B45" s="111" t="s">
        <v>67</v>
      </c>
      <c r="C45" s="103" t="s">
        <v>103</v>
      </c>
      <c r="D45" s="137" t="s">
        <v>74</v>
      </c>
      <c r="E45" s="158">
        <f>(5.04*5)*0.3</f>
        <v>7.56</v>
      </c>
      <c r="F45" s="53"/>
      <c r="G45" s="51"/>
      <c r="H45" s="37"/>
      <c r="I45" s="51"/>
      <c r="J45" s="51"/>
      <c r="K45" s="38"/>
      <c r="L45" s="39"/>
      <c r="M45" s="37"/>
      <c r="N45" s="37"/>
      <c r="O45" s="37"/>
      <c r="P45" s="38"/>
    </row>
    <row r="46" spans="1:16" x14ac:dyDescent="0.2">
      <c r="A46" s="109" t="str">
        <f t="shared" si="8"/>
        <v xml:space="preserve"> </v>
      </c>
      <c r="B46" s="115"/>
      <c r="C46" s="104" t="s">
        <v>94</v>
      </c>
      <c r="D46" s="138" t="s">
        <v>89</v>
      </c>
      <c r="E46" s="159">
        <f>E45*0.3</f>
        <v>2.2679999999999998</v>
      </c>
      <c r="F46" s="53"/>
      <c r="G46" s="51"/>
      <c r="H46" s="37"/>
      <c r="I46" s="51"/>
      <c r="J46" s="51"/>
      <c r="K46" s="38"/>
      <c r="L46" s="39"/>
      <c r="M46" s="37"/>
      <c r="N46" s="37"/>
      <c r="O46" s="37"/>
      <c r="P46" s="38"/>
    </row>
    <row r="47" spans="1:16" x14ac:dyDescent="0.2">
      <c r="A47" s="109" t="str">
        <f t="shared" si="8"/>
        <v xml:space="preserve"> </v>
      </c>
      <c r="B47" s="115"/>
      <c r="C47" s="104" t="s">
        <v>98</v>
      </c>
      <c r="D47" s="138" t="s">
        <v>89</v>
      </c>
      <c r="E47" s="159">
        <f>E45*4</f>
        <v>30.24</v>
      </c>
      <c r="F47" s="53"/>
      <c r="G47" s="51"/>
      <c r="H47" s="37"/>
      <c r="I47" s="51"/>
      <c r="J47" s="51"/>
      <c r="K47" s="38"/>
      <c r="L47" s="39"/>
      <c r="M47" s="37"/>
      <c r="N47" s="37"/>
      <c r="O47" s="37"/>
      <c r="P47" s="38"/>
    </row>
    <row r="48" spans="1:16" x14ac:dyDescent="0.2">
      <c r="A48" s="109" t="str">
        <f t="shared" si="8"/>
        <v xml:space="preserve"> </v>
      </c>
      <c r="B48" s="115"/>
      <c r="C48" s="104" t="s">
        <v>99</v>
      </c>
      <c r="D48" s="138" t="s">
        <v>74</v>
      </c>
      <c r="E48" s="159">
        <f>E45*1.15</f>
        <v>8.6939999999999991</v>
      </c>
      <c r="F48" s="53"/>
      <c r="G48" s="51"/>
      <c r="H48" s="37"/>
      <c r="I48" s="51"/>
      <c r="J48" s="51"/>
      <c r="K48" s="38"/>
      <c r="L48" s="39"/>
      <c r="M48" s="37"/>
      <c r="N48" s="37"/>
      <c r="O48" s="37"/>
      <c r="P48" s="38"/>
    </row>
    <row r="49" spans="1:16" x14ac:dyDescent="0.2">
      <c r="A49" s="109"/>
      <c r="B49" s="115"/>
      <c r="C49" s="104" t="s">
        <v>104</v>
      </c>
      <c r="D49" s="138" t="s">
        <v>89</v>
      </c>
      <c r="E49" s="159">
        <f>E45*3</f>
        <v>22.68</v>
      </c>
      <c r="F49" s="53"/>
      <c r="G49" s="51"/>
      <c r="H49" s="37"/>
      <c r="I49" s="51"/>
      <c r="J49" s="51"/>
      <c r="K49" s="38"/>
      <c r="L49" s="39"/>
      <c r="M49" s="37"/>
      <c r="N49" s="37"/>
      <c r="O49" s="37"/>
      <c r="P49" s="38"/>
    </row>
    <row r="50" spans="1:16" x14ac:dyDescent="0.2">
      <c r="A50" s="109"/>
      <c r="B50" s="115"/>
      <c r="C50" s="104" t="s">
        <v>94</v>
      </c>
      <c r="D50" s="138" t="s">
        <v>89</v>
      </c>
      <c r="E50" s="159">
        <f>E45*0.3</f>
        <v>2.2679999999999998</v>
      </c>
      <c r="F50" s="53"/>
      <c r="G50" s="51"/>
      <c r="H50" s="37"/>
      <c r="I50" s="51"/>
      <c r="J50" s="51"/>
      <c r="K50" s="38"/>
      <c r="L50" s="39"/>
      <c r="M50" s="37"/>
      <c r="N50" s="37"/>
      <c r="O50" s="37"/>
      <c r="P50" s="38"/>
    </row>
    <row r="51" spans="1:16" ht="22.5" x14ac:dyDescent="0.2">
      <c r="A51" s="109"/>
      <c r="B51" s="115"/>
      <c r="C51" s="102" t="s">
        <v>105</v>
      </c>
      <c r="D51" s="134" t="s">
        <v>89</v>
      </c>
      <c r="E51" s="156">
        <f>E45*3.7</f>
        <v>27.972000000000001</v>
      </c>
      <c r="F51" s="53"/>
      <c r="G51" s="51"/>
      <c r="H51" s="37"/>
      <c r="I51" s="51"/>
      <c r="J51" s="51"/>
      <c r="K51" s="38"/>
      <c r="L51" s="39"/>
      <c r="M51" s="37"/>
      <c r="N51" s="37"/>
      <c r="O51" s="37"/>
      <c r="P51" s="38"/>
    </row>
    <row r="52" spans="1:16" ht="22.5" x14ac:dyDescent="0.2">
      <c r="A52" s="109">
        <f t="shared" si="8"/>
        <v>18</v>
      </c>
      <c r="B52" s="111" t="s">
        <v>67</v>
      </c>
      <c r="C52" s="103" t="s">
        <v>106</v>
      </c>
      <c r="D52" s="139" t="s">
        <v>69</v>
      </c>
      <c r="E52" s="160">
        <f>2.8*3*5+6.1*5</f>
        <v>72.5</v>
      </c>
      <c r="F52" s="53"/>
      <c r="G52" s="51"/>
      <c r="H52" s="37"/>
      <c r="I52" s="51"/>
      <c r="J52" s="51"/>
      <c r="K52" s="38"/>
      <c r="L52" s="39"/>
      <c r="M52" s="37"/>
      <c r="N52" s="37"/>
      <c r="O52" s="37"/>
      <c r="P52" s="38"/>
    </row>
    <row r="53" spans="1:16" x14ac:dyDescent="0.2">
      <c r="A53" s="109" t="str">
        <f t="shared" si="8"/>
        <v xml:space="preserve"> </v>
      </c>
      <c r="B53" s="111"/>
      <c r="C53" s="104" t="s">
        <v>107</v>
      </c>
      <c r="D53" s="139" t="s">
        <v>69</v>
      </c>
      <c r="E53" s="160">
        <f>E52</f>
        <v>72.5</v>
      </c>
      <c r="F53" s="53"/>
      <c r="G53" s="51"/>
      <c r="H53" s="37">
        <f t="shared" si="1"/>
        <v>0</v>
      </c>
      <c r="I53" s="51"/>
      <c r="J53" s="51"/>
      <c r="K53" s="38">
        <f t="shared" si="2"/>
        <v>0</v>
      </c>
      <c r="L53" s="39">
        <f t="shared" si="3"/>
        <v>0</v>
      </c>
      <c r="M53" s="37">
        <f t="shared" si="4"/>
        <v>0</v>
      </c>
      <c r="N53" s="37">
        <f t="shared" si="5"/>
        <v>0</v>
      </c>
      <c r="O53" s="37">
        <f t="shared" si="6"/>
        <v>0</v>
      </c>
      <c r="P53" s="38">
        <f t="shared" si="7"/>
        <v>0</v>
      </c>
    </row>
    <row r="54" spans="1:16" ht="33.75" x14ac:dyDescent="0.2">
      <c r="A54" s="109" t="str">
        <f t="shared" si="8"/>
        <v xml:space="preserve"> </v>
      </c>
      <c r="B54" s="111"/>
      <c r="C54" s="104" t="s">
        <v>108</v>
      </c>
      <c r="D54" s="139" t="s">
        <v>74</v>
      </c>
      <c r="E54" s="160">
        <f>E52*0.1*1.1</f>
        <v>7.9750000000000005</v>
      </c>
      <c r="F54" s="53"/>
      <c r="G54" s="51"/>
      <c r="H54" s="37">
        <f t="shared" si="1"/>
        <v>0</v>
      </c>
      <c r="I54" s="51"/>
      <c r="J54" s="51"/>
      <c r="K54" s="38">
        <f t="shared" si="2"/>
        <v>0</v>
      </c>
      <c r="L54" s="39">
        <f t="shared" si="3"/>
        <v>0</v>
      </c>
      <c r="M54" s="37">
        <f t="shared" si="4"/>
        <v>0</v>
      </c>
      <c r="N54" s="37">
        <f t="shared" si="5"/>
        <v>0</v>
      </c>
      <c r="O54" s="37">
        <f t="shared" si="6"/>
        <v>0</v>
      </c>
      <c r="P54" s="38">
        <f t="shared" si="7"/>
        <v>0</v>
      </c>
    </row>
    <row r="55" spans="1:16" ht="33.75" x14ac:dyDescent="0.2">
      <c r="A55" s="109" t="str">
        <f t="shared" si="8"/>
        <v xml:space="preserve"> </v>
      </c>
      <c r="B55" s="115"/>
      <c r="C55" s="104" t="s">
        <v>109</v>
      </c>
      <c r="D55" s="139" t="s">
        <v>69</v>
      </c>
      <c r="E55" s="160">
        <f>E52*1.1</f>
        <v>79.75</v>
      </c>
      <c r="F55" s="53"/>
      <c r="G55" s="51"/>
      <c r="H55" s="37"/>
      <c r="I55" s="51"/>
      <c r="J55" s="51"/>
      <c r="K55" s="38"/>
      <c r="L55" s="39"/>
      <c r="M55" s="37"/>
      <c r="N55" s="37"/>
      <c r="O55" s="37"/>
      <c r="P55" s="38"/>
    </row>
    <row r="56" spans="1:16" ht="22.5" x14ac:dyDescent="0.2">
      <c r="A56" s="109" t="str">
        <f t="shared" si="8"/>
        <v xml:space="preserve"> </v>
      </c>
      <c r="B56" s="115"/>
      <c r="C56" s="105" t="s">
        <v>110</v>
      </c>
      <c r="D56" s="139" t="s">
        <v>74</v>
      </c>
      <c r="E56" s="160">
        <f>E54*0.1*1.1</f>
        <v>0.8772500000000002</v>
      </c>
      <c r="F56" s="53"/>
      <c r="G56" s="51"/>
      <c r="H56" s="37"/>
      <c r="I56" s="51"/>
      <c r="J56" s="51"/>
      <c r="K56" s="38"/>
      <c r="L56" s="39"/>
      <c r="M56" s="37"/>
      <c r="N56" s="37"/>
      <c r="O56" s="37"/>
      <c r="P56" s="38"/>
    </row>
    <row r="57" spans="1:16" ht="22.5" x14ac:dyDescent="0.2">
      <c r="A57" s="109" t="str">
        <f t="shared" si="8"/>
        <v xml:space="preserve"> </v>
      </c>
      <c r="B57" s="115"/>
      <c r="C57" s="105" t="s">
        <v>111</v>
      </c>
      <c r="D57" s="139" t="s">
        <v>112</v>
      </c>
      <c r="E57" s="160">
        <f>ROUNDUP(E52/0.3,0)</f>
        <v>242</v>
      </c>
      <c r="F57" s="53"/>
      <c r="G57" s="51"/>
      <c r="H57" s="37"/>
      <c r="I57" s="51"/>
      <c r="J57" s="51"/>
      <c r="K57" s="38"/>
      <c r="L57" s="39"/>
      <c r="M57" s="37"/>
      <c r="N57" s="37"/>
      <c r="O57" s="37"/>
      <c r="P57" s="38"/>
    </row>
    <row r="58" spans="1:16" ht="22.5" x14ac:dyDescent="0.2">
      <c r="A58" s="109" t="str">
        <f t="shared" si="8"/>
        <v xml:space="preserve"> </v>
      </c>
      <c r="B58" s="115"/>
      <c r="C58" s="105" t="s">
        <v>113</v>
      </c>
      <c r="D58" s="139" t="s">
        <v>69</v>
      </c>
      <c r="E58" s="160">
        <f>E52*2</f>
        <v>145</v>
      </c>
      <c r="F58" s="53"/>
      <c r="G58" s="51"/>
      <c r="H58" s="37"/>
      <c r="I58" s="51"/>
      <c r="J58" s="51"/>
      <c r="K58" s="38"/>
      <c r="L58" s="39"/>
      <c r="M58" s="37"/>
      <c r="N58" s="37"/>
      <c r="O58" s="37"/>
      <c r="P58" s="38"/>
    </row>
    <row r="59" spans="1:16" ht="22.5" x14ac:dyDescent="0.2">
      <c r="A59" s="109">
        <f t="shared" si="8"/>
        <v>19</v>
      </c>
      <c r="B59" s="116" t="s">
        <v>67</v>
      </c>
      <c r="C59" s="93" t="s">
        <v>114</v>
      </c>
      <c r="D59" s="139" t="s">
        <v>74</v>
      </c>
      <c r="E59" s="160">
        <v>15</v>
      </c>
      <c r="F59" s="53"/>
      <c r="G59" s="51"/>
      <c r="H59" s="37"/>
      <c r="I59" s="51"/>
      <c r="J59" s="51"/>
      <c r="K59" s="38"/>
      <c r="L59" s="39"/>
      <c r="M59" s="37"/>
      <c r="N59" s="37"/>
      <c r="O59" s="37"/>
      <c r="P59" s="38"/>
    </row>
    <row r="60" spans="1:16" x14ac:dyDescent="0.2">
      <c r="A60" s="109" t="str">
        <f t="shared" si="8"/>
        <v xml:space="preserve"> </v>
      </c>
      <c r="B60" s="116"/>
      <c r="C60" s="105" t="s">
        <v>115</v>
      </c>
      <c r="D60" s="140" t="s">
        <v>89</v>
      </c>
      <c r="E60" s="161">
        <f>E59*0.25</f>
        <v>3.75</v>
      </c>
      <c r="F60" s="53"/>
      <c r="G60" s="51"/>
      <c r="H60" s="37"/>
      <c r="I60" s="51"/>
      <c r="J60" s="51"/>
      <c r="K60" s="38"/>
      <c r="L60" s="39"/>
      <c r="M60" s="37"/>
      <c r="N60" s="37"/>
      <c r="O60" s="37"/>
      <c r="P60" s="38"/>
    </row>
    <row r="61" spans="1:16" x14ac:dyDescent="0.2">
      <c r="A61" s="109" t="str">
        <f t="shared" si="8"/>
        <v xml:space="preserve"> </v>
      </c>
      <c r="B61" s="116"/>
      <c r="C61" s="105" t="s">
        <v>104</v>
      </c>
      <c r="D61" s="140" t="s">
        <v>89</v>
      </c>
      <c r="E61" s="161">
        <f>E59*5</f>
        <v>75</v>
      </c>
      <c r="F61" s="53"/>
      <c r="G61" s="51"/>
      <c r="H61" s="37"/>
      <c r="I61" s="51"/>
      <c r="J61" s="51"/>
      <c r="K61" s="38"/>
      <c r="L61" s="39"/>
      <c r="M61" s="37"/>
      <c r="N61" s="37"/>
      <c r="O61" s="37"/>
      <c r="P61" s="38"/>
    </row>
    <row r="62" spans="1:16" ht="33.75" x14ac:dyDescent="0.2">
      <c r="A62" s="109">
        <f t="shared" si="8"/>
        <v>20</v>
      </c>
      <c r="B62" s="117" t="s">
        <v>116</v>
      </c>
      <c r="C62" s="216" t="s">
        <v>117</v>
      </c>
      <c r="D62" s="141" t="s">
        <v>74</v>
      </c>
      <c r="E62" s="162">
        <f>E59*1.1</f>
        <v>16.5</v>
      </c>
      <c r="F62" s="53"/>
      <c r="G62" s="51"/>
      <c r="H62" s="37"/>
      <c r="I62" s="51"/>
      <c r="J62" s="51"/>
      <c r="K62" s="38"/>
      <c r="L62" s="39"/>
      <c r="M62" s="37"/>
      <c r="N62" s="37"/>
      <c r="O62" s="37"/>
      <c r="P62" s="38"/>
    </row>
    <row r="63" spans="1:16" ht="22.5" x14ac:dyDescent="0.2">
      <c r="A63" s="109" t="str">
        <f t="shared" si="8"/>
        <v xml:space="preserve"> </v>
      </c>
      <c r="B63" s="116"/>
      <c r="C63" s="93" t="s">
        <v>118</v>
      </c>
      <c r="D63" s="128" t="s">
        <v>71</v>
      </c>
      <c r="E63" s="161">
        <f>E59*10</f>
        <v>150</v>
      </c>
      <c r="F63" s="53"/>
      <c r="G63" s="51"/>
      <c r="H63" s="37"/>
      <c r="I63" s="51"/>
      <c r="J63" s="51"/>
      <c r="K63" s="38"/>
      <c r="L63" s="39"/>
      <c r="M63" s="37"/>
      <c r="N63" s="37"/>
      <c r="O63" s="37"/>
      <c r="P63" s="38"/>
    </row>
    <row r="64" spans="1:16" x14ac:dyDescent="0.2">
      <c r="A64" s="109" t="str">
        <f t="shared" si="8"/>
        <v xml:space="preserve"> </v>
      </c>
      <c r="B64" s="116"/>
      <c r="C64" s="105" t="s">
        <v>104</v>
      </c>
      <c r="D64" s="140" t="s">
        <v>89</v>
      </c>
      <c r="E64" s="161">
        <f>E59*5</f>
        <v>75</v>
      </c>
      <c r="F64" s="53"/>
      <c r="G64" s="51"/>
      <c r="H64" s="37"/>
      <c r="I64" s="51"/>
      <c r="J64" s="51"/>
      <c r="K64" s="38"/>
      <c r="L64" s="39"/>
      <c r="M64" s="37"/>
      <c r="N64" s="37"/>
      <c r="O64" s="37"/>
      <c r="P64" s="38"/>
    </row>
    <row r="65" spans="1:16" x14ac:dyDescent="0.2">
      <c r="A65" s="109" t="str">
        <f t="shared" si="8"/>
        <v xml:space="preserve"> </v>
      </c>
      <c r="B65" s="116"/>
      <c r="C65" s="105" t="s">
        <v>119</v>
      </c>
      <c r="D65" s="142" t="s">
        <v>74</v>
      </c>
      <c r="E65" s="161">
        <f>E59*2</f>
        <v>30</v>
      </c>
      <c r="F65" s="53"/>
      <c r="G65" s="51"/>
      <c r="H65" s="37"/>
      <c r="I65" s="51"/>
      <c r="J65" s="51"/>
      <c r="K65" s="38"/>
      <c r="L65" s="39"/>
      <c r="M65" s="37"/>
      <c r="N65" s="37"/>
      <c r="O65" s="37"/>
      <c r="P65" s="38"/>
    </row>
    <row r="66" spans="1:16" ht="22.5" x14ac:dyDescent="0.2">
      <c r="A66" s="109" t="str">
        <f>IF(COUNTBLANK(B66)=1," ",COUNTA($B$13:B66))</f>
        <v xml:space="preserve"> </v>
      </c>
      <c r="B66" s="117"/>
      <c r="C66" s="215" t="s">
        <v>100</v>
      </c>
      <c r="D66" s="141" t="s">
        <v>89</v>
      </c>
      <c r="E66" s="162">
        <f>E59*3.5</f>
        <v>52.5</v>
      </c>
      <c r="F66" s="53"/>
      <c r="G66" s="51"/>
      <c r="H66" s="37"/>
      <c r="I66" s="51"/>
      <c r="J66" s="51"/>
      <c r="K66" s="38"/>
      <c r="L66" s="39"/>
      <c r="M66" s="37"/>
      <c r="N66" s="37"/>
      <c r="O66" s="37"/>
      <c r="P66" s="38"/>
    </row>
    <row r="67" spans="1:16" ht="22.5" x14ac:dyDescent="0.2">
      <c r="A67" s="109">
        <f t="shared" si="8"/>
        <v>21</v>
      </c>
      <c r="B67" s="112" t="s">
        <v>67</v>
      </c>
      <c r="C67" s="94" t="s">
        <v>120</v>
      </c>
      <c r="D67" s="129" t="s">
        <v>121</v>
      </c>
      <c r="E67" s="149">
        <v>1</v>
      </c>
      <c r="F67" s="53"/>
      <c r="G67" s="51"/>
      <c r="H67" s="37"/>
      <c r="I67" s="51"/>
      <c r="J67" s="51"/>
      <c r="K67" s="38"/>
      <c r="L67" s="39"/>
      <c r="M67" s="37"/>
      <c r="N67" s="37"/>
      <c r="O67" s="37"/>
      <c r="P67" s="38"/>
    </row>
    <row r="68" spans="1:16" x14ac:dyDescent="0.2">
      <c r="A68" s="109">
        <f t="shared" si="8"/>
        <v>22</v>
      </c>
      <c r="B68" s="112" t="s">
        <v>67</v>
      </c>
      <c r="C68" s="94" t="s">
        <v>122</v>
      </c>
      <c r="D68" s="129" t="s">
        <v>123</v>
      </c>
      <c r="E68" s="151">
        <v>3</v>
      </c>
      <c r="F68" s="53"/>
      <c r="G68" s="51"/>
      <c r="H68" s="37">
        <f t="shared" si="1"/>
        <v>0</v>
      </c>
      <c r="I68" s="51"/>
      <c r="J68" s="51"/>
      <c r="K68" s="38">
        <f t="shared" si="2"/>
        <v>0</v>
      </c>
      <c r="L68" s="39">
        <f t="shared" si="3"/>
        <v>0</v>
      </c>
      <c r="M68" s="37">
        <f t="shared" si="4"/>
        <v>0</v>
      </c>
      <c r="N68" s="37">
        <f t="shared" si="5"/>
        <v>0</v>
      </c>
      <c r="O68" s="37">
        <f t="shared" si="6"/>
        <v>0</v>
      </c>
      <c r="P68" s="38">
        <f t="shared" si="7"/>
        <v>0</v>
      </c>
    </row>
    <row r="69" spans="1:16" x14ac:dyDescent="0.2">
      <c r="A69" s="109">
        <f t="shared" si="8"/>
        <v>23</v>
      </c>
      <c r="B69" s="111" t="s">
        <v>67</v>
      </c>
      <c r="C69" s="102" t="s">
        <v>124</v>
      </c>
      <c r="D69" s="143" t="s">
        <v>71</v>
      </c>
      <c r="E69" s="163">
        <v>1</v>
      </c>
      <c r="F69" s="53"/>
      <c r="G69" s="51"/>
      <c r="H69" s="37">
        <f t="shared" si="1"/>
        <v>0</v>
      </c>
      <c r="I69" s="51"/>
      <c r="J69" s="51"/>
      <c r="K69" s="38">
        <f t="shared" si="2"/>
        <v>0</v>
      </c>
      <c r="L69" s="39">
        <f t="shared" si="3"/>
        <v>0</v>
      </c>
      <c r="M69" s="37">
        <f t="shared" si="4"/>
        <v>0</v>
      </c>
      <c r="N69" s="37">
        <f t="shared" si="5"/>
        <v>0</v>
      </c>
      <c r="O69" s="37">
        <f t="shared" si="6"/>
        <v>0</v>
      </c>
      <c r="P69" s="38">
        <f t="shared" si="7"/>
        <v>0</v>
      </c>
    </row>
    <row r="70" spans="1:16" x14ac:dyDescent="0.2">
      <c r="A70" s="109">
        <f t="shared" si="8"/>
        <v>24</v>
      </c>
      <c r="B70" s="111" t="s">
        <v>67</v>
      </c>
      <c r="C70" s="104" t="s">
        <v>125</v>
      </c>
      <c r="D70" s="144" t="s">
        <v>126</v>
      </c>
      <c r="E70" s="164">
        <v>28</v>
      </c>
      <c r="F70" s="53"/>
      <c r="G70" s="51"/>
      <c r="H70" s="37">
        <f t="shared" si="1"/>
        <v>0</v>
      </c>
      <c r="I70" s="51"/>
      <c r="J70" s="51"/>
      <c r="K70" s="38">
        <f t="shared" si="2"/>
        <v>0</v>
      </c>
      <c r="L70" s="39">
        <f t="shared" si="3"/>
        <v>0</v>
      </c>
      <c r="M70" s="37">
        <f t="shared" si="4"/>
        <v>0</v>
      </c>
      <c r="N70" s="37">
        <f t="shared" si="5"/>
        <v>0</v>
      </c>
      <c r="O70" s="37">
        <f t="shared" si="6"/>
        <v>0</v>
      </c>
      <c r="P70" s="38">
        <f t="shared" si="7"/>
        <v>0</v>
      </c>
    </row>
    <row r="71" spans="1:16" x14ac:dyDescent="0.2">
      <c r="A71" s="109" t="str">
        <f t="shared" si="8"/>
        <v xml:space="preserve"> </v>
      </c>
      <c r="B71" s="111"/>
      <c r="C71" s="104" t="s">
        <v>127</v>
      </c>
      <c r="D71" s="144" t="s">
        <v>128</v>
      </c>
      <c r="E71" s="164">
        <v>4</v>
      </c>
      <c r="F71" s="53"/>
      <c r="G71" s="51"/>
      <c r="H71" s="37">
        <f t="shared" si="1"/>
        <v>0</v>
      </c>
      <c r="I71" s="51"/>
      <c r="J71" s="51"/>
      <c r="K71" s="38">
        <f t="shared" si="2"/>
        <v>0</v>
      </c>
      <c r="L71" s="39">
        <f t="shared" si="3"/>
        <v>0</v>
      </c>
      <c r="M71" s="37">
        <f t="shared" si="4"/>
        <v>0</v>
      </c>
      <c r="N71" s="37">
        <f t="shared" si="5"/>
        <v>0</v>
      </c>
      <c r="O71" s="37">
        <f t="shared" si="6"/>
        <v>0</v>
      </c>
      <c r="P71" s="38">
        <f t="shared" si="7"/>
        <v>0</v>
      </c>
    </row>
    <row r="72" spans="1:16" x14ac:dyDescent="0.2">
      <c r="A72" s="281" t="s">
        <v>224</v>
      </c>
      <c r="B72" s="282"/>
      <c r="C72" s="282"/>
      <c r="D72" s="282"/>
      <c r="E72" s="282"/>
      <c r="F72" s="282"/>
      <c r="G72" s="282"/>
      <c r="H72" s="282"/>
      <c r="I72" s="282"/>
      <c r="J72" s="282"/>
      <c r="K72" s="283"/>
      <c r="L72" s="54">
        <f>SUM(L14:L71)</f>
        <v>0</v>
      </c>
      <c r="M72" s="55">
        <f>SUM(M14:M71)</f>
        <v>0</v>
      </c>
      <c r="N72" s="55">
        <f>SUM(N14:N71)</f>
        <v>0</v>
      </c>
      <c r="O72" s="55">
        <f>SUM(O14:O71)</f>
        <v>0</v>
      </c>
      <c r="P72" s="56">
        <f>SUM(P14:P71)</f>
        <v>0</v>
      </c>
    </row>
    <row r="73" spans="1:16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</row>
    <row r="74" spans="1:16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</row>
    <row r="75" spans="1:16" x14ac:dyDescent="0.2">
      <c r="A75" s="1" t="s">
        <v>20</v>
      </c>
      <c r="B75" s="12"/>
      <c r="C75" s="280">
        <f>'Kops a'!C30:H30</f>
        <v>0</v>
      </c>
      <c r="D75" s="280"/>
      <c r="E75" s="280"/>
      <c r="F75" s="280"/>
      <c r="G75" s="280"/>
      <c r="H75" s="280"/>
      <c r="I75" s="12"/>
      <c r="J75" s="12"/>
      <c r="K75" s="12"/>
      <c r="L75" s="12"/>
      <c r="M75" s="12"/>
      <c r="N75" s="12"/>
      <c r="O75" s="12"/>
      <c r="P75" s="12"/>
    </row>
    <row r="76" spans="1:16" x14ac:dyDescent="0.2">
      <c r="A76" s="12"/>
      <c r="B76" s="12"/>
      <c r="C76" s="217" t="s">
        <v>21</v>
      </c>
      <c r="D76" s="217"/>
      <c r="E76" s="217"/>
      <c r="F76" s="217"/>
      <c r="G76" s="217"/>
      <c r="H76" s="217"/>
      <c r="I76" s="12"/>
      <c r="J76" s="12"/>
      <c r="K76" s="12"/>
      <c r="L76" s="12"/>
      <c r="M76" s="12"/>
      <c r="N76" s="12"/>
      <c r="O76" s="12"/>
      <c r="P76" s="12"/>
    </row>
    <row r="77" spans="1:16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</row>
    <row r="78" spans="1:16" x14ac:dyDescent="0.2">
      <c r="A78" s="68" t="str">
        <f>'Kops a'!A33</f>
        <v>Tāme sastādīta 20__. gada __. _________</v>
      </c>
      <c r="B78" s="69"/>
      <c r="C78" s="69"/>
      <c r="D78" s="69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</row>
    <row r="79" spans="1:16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</row>
    <row r="80" spans="1:16" x14ac:dyDescent="0.2">
      <c r="A80" s="1" t="s">
        <v>50</v>
      </c>
      <c r="B80" s="12"/>
      <c r="C80" s="280">
        <f>'Kops a'!C35:H35</f>
        <v>0</v>
      </c>
      <c r="D80" s="280"/>
      <c r="E80" s="280"/>
      <c r="F80" s="280"/>
      <c r="G80" s="280"/>
      <c r="H80" s="280"/>
      <c r="I80" s="12"/>
      <c r="J80" s="12"/>
      <c r="K80" s="12"/>
      <c r="L80" s="12"/>
      <c r="M80" s="12"/>
      <c r="N80" s="12"/>
      <c r="O80" s="12"/>
      <c r="P80" s="12"/>
    </row>
    <row r="81" spans="1:16" x14ac:dyDescent="0.2">
      <c r="A81" s="12"/>
      <c r="B81" s="12"/>
      <c r="C81" s="217" t="s">
        <v>21</v>
      </c>
      <c r="D81" s="217"/>
      <c r="E81" s="217"/>
      <c r="F81" s="217"/>
      <c r="G81" s="217"/>
      <c r="H81" s="217"/>
      <c r="I81" s="12"/>
      <c r="J81" s="12"/>
      <c r="K81" s="12"/>
      <c r="L81" s="12"/>
      <c r="M81" s="12"/>
      <c r="N81" s="12"/>
      <c r="O81" s="12"/>
      <c r="P81" s="12"/>
    </row>
    <row r="82" spans="1:16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</row>
    <row r="83" spans="1:16" x14ac:dyDescent="0.2">
      <c r="A83" s="68" t="s">
        <v>129</v>
      </c>
      <c r="B83" s="69"/>
      <c r="C83" s="73">
        <f>'Kops a'!C38</f>
        <v>0</v>
      </c>
      <c r="D83" s="40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</row>
    <row r="84" spans="1:16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</row>
    <row r="85" spans="1:16" ht="13.5" x14ac:dyDescent="0.2">
      <c r="B85" s="76" t="s">
        <v>130</v>
      </c>
    </row>
    <row r="86" spans="1:16" ht="12" x14ac:dyDescent="0.2">
      <c r="B86" s="77" t="s">
        <v>131</v>
      </c>
    </row>
    <row r="87" spans="1:16" ht="12" x14ac:dyDescent="0.2">
      <c r="B87" s="77" t="s">
        <v>132</v>
      </c>
    </row>
  </sheetData>
  <mergeCells count="22">
    <mergeCell ref="E12:E13"/>
    <mergeCell ref="C80:H80"/>
    <mergeCell ref="C81:H81"/>
    <mergeCell ref="C75:H75"/>
    <mergeCell ref="C76:H76"/>
    <mergeCell ref="A72:K72"/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</mergeCells>
  <conditionalFormatting sqref="I14:J71 D14:D71 F14:G71">
    <cfRule type="cellIs" dxfId="108" priority="19" operator="equal">
      <formula>0</formula>
    </cfRule>
  </conditionalFormatting>
  <conditionalFormatting sqref="N9:O9 H14:H71 K14:P71">
    <cfRule type="cellIs" dxfId="107" priority="17" operator="equal">
      <formula>0</formula>
    </cfRule>
  </conditionalFormatting>
  <conditionalFormatting sqref="A9:F9">
    <cfRule type="containsText" dxfId="106" priority="1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05" priority="14" operator="equal">
      <formula>0</formula>
    </cfRule>
  </conditionalFormatting>
  <conditionalFormatting sqref="O10:P10">
    <cfRule type="cellIs" dxfId="104" priority="13" operator="equal">
      <formula>"20__. gada __. _________"</formula>
    </cfRule>
  </conditionalFormatting>
  <conditionalFormatting sqref="A72:K72">
    <cfRule type="containsText" dxfId="103" priority="11" operator="containsText" text="Tiešās izmaksas kopā, t. sk. darba devēja sociālais nodoklis __.__% ">
      <formula>NOT(ISERROR(SEARCH("Tiešās izmaksas kopā, t. sk. darba devēja sociālais nodoklis __.__% ",A72)))</formula>
    </cfRule>
  </conditionalFormatting>
  <conditionalFormatting sqref="C80:H80">
    <cfRule type="cellIs" dxfId="102" priority="8" operator="equal">
      <formula>0</formula>
    </cfRule>
  </conditionalFormatting>
  <conditionalFormatting sqref="C75:H75">
    <cfRule type="cellIs" dxfId="101" priority="7" operator="equal">
      <formula>0</formula>
    </cfRule>
  </conditionalFormatting>
  <conditionalFormatting sqref="L72:P72">
    <cfRule type="cellIs" dxfId="100" priority="6" operator="equal">
      <formula>0</formula>
    </cfRule>
  </conditionalFormatting>
  <conditionalFormatting sqref="C4:I4">
    <cfRule type="cellIs" dxfId="99" priority="5" operator="equal">
      <formula>0</formula>
    </cfRule>
  </conditionalFormatting>
  <conditionalFormatting sqref="D5:L8">
    <cfRule type="cellIs" dxfId="98" priority="3" operator="equal">
      <formula>0</formula>
    </cfRule>
  </conditionalFormatting>
  <conditionalFormatting sqref="C80:H80 C83 C75:H75">
    <cfRule type="cellIs" dxfId="97" priority="2" operator="equal">
      <formula>0</formula>
    </cfRule>
  </conditionalFormatting>
  <conditionalFormatting sqref="D1">
    <cfRule type="cellIs" dxfId="96" priority="1" operator="equal">
      <formula>0</formula>
    </cfRule>
  </conditionalFormatting>
  <pageMargins left="0" right="0" top="0.78740157480314965" bottom="0" header="0.31496062992125984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BC596309-6EE4-47E0-A590-F3D2F6DA868B}">
            <xm:f>NOT(ISERROR(SEARCH("Tāme sastādīta ____. gada ___. ______________",A78)))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A78</xm:sqref>
        </x14:conditionalFormatting>
        <x14:conditionalFormatting xmlns:xm="http://schemas.microsoft.com/office/excel/2006/main">
          <x14:cfRule type="containsText" priority="9" operator="containsText" id="{A5053C80-E745-4777-A201-BBBD02E74FC0}">
            <xm:f>NOT(ISERROR(SEARCH("Sertifikāta Nr. _________________________________",A83)))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A1CEE-27C6-4B33-954D-B8F48F0243F6}">
  <sheetPr codeName="Sheet5"/>
  <dimension ref="A1:P48"/>
  <sheetViews>
    <sheetView view="pageBreakPreview" zoomScale="85" zoomScaleNormal="130" zoomScaleSheetLayoutView="85" workbookViewId="0">
      <selection activeCell="A33" sqref="A33:K33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43.5703125" style="1" customWidth="1"/>
    <col min="4" max="4" width="8.2851562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7"/>
      <c r="B1" s="17"/>
      <c r="C1" s="21" t="s">
        <v>51</v>
      </c>
      <c r="D1" s="41">
        <v>2</v>
      </c>
      <c r="E1" s="17"/>
      <c r="F1" s="17"/>
      <c r="G1" s="17"/>
      <c r="H1" s="17"/>
      <c r="I1" s="17"/>
      <c r="J1" s="17"/>
      <c r="N1" s="20"/>
      <c r="O1" s="21"/>
      <c r="P1" s="22"/>
    </row>
    <row r="2" spans="1:16" x14ac:dyDescent="0.2">
      <c r="A2" s="23"/>
      <c r="B2" s="23"/>
      <c r="C2" s="263" t="s">
        <v>133</v>
      </c>
      <c r="D2" s="263"/>
      <c r="E2" s="263"/>
      <c r="F2" s="263"/>
      <c r="G2" s="263"/>
      <c r="H2" s="263"/>
      <c r="I2" s="263"/>
      <c r="J2" s="23"/>
    </row>
    <row r="3" spans="1:16" x14ac:dyDescent="0.2">
      <c r="A3" s="24"/>
      <c r="B3" s="24"/>
      <c r="C3" s="226" t="s">
        <v>28</v>
      </c>
      <c r="D3" s="226"/>
      <c r="E3" s="226"/>
      <c r="F3" s="226"/>
      <c r="G3" s="226"/>
      <c r="H3" s="226"/>
      <c r="I3" s="226"/>
      <c r="J3" s="24"/>
    </row>
    <row r="4" spans="1:16" x14ac:dyDescent="0.2">
      <c r="A4" s="24"/>
      <c r="B4" s="24"/>
      <c r="C4" s="264" t="s">
        <v>5</v>
      </c>
      <c r="D4" s="264"/>
      <c r="E4" s="264"/>
      <c r="F4" s="264"/>
      <c r="G4" s="264"/>
      <c r="H4" s="264"/>
      <c r="I4" s="264"/>
      <c r="J4" s="24"/>
    </row>
    <row r="5" spans="1:16" x14ac:dyDescent="0.2">
      <c r="A5" s="17"/>
      <c r="B5" s="17"/>
      <c r="C5" s="21" t="s">
        <v>6</v>
      </c>
      <c r="D5" s="277" t="str">
        <f>'Kops a'!D6</f>
        <v>Daudzdzīvokļu dzīvojamā ēka</v>
      </c>
      <c r="E5" s="277"/>
      <c r="F5" s="277"/>
      <c r="G5" s="277"/>
      <c r="H5" s="277"/>
      <c r="I5" s="277"/>
      <c r="J5" s="277"/>
      <c r="K5" s="277"/>
      <c r="L5" s="277"/>
      <c r="M5" s="12"/>
      <c r="N5" s="12"/>
      <c r="O5" s="12"/>
      <c r="P5" s="12"/>
    </row>
    <row r="6" spans="1:16" x14ac:dyDescent="0.2">
      <c r="A6" s="17"/>
      <c r="B6" s="17"/>
      <c r="C6" s="21" t="s">
        <v>8</v>
      </c>
      <c r="D6" s="277" t="str">
        <f>'Kops a'!D7</f>
        <v>Daudzdzīvokļu dzīvojamās ēkas energoefektivitātes paaugstināšanas pasākumi</v>
      </c>
      <c r="E6" s="277"/>
      <c r="F6" s="277"/>
      <c r="G6" s="277"/>
      <c r="H6" s="277"/>
      <c r="I6" s="277"/>
      <c r="J6" s="277"/>
      <c r="K6" s="277"/>
      <c r="L6" s="277"/>
      <c r="M6" s="12"/>
      <c r="N6" s="12"/>
      <c r="O6" s="12"/>
      <c r="P6" s="12"/>
    </row>
    <row r="7" spans="1:16" x14ac:dyDescent="0.2">
      <c r="A7" s="17"/>
      <c r="B7" s="17"/>
      <c r="C7" s="21" t="s">
        <v>10</v>
      </c>
      <c r="D7" s="277" t="str">
        <f>'Kops a'!D8</f>
        <v>Aldaru iela 8, Liepāja</v>
      </c>
      <c r="E7" s="277"/>
      <c r="F7" s="277"/>
      <c r="G7" s="277"/>
      <c r="H7" s="277"/>
      <c r="I7" s="277"/>
      <c r="J7" s="277"/>
      <c r="K7" s="277"/>
      <c r="L7" s="277"/>
      <c r="M7" s="12"/>
      <c r="N7" s="12"/>
      <c r="O7" s="12"/>
      <c r="P7" s="12"/>
    </row>
    <row r="8" spans="1:16" x14ac:dyDescent="0.2">
      <c r="A8" s="17"/>
      <c r="B8" s="17"/>
      <c r="C8" s="80" t="s">
        <v>31</v>
      </c>
      <c r="D8" s="277" t="str">
        <f>'Kops a'!D9</f>
        <v>WS-56-15</v>
      </c>
      <c r="E8" s="277"/>
      <c r="F8" s="277"/>
      <c r="G8" s="277"/>
      <c r="H8" s="277"/>
      <c r="I8" s="277"/>
      <c r="J8" s="277"/>
      <c r="K8" s="277"/>
      <c r="L8" s="277"/>
      <c r="M8" s="12"/>
      <c r="N8" s="12"/>
      <c r="O8" s="12"/>
      <c r="P8" s="12"/>
    </row>
    <row r="9" spans="1:16" ht="11.25" customHeight="1" x14ac:dyDescent="0.2">
      <c r="A9" s="265" t="s">
        <v>53</v>
      </c>
      <c r="B9" s="265"/>
      <c r="C9" s="265"/>
      <c r="D9" s="265"/>
      <c r="E9" s="265"/>
      <c r="F9" s="265"/>
      <c r="G9" s="25"/>
      <c r="H9" s="25"/>
      <c r="I9" s="25"/>
      <c r="J9" s="269" t="s">
        <v>54</v>
      </c>
      <c r="K9" s="269"/>
      <c r="L9" s="269"/>
      <c r="M9" s="269"/>
      <c r="N9" s="276">
        <f>P33</f>
        <v>0</v>
      </c>
      <c r="O9" s="276"/>
      <c r="P9" s="25"/>
    </row>
    <row r="10" spans="1:16" x14ac:dyDescent="0.2">
      <c r="A10" s="26"/>
      <c r="B10" s="27"/>
      <c r="C10" s="80"/>
      <c r="D10" s="17"/>
      <c r="E10" s="17"/>
      <c r="F10" s="17"/>
      <c r="G10" s="17"/>
      <c r="H10" s="17"/>
      <c r="I10" s="17"/>
      <c r="J10" s="17"/>
      <c r="K10" s="17"/>
      <c r="L10" s="23"/>
      <c r="M10" s="23"/>
      <c r="O10" s="71"/>
      <c r="P10" s="70" t="str">
        <f>A39</f>
        <v>Tāme sastādīta 20__. gada __. _________</v>
      </c>
    </row>
    <row r="11" spans="1:16" ht="12" thickBot="1" x14ac:dyDescent="0.25">
      <c r="A11" s="26"/>
      <c r="B11" s="27"/>
      <c r="C11" s="80"/>
      <c r="D11" s="17"/>
      <c r="E11" s="17"/>
      <c r="F11" s="17"/>
      <c r="G11" s="17"/>
      <c r="H11" s="17"/>
      <c r="I11" s="17"/>
      <c r="J11" s="17"/>
      <c r="K11" s="17"/>
      <c r="L11" s="28"/>
      <c r="M11" s="28"/>
      <c r="N11" s="29"/>
      <c r="O11" s="20"/>
      <c r="P11" s="17"/>
    </row>
    <row r="12" spans="1:16" x14ac:dyDescent="0.2">
      <c r="A12" s="237" t="s">
        <v>34</v>
      </c>
      <c r="B12" s="271" t="s">
        <v>55</v>
      </c>
      <c r="C12" s="267" t="s">
        <v>56</v>
      </c>
      <c r="D12" s="274" t="s">
        <v>57</v>
      </c>
      <c r="E12" s="278" t="s">
        <v>58</v>
      </c>
      <c r="F12" s="266" t="s">
        <v>59</v>
      </c>
      <c r="G12" s="267"/>
      <c r="H12" s="267"/>
      <c r="I12" s="267"/>
      <c r="J12" s="267"/>
      <c r="K12" s="268"/>
      <c r="L12" s="266" t="s">
        <v>60</v>
      </c>
      <c r="M12" s="267"/>
      <c r="N12" s="267"/>
      <c r="O12" s="267"/>
      <c r="P12" s="268"/>
    </row>
    <row r="13" spans="1:16" ht="126.75" customHeight="1" thickBot="1" x14ac:dyDescent="0.25">
      <c r="A13" s="270"/>
      <c r="B13" s="272"/>
      <c r="C13" s="273"/>
      <c r="D13" s="275"/>
      <c r="E13" s="279"/>
      <c r="F13" s="85" t="s">
        <v>61</v>
      </c>
      <c r="G13" s="86" t="s">
        <v>62</v>
      </c>
      <c r="H13" s="86" t="s">
        <v>63</v>
      </c>
      <c r="I13" s="86" t="s">
        <v>64</v>
      </c>
      <c r="J13" s="86" t="s">
        <v>65</v>
      </c>
      <c r="K13" s="50" t="s">
        <v>66</v>
      </c>
      <c r="L13" s="85" t="s">
        <v>61</v>
      </c>
      <c r="M13" s="86" t="s">
        <v>63</v>
      </c>
      <c r="N13" s="86" t="s">
        <v>64</v>
      </c>
      <c r="O13" s="86" t="s">
        <v>65</v>
      </c>
      <c r="P13" s="50" t="s">
        <v>66</v>
      </c>
    </row>
    <row r="14" spans="1:16" ht="12" x14ac:dyDescent="0.2">
      <c r="A14" s="106">
        <f t="shared" ref="A14:A32" si="0">IF(COUNTBLANK(B14)=1," ",COUNTA($B$13:B14))</f>
        <v>1</v>
      </c>
      <c r="B14" s="107" t="s">
        <v>67</v>
      </c>
      <c r="C14" s="165" t="s">
        <v>134</v>
      </c>
      <c r="D14" s="108" t="s">
        <v>74</v>
      </c>
      <c r="E14" s="147">
        <v>126.94</v>
      </c>
      <c r="F14" s="53"/>
      <c r="G14" s="51"/>
      <c r="H14" s="51">
        <f>ROUND(F14*G14,2)</f>
        <v>0</v>
      </c>
      <c r="I14" s="51"/>
      <c r="J14" s="51"/>
      <c r="K14" s="52">
        <f>SUM(H14:J14)</f>
        <v>0</v>
      </c>
      <c r="L14" s="53">
        <f>ROUND(E14*F14,2)</f>
        <v>0</v>
      </c>
      <c r="M14" s="51">
        <f>ROUND(H14*E14,2)</f>
        <v>0</v>
      </c>
      <c r="N14" s="51">
        <f>ROUND(I14*E14,2)</f>
        <v>0</v>
      </c>
      <c r="O14" s="51">
        <f>ROUND(J14*E14,2)</f>
        <v>0</v>
      </c>
      <c r="P14" s="52">
        <f>SUM(M14:O14)</f>
        <v>0</v>
      </c>
    </row>
    <row r="15" spans="1:16" x14ac:dyDescent="0.2">
      <c r="A15" s="106" t="str">
        <f t="shared" si="0"/>
        <v xml:space="preserve"> </v>
      </c>
      <c r="B15" s="108"/>
      <c r="C15" s="90" t="s">
        <v>94</v>
      </c>
      <c r="D15" s="108" t="s">
        <v>89</v>
      </c>
      <c r="E15" s="164">
        <v>31.734999999999999</v>
      </c>
      <c r="F15" s="53"/>
      <c r="G15" s="51"/>
      <c r="H15" s="37">
        <f t="shared" ref="H15:H32" si="1">ROUND(F15*G15,2)</f>
        <v>0</v>
      </c>
      <c r="I15" s="51"/>
      <c r="J15" s="51"/>
      <c r="K15" s="38">
        <f t="shared" ref="K15:K32" si="2">SUM(H15:J15)</f>
        <v>0</v>
      </c>
      <c r="L15" s="39">
        <f t="shared" ref="L15:L32" si="3">ROUND(E15*F15,2)</f>
        <v>0</v>
      </c>
      <c r="M15" s="37">
        <f t="shared" ref="M15:M32" si="4">ROUND(H15*E15,2)</f>
        <v>0</v>
      </c>
      <c r="N15" s="37">
        <f t="shared" ref="N15:N32" si="5">ROUND(I15*E15,2)</f>
        <v>0</v>
      </c>
      <c r="O15" s="37">
        <f t="shared" ref="O15:O32" si="6">ROUND(J15*E15,2)</f>
        <v>0</v>
      </c>
      <c r="P15" s="38">
        <f t="shared" ref="P15:P32" si="7">SUM(M15:O15)</f>
        <v>0</v>
      </c>
    </row>
    <row r="16" spans="1:16" x14ac:dyDescent="0.2">
      <c r="A16" s="106" t="str">
        <f t="shared" si="0"/>
        <v xml:space="preserve"> </v>
      </c>
      <c r="B16" s="108"/>
      <c r="C16" s="90" t="s">
        <v>135</v>
      </c>
      <c r="D16" s="108" t="s">
        <v>89</v>
      </c>
      <c r="E16" s="164">
        <v>76.164000000000016</v>
      </c>
      <c r="F16" s="53"/>
      <c r="G16" s="51"/>
      <c r="H16" s="37">
        <f t="shared" si="1"/>
        <v>0</v>
      </c>
      <c r="I16" s="51"/>
      <c r="J16" s="51"/>
      <c r="K16" s="38">
        <f t="shared" si="2"/>
        <v>0</v>
      </c>
      <c r="L16" s="39">
        <f t="shared" si="3"/>
        <v>0</v>
      </c>
      <c r="M16" s="37">
        <f t="shared" si="4"/>
        <v>0</v>
      </c>
      <c r="N16" s="37">
        <f t="shared" si="5"/>
        <v>0</v>
      </c>
      <c r="O16" s="37">
        <f t="shared" si="6"/>
        <v>0</v>
      </c>
      <c r="P16" s="38">
        <f t="shared" si="7"/>
        <v>0</v>
      </c>
    </row>
    <row r="17" spans="1:16" ht="22.5" x14ac:dyDescent="0.2">
      <c r="A17" s="106">
        <f t="shared" si="0"/>
        <v>2</v>
      </c>
      <c r="B17" s="107" t="s">
        <v>67</v>
      </c>
      <c r="C17" s="166" t="s">
        <v>136</v>
      </c>
      <c r="D17" s="167" t="s">
        <v>137</v>
      </c>
      <c r="E17" s="175">
        <v>1.7600000000000002</v>
      </c>
      <c r="F17" s="53"/>
      <c r="G17" s="51"/>
      <c r="H17" s="37"/>
      <c r="I17" s="51"/>
      <c r="J17" s="51"/>
      <c r="K17" s="38"/>
      <c r="L17" s="39"/>
      <c r="M17" s="37"/>
      <c r="N17" s="37"/>
      <c r="O17" s="37"/>
      <c r="P17" s="38"/>
    </row>
    <row r="18" spans="1:16" ht="22.5" x14ac:dyDescent="0.2">
      <c r="A18" s="106" t="str">
        <f t="shared" si="0"/>
        <v xml:space="preserve"> </v>
      </c>
      <c r="B18" s="108"/>
      <c r="C18" s="168" t="s">
        <v>138</v>
      </c>
      <c r="D18" s="169"/>
      <c r="E18" s="176"/>
      <c r="F18" s="53"/>
      <c r="G18" s="51"/>
      <c r="H18" s="37"/>
      <c r="I18" s="51"/>
      <c r="J18" s="51"/>
      <c r="K18" s="38"/>
      <c r="L18" s="39"/>
      <c r="M18" s="37"/>
      <c r="N18" s="37"/>
      <c r="O18" s="37"/>
      <c r="P18" s="38"/>
    </row>
    <row r="19" spans="1:16" x14ac:dyDescent="0.2">
      <c r="A19" s="106">
        <f t="shared" si="0"/>
        <v>3</v>
      </c>
      <c r="B19" s="107" t="s">
        <v>67</v>
      </c>
      <c r="C19" s="170" t="s">
        <v>139</v>
      </c>
      <c r="D19" s="108" t="s">
        <v>74</v>
      </c>
      <c r="E19" s="147">
        <v>66.5</v>
      </c>
      <c r="F19" s="53"/>
      <c r="G19" s="51"/>
      <c r="H19" s="37"/>
      <c r="I19" s="51"/>
      <c r="J19" s="51"/>
      <c r="K19" s="38"/>
      <c r="L19" s="39"/>
      <c r="M19" s="37"/>
      <c r="N19" s="37"/>
      <c r="O19" s="37"/>
      <c r="P19" s="38"/>
    </row>
    <row r="20" spans="1:16" x14ac:dyDescent="0.2">
      <c r="A20" s="106">
        <f t="shared" si="0"/>
        <v>4</v>
      </c>
      <c r="B20" s="107" t="s">
        <v>67</v>
      </c>
      <c r="C20" s="170" t="s">
        <v>140</v>
      </c>
      <c r="D20" s="108" t="s">
        <v>141</v>
      </c>
      <c r="E20" s="164">
        <f>E19*0.1</f>
        <v>6.65</v>
      </c>
      <c r="F20" s="53"/>
      <c r="G20" s="51"/>
      <c r="H20" s="37"/>
      <c r="I20" s="51"/>
      <c r="J20" s="51"/>
      <c r="K20" s="38"/>
      <c r="L20" s="39"/>
      <c r="M20" s="37"/>
      <c r="N20" s="37"/>
      <c r="O20" s="37"/>
      <c r="P20" s="38"/>
    </row>
    <row r="21" spans="1:16" x14ac:dyDescent="0.2">
      <c r="A21" s="106" t="str">
        <f t="shared" si="0"/>
        <v xml:space="preserve"> </v>
      </c>
      <c r="B21" s="108"/>
      <c r="C21" s="170" t="s">
        <v>142</v>
      </c>
      <c r="D21" s="108" t="s">
        <v>126</v>
      </c>
      <c r="E21" s="164">
        <f>E20*1.1</f>
        <v>7.3150000000000013</v>
      </c>
      <c r="F21" s="53"/>
      <c r="G21" s="51"/>
      <c r="H21" s="37"/>
      <c r="I21" s="51"/>
      <c r="J21" s="51"/>
      <c r="K21" s="38"/>
      <c r="L21" s="39"/>
      <c r="M21" s="37"/>
      <c r="N21" s="37"/>
      <c r="O21" s="37"/>
      <c r="P21" s="38"/>
    </row>
    <row r="22" spans="1:16" x14ac:dyDescent="0.2">
      <c r="A22" s="106">
        <f t="shared" si="0"/>
        <v>5</v>
      </c>
      <c r="B22" s="107" t="s">
        <v>67</v>
      </c>
      <c r="C22" s="170" t="s">
        <v>143</v>
      </c>
      <c r="D22" s="108" t="s">
        <v>141</v>
      </c>
      <c r="E22" s="164">
        <f>E19*0.05</f>
        <v>3.3250000000000002</v>
      </c>
      <c r="F22" s="53"/>
      <c r="G22" s="51"/>
      <c r="H22" s="37">
        <f t="shared" si="1"/>
        <v>0</v>
      </c>
      <c r="I22" s="51"/>
      <c r="J22" s="51"/>
      <c r="K22" s="38">
        <f t="shared" si="2"/>
        <v>0</v>
      </c>
      <c r="L22" s="39">
        <f t="shared" si="3"/>
        <v>0</v>
      </c>
      <c r="M22" s="37">
        <f t="shared" si="4"/>
        <v>0</v>
      </c>
      <c r="N22" s="37">
        <f t="shared" si="5"/>
        <v>0</v>
      </c>
      <c r="O22" s="37">
        <f t="shared" si="6"/>
        <v>0</v>
      </c>
      <c r="P22" s="38">
        <f t="shared" si="7"/>
        <v>0</v>
      </c>
    </row>
    <row r="23" spans="1:16" x14ac:dyDescent="0.2">
      <c r="A23" s="106" t="str">
        <f t="shared" si="0"/>
        <v xml:space="preserve"> </v>
      </c>
      <c r="B23" s="108"/>
      <c r="C23" s="170" t="s">
        <v>142</v>
      </c>
      <c r="D23" s="108" t="s">
        <v>141</v>
      </c>
      <c r="E23" s="164">
        <f>E22*1.1</f>
        <v>3.6575000000000006</v>
      </c>
      <c r="F23" s="53"/>
      <c r="G23" s="51"/>
      <c r="H23" s="37">
        <f t="shared" si="1"/>
        <v>0</v>
      </c>
      <c r="I23" s="51"/>
      <c r="J23" s="51"/>
      <c r="K23" s="38">
        <f t="shared" si="2"/>
        <v>0</v>
      </c>
      <c r="L23" s="39">
        <f t="shared" si="3"/>
        <v>0</v>
      </c>
      <c r="M23" s="37">
        <f t="shared" si="4"/>
        <v>0</v>
      </c>
      <c r="N23" s="37">
        <f t="shared" si="5"/>
        <v>0</v>
      </c>
      <c r="O23" s="37">
        <f t="shared" si="6"/>
        <v>0</v>
      </c>
      <c r="P23" s="38">
        <f t="shared" si="7"/>
        <v>0</v>
      </c>
    </row>
    <row r="24" spans="1:16" x14ac:dyDescent="0.2">
      <c r="A24" s="106">
        <f t="shared" si="0"/>
        <v>6</v>
      </c>
      <c r="B24" s="107" t="s">
        <v>67</v>
      </c>
      <c r="C24" s="170" t="s">
        <v>144</v>
      </c>
      <c r="D24" s="108" t="s">
        <v>141</v>
      </c>
      <c r="E24" s="164">
        <f>E22</f>
        <v>3.3250000000000002</v>
      </c>
      <c r="F24" s="53"/>
      <c r="G24" s="51"/>
      <c r="H24" s="37">
        <f t="shared" si="1"/>
        <v>0</v>
      </c>
      <c r="I24" s="51"/>
      <c r="J24" s="51"/>
      <c r="K24" s="38">
        <f t="shared" si="2"/>
        <v>0</v>
      </c>
      <c r="L24" s="39">
        <f t="shared" si="3"/>
        <v>0</v>
      </c>
      <c r="M24" s="37">
        <f t="shared" si="4"/>
        <v>0</v>
      </c>
      <c r="N24" s="37">
        <f t="shared" si="5"/>
        <v>0</v>
      </c>
      <c r="O24" s="37">
        <f t="shared" si="6"/>
        <v>0</v>
      </c>
      <c r="P24" s="38">
        <f t="shared" si="7"/>
        <v>0</v>
      </c>
    </row>
    <row r="25" spans="1:16" x14ac:dyDescent="0.2">
      <c r="A25" s="106" t="str">
        <f t="shared" si="0"/>
        <v xml:space="preserve"> </v>
      </c>
      <c r="B25" s="108"/>
      <c r="C25" s="170" t="s">
        <v>145</v>
      </c>
      <c r="D25" s="108" t="s">
        <v>141</v>
      </c>
      <c r="E25" s="164">
        <f>E24*1.1</f>
        <v>3.6575000000000006</v>
      </c>
      <c r="F25" s="53"/>
      <c r="G25" s="51"/>
      <c r="H25" s="37"/>
      <c r="I25" s="51"/>
      <c r="J25" s="51"/>
      <c r="K25" s="38"/>
      <c r="L25" s="39"/>
      <c r="M25" s="37"/>
      <c r="N25" s="37"/>
      <c r="O25" s="37"/>
      <c r="P25" s="38"/>
    </row>
    <row r="26" spans="1:16" x14ac:dyDescent="0.2">
      <c r="A26" s="106">
        <f t="shared" si="0"/>
        <v>7</v>
      </c>
      <c r="B26" s="171" t="s">
        <v>67</v>
      </c>
      <c r="C26" s="172" t="s">
        <v>146</v>
      </c>
      <c r="D26" s="120" t="s">
        <v>69</v>
      </c>
      <c r="E26" s="151">
        <v>95</v>
      </c>
      <c r="F26" s="53"/>
      <c r="G26" s="51"/>
      <c r="H26" s="37"/>
      <c r="I26" s="51"/>
      <c r="J26" s="51"/>
      <c r="K26" s="38"/>
      <c r="L26" s="39"/>
      <c r="M26" s="37"/>
      <c r="N26" s="37"/>
      <c r="O26" s="37"/>
      <c r="P26" s="38"/>
    </row>
    <row r="27" spans="1:16" x14ac:dyDescent="0.2">
      <c r="A27" s="106" t="str">
        <f t="shared" si="0"/>
        <v xml:space="preserve"> </v>
      </c>
      <c r="B27" s="173"/>
      <c r="C27" s="106" t="s">
        <v>147</v>
      </c>
      <c r="D27" s="106" t="s">
        <v>71</v>
      </c>
      <c r="E27" s="155">
        <v>99.75</v>
      </c>
      <c r="F27" s="53"/>
      <c r="G27" s="51"/>
      <c r="H27" s="37"/>
      <c r="I27" s="51"/>
      <c r="J27" s="51"/>
      <c r="K27" s="38"/>
      <c r="L27" s="39"/>
      <c r="M27" s="37"/>
      <c r="N27" s="37"/>
      <c r="O27" s="37"/>
      <c r="P27" s="38"/>
    </row>
    <row r="28" spans="1:16" x14ac:dyDescent="0.2">
      <c r="A28" s="106" t="str">
        <f t="shared" si="0"/>
        <v xml:space="preserve"> </v>
      </c>
      <c r="B28" s="173"/>
      <c r="C28" s="106" t="s">
        <v>148</v>
      </c>
      <c r="D28" s="106" t="s">
        <v>141</v>
      </c>
      <c r="E28" s="155">
        <v>3.8</v>
      </c>
      <c r="F28" s="53"/>
      <c r="G28" s="51"/>
      <c r="H28" s="37"/>
      <c r="I28" s="51"/>
      <c r="J28" s="51"/>
      <c r="K28" s="38"/>
      <c r="L28" s="39"/>
      <c r="M28" s="37"/>
      <c r="N28" s="37"/>
      <c r="O28" s="37"/>
      <c r="P28" s="38"/>
    </row>
    <row r="29" spans="1:16" x14ac:dyDescent="0.2">
      <c r="A29" s="106">
        <f t="shared" si="0"/>
        <v>8</v>
      </c>
      <c r="B29" s="107" t="s">
        <v>67</v>
      </c>
      <c r="C29" s="87" t="s">
        <v>149</v>
      </c>
      <c r="D29" s="106" t="s">
        <v>74</v>
      </c>
      <c r="E29" s="155">
        <v>95</v>
      </c>
      <c r="F29" s="53"/>
      <c r="G29" s="51"/>
      <c r="H29" s="37"/>
      <c r="I29" s="51"/>
      <c r="J29" s="51"/>
      <c r="K29" s="38"/>
      <c r="L29" s="39"/>
      <c r="M29" s="37"/>
      <c r="N29" s="37"/>
      <c r="O29" s="37"/>
      <c r="P29" s="38"/>
    </row>
    <row r="30" spans="1:16" x14ac:dyDescent="0.2">
      <c r="A30" s="106" t="str">
        <f t="shared" si="0"/>
        <v xml:space="preserve"> </v>
      </c>
      <c r="B30" s="106"/>
      <c r="C30" s="87" t="s">
        <v>150</v>
      </c>
      <c r="D30" s="174" t="s">
        <v>141</v>
      </c>
      <c r="E30" s="155">
        <v>30.4</v>
      </c>
      <c r="F30" s="53"/>
      <c r="G30" s="51"/>
      <c r="H30" s="37"/>
      <c r="I30" s="51"/>
      <c r="J30" s="51"/>
      <c r="K30" s="38"/>
      <c r="L30" s="39"/>
      <c r="M30" s="37"/>
      <c r="N30" s="37"/>
      <c r="O30" s="37"/>
      <c r="P30" s="38"/>
    </row>
    <row r="31" spans="1:16" x14ac:dyDescent="0.2">
      <c r="A31" s="106">
        <f t="shared" si="0"/>
        <v>9</v>
      </c>
      <c r="B31" s="107" t="s">
        <v>67</v>
      </c>
      <c r="C31" s="87" t="s">
        <v>151</v>
      </c>
      <c r="D31" s="106" t="s">
        <v>74</v>
      </c>
      <c r="E31" s="155">
        <v>95</v>
      </c>
      <c r="F31" s="53"/>
      <c r="G31" s="51"/>
      <c r="H31" s="37"/>
      <c r="I31" s="51"/>
      <c r="J31" s="51"/>
      <c r="K31" s="38"/>
      <c r="L31" s="39"/>
      <c r="M31" s="37"/>
      <c r="N31" s="37"/>
      <c r="O31" s="37"/>
      <c r="P31" s="38"/>
    </row>
    <row r="32" spans="1:16" ht="12" thickBot="1" x14ac:dyDescent="0.25">
      <c r="A32" s="106" t="str">
        <f t="shared" si="0"/>
        <v xml:space="preserve"> </v>
      </c>
      <c r="B32" s="106"/>
      <c r="C32" s="87" t="s">
        <v>152</v>
      </c>
      <c r="D32" s="106" t="s">
        <v>89</v>
      </c>
      <c r="E32" s="155">
        <v>2.09</v>
      </c>
      <c r="F32" s="53"/>
      <c r="G32" s="51"/>
      <c r="H32" s="37">
        <f t="shared" si="1"/>
        <v>0</v>
      </c>
      <c r="I32" s="51"/>
      <c r="J32" s="51"/>
      <c r="K32" s="38">
        <f t="shared" si="2"/>
        <v>0</v>
      </c>
      <c r="L32" s="39">
        <f t="shared" si="3"/>
        <v>0</v>
      </c>
      <c r="M32" s="37">
        <f t="shared" si="4"/>
        <v>0</v>
      </c>
      <c r="N32" s="37">
        <f t="shared" si="5"/>
        <v>0</v>
      </c>
      <c r="O32" s="37">
        <f t="shared" si="6"/>
        <v>0</v>
      </c>
      <c r="P32" s="38">
        <f t="shared" si="7"/>
        <v>0</v>
      </c>
    </row>
    <row r="33" spans="1:16" ht="11.25" customHeight="1" thickBot="1" x14ac:dyDescent="0.25">
      <c r="A33" s="281" t="s">
        <v>224</v>
      </c>
      <c r="B33" s="282"/>
      <c r="C33" s="282"/>
      <c r="D33" s="282"/>
      <c r="E33" s="282"/>
      <c r="F33" s="282"/>
      <c r="G33" s="282"/>
      <c r="H33" s="282"/>
      <c r="I33" s="282"/>
      <c r="J33" s="282"/>
      <c r="K33" s="283"/>
      <c r="L33" s="54">
        <f>SUM(L14:L32)</f>
        <v>0</v>
      </c>
      <c r="M33" s="55">
        <f>SUM(M14:M32)</f>
        <v>0</v>
      </c>
      <c r="N33" s="55">
        <f>SUM(N14:N32)</f>
        <v>0</v>
      </c>
      <c r="O33" s="55">
        <f>SUM(O14:O32)</f>
        <v>0</v>
      </c>
      <c r="P33" s="56">
        <f>SUM(P14:P32)</f>
        <v>0</v>
      </c>
    </row>
    <row r="34" spans="1:16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</row>
    <row r="35" spans="1:16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</row>
    <row r="36" spans="1:16" x14ac:dyDescent="0.2">
      <c r="A36" s="1" t="s">
        <v>20</v>
      </c>
      <c r="B36" s="12"/>
      <c r="C36" s="280">
        <f>'Kops a'!C30:H30</f>
        <v>0</v>
      </c>
      <c r="D36" s="280"/>
      <c r="E36" s="280"/>
      <c r="F36" s="280"/>
      <c r="G36" s="280"/>
      <c r="H36" s="280"/>
      <c r="I36" s="12"/>
      <c r="J36" s="12"/>
      <c r="K36" s="12"/>
      <c r="L36" s="12"/>
      <c r="M36" s="12"/>
      <c r="N36" s="12"/>
      <c r="O36" s="12"/>
      <c r="P36" s="12"/>
    </row>
    <row r="37" spans="1:16" x14ac:dyDescent="0.2">
      <c r="A37" s="12"/>
      <c r="B37" s="12"/>
      <c r="C37" s="217" t="s">
        <v>21</v>
      </c>
      <c r="D37" s="217"/>
      <c r="E37" s="217"/>
      <c r="F37" s="217"/>
      <c r="G37" s="217"/>
      <c r="H37" s="217"/>
      <c r="I37" s="12"/>
      <c r="J37" s="12"/>
      <c r="K37" s="12"/>
      <c r="L37" s="12"/>
      <c r="M37" s="12"/>
      <c r="N37" s="12"/>
      <c r="O37" s="12"/>
      <c r="P37" s="12"/>
    </row>
    <row r="38" spans="1:16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</row>
    <row r="39" spans="1:16" x14ac:dyDescent="0.2">
      <c r="A39" s="68" t="str">
        <f>'Kops a'!A33</f>
        <v>Tāme sastādīta 20__. gada __. _________</v>
      </c>
      <c r="B39" s="69"/>
      <c r="C39" s="69"/>
      <c r="D39" s="69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16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</row>
    <row r="41" spans="1:16" x14ac:dyDescent="0.2">
      <c r="A41" s="1" t="s">
        <v>50</v>
      </c>
      <c r="B41" s="12"/>
      <c r="C41" s="280">
        <f>'Kops a'!C35:H35</f>
        <v>0</v>
      </c>
      <c r="D41" s="280"/>
      <c r="E41" s="280"/>
      <c r="F41" s="280"/>
      <c r="G41" s="280"/>
      <c r="H41" s="280"/>
      <c r="I41" s="12"/>
      <c r="J41" s="12"/>
      <c r="K41" s="12"/>
      <c r="L41" s="12"/>
      <c r="M41" s="12"/>
      <c r="N41" s="12"/>
      <c r="O41" s="12"/>
      <c r="P41" s="12"/>
    </row>
    <row r="42" spans="1:16" x14ac:dyDescent="0.2">
      <c r="A42" s="12"/>
      <c r="B42" s="12"/>
      <c r="C42" s="217" t="s">
        <v>21</v>
      </c>
      <c r="D42" s="217"/>
      <c r="E42" s="217"/>
      <c r="F42" s="217"/>
      <c r="G42" s="217"/>
      <c r="H42" s="217"/>
      <c r="I42" s="12"/>
      <c r="J42" s="12"/>
      <c r="K42" s="12"/>
      <c r="L42" s="12"/>
      <c r="M42" s="12"/>
      <c r="N42" s="12"/>
      <c r="O42" s="12"/>
      <c r="P42" s="12"/>
    </row>
    <row r="43" spans="1:16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</row>
    <row r="44" spans="1:16" x14ac:dyDescent="0.2">
      <c r="A44" s="68" t="s">
        <v>129</v>
      </c>
      <c r="B44" s="69"/>
      <c r="C44" s="73">
        <f>'Kops a'!C38</f>
        <v>0</v>
      </c>
      <c r="D44" s="40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</row>
    <row r="45" spans="1:16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</row>
    <row r="46" spans="1:16" ht="13.5" x14ac:dyDescent="0.2">
      <c r="B46" s="76" t="s">
        <v>130</v>
      </c>
    </row>
    <row r="47" spans="1:16" ht="12" x14ac:dyDescent="0.2">
      <c r="B47" s="77" t="s">
        <v>131</v>
      </c>
    </row>
    <row r="48" spans="1:16" ht="12" x14ac:dyDescent="0.2">
      <c r="B48" s="77" t="s">
        <v>132</v>
      </c>
    </row>
  </sheetData>
  <mergeCells count="22">
    <mergeCell ref="C42:H42"/>
    <mergeCell ref="C4:I4"/>
    <mergeCell ref="F12:K12"/>
    <mergeCell ref="A9:F9"/>
    <mergeCell ref="J9:M9"/>
    <mergeCell ref="D8:L8"/>
    <mergeCell ref="A33:K33"/>
    <mergeCell ref="C36:H36"/>
    <mergeCell ref="C37:H37"/>
    <mergeCell ref="C41:H41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5:J32 F15:G32">
    <cfRule type="cellIs" dxfId="93" priority="27" operator="equal">
      <formula>0</formula>
    </cfRule>
  </conditionalFormatting>
  <conditionalFormatting sqref="N9:O9 H14:H32 K14:P32">
    <cfRule type="cellIs" dxfId="92" priority="26" operator="equal">
      <formula>0</formula>
    </cfRule>
  </conditionalFormatting>
  <conditionalFormatting sqref="A9:F9">
    <cfRule type="containsText" dxfId="91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90" priority="23" operator="equal">
      <formula>0</formula>
    </cfRule>
  </conditionalFormatting>
  <conditionalFormatting sqref="O10">
    <cfRule type="cellIs" dxfId="89" priority="22" operator="equal">
      <formula>"20__. gada __. _________"</formula>
    </cfRule>
  </conditionalFormatting>
  <conditionalFormatting sqref="L33:P33">
    <cfRule type="cellIs" dxfId="87" priority="16" operator="equal">
      <formula>0</formula>
    </cfRule>
  </conditionalFormatting>
  <conditionalFormatting sqref="C4:I4">
    <cfRule type="cellIs" dxfId="86" priority="15" operator="equal">
      <formula>0</formula>
    </cfRule>
  </conditionalFormatting>
  <conditionalFormatting sqref="D5:L8">
    <cfRule type="cellIs" dxfId="85" priority="12" operator="equal">
      <formula>0</formula>
    </cfRule>
  </conditionalFormatting>
  <conditionalFormatting sqref="F14:G14">
    <cfRule type="cellIs" dxfId="84" priority="11" operator="equal">
      <formula>0</formula>
    </cfRule>
  </conditionalFormatting>
  <conditionalFormatting sqref="I14:J14">
    <cfRule type="cellIs" dxfId="83" priority="9" operator="equal">
      <formula>0</formula>
    </cfRule>
  </conditionalFormatting>
  <conditionalFormatting sqref="P10">
    <cfRule type="cellIs" dxfId="82" priority="8" operator="equal">
      <formula>"20__. gada __. _________"</formula>
    </cfRule>
  </conditionalFormatting>
  <conditionalFormatting sqref="C41:H41">
    <cfRule type="cellIs" dxfId="81" priority="5" operator="equal">
      <formula>0</formula>
    </cfRule>
  </conditionalFormatting>
  <conditionalFormatting sqref="C36:H36">
    <cfRule type="cellIs" dxfId="80" priority="4" operator="equal">
      <formula>0</formula>
    </cfRule>
  </conditionalFormatting>
  <conditionalFormatting sqref="C41:H41 C44 C36:H36">
    <cfRule type="cellIs" dxfId="79" priority="3" operator="equal">
      <formula>0</formula>
    </cfRule>
  </conditionalFormatting>
  <conditionalFormatting sqref="D1">
    <cfRule type="cellIs" dxfId="78" priority="2" operator="equal">
      <formula>0</formula>
    </cfRule>
  </conditionalFormatting>
  <conditionalFormatting sqref="A33:K33">
    <cfRule type="containsText" dxfId="4" priority="1" operator="containsText" text="Tiešās izmaksas kopā, t. sk. darba devēja sociālais nodoklis __.__% ">
      <formula>NOT(ISERROR(SEARCH("Tiešās izmaksas kopā, t. sk. darba devēja sociālais nodoklis __.__% ",A33)))</formula>
    </cfRule>
  </conditionalFormatting>
  <pageMargins left="0" right="0" top="0.78740157480314965" bottom="0" header="0.31496062992125984" footer="0.31496062992125984"/>
  <pageSetup paperSize="9" scale="82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D422C369-7259-49E7-A89B-9D562DEE2E41}">
            <xm:f>NOT(ISERROR(SEARCH("Tāme sastādīta ____. gada ___. ______________",A39)))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A39</xm:sqref>
        </x14:conditionalFormatting>
        <x14:conditionalFormatting xmlns:xm="http://schemas.microsoft.com/office/excel/2006/main">
          <x14:cfRule type="containsText" priority="6" operator="containsText" id="{D859E3E6-089F-4F16-889A-98EF63E5F3AC}">
            <xm:f>NOT(ISERROR(SEARCH("Sertifikāta Nr. _________________________________",A44)))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804F1-0BE6-496C-8E58-CA6BDE09E8FE}">
  <dimension ref="A1:P57"/>
  <sheetViews>
    <sheetView view="pageBreakPreview" zoomScale="60" zoomScaleNormal="130" workbookViewId="0">
      <selection activeCell="A42" sqref="A42:K42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7"/>
      <c r="B1" s="17"/>
      <c r="C1" s="21" t="s">
        <v>51</v>
      </c>
      <c r="D1" s="41">
        <v>3</v>
      </c>
      <c r="E1" s="17"/>
      <c r="F1" s="17"/>
      <c r="G1" s="17"/>
      <c r="H1" s="17"/>
      <c r="I1" s="17"/>
      <c r="J1" s="17"/>
      <c r="N1" s="20"/>
      <c r="O1" s="21"/>
      <c r="P1" s="22"/>
    </row>
    <row r="2" spans="1:16" x14ac:dyDescent="0.2">
      <c r="A2" s="23"/>
      <c r="B2" s="23"/>
      <c r="C2" s="263" t="s">
        <v>153</v>
      </c>
      <c r="D2" s="263"/>
      <c r="E2" s="263"/>
      <c r="F2" s="263"/>
      <c r="G2" s="263"/>
      <c r="H2" s="263"/>
      <c r="I2" s="263"/>
      <c r="J2" s="23"/>
    </row>
    <row r="3" spans="1:16" x14ac:dyDescent="0.2">
      <c r="A3" s="24"/>
      <c r="B3" s="24"/>
      <c r="C3" s="226" t="s">
        <v>28</v>
      </c>
      <c r="D3" s="226"/>
      <c r="E3" s="226"/>
      <c r="F3" s="226"/>
      <c r="G3" s="226"/>
      <c r="H3" s="226"/>
      <c r="I3" s="226"/>
      <c r="J3" s="24"/>
    </row>
    <row r="4" spans="1:16" x14ac:dyDescent="0.2">
      <c r="A4" s="24"/>
      <c r="B4" s="24"/>
      <c r="C4" s="264" t="s">
        <v>5</v>
      </c>
      <c r="D4" s="264"/>
      <c r="E4" s="264"/>
      <c r="F4" s="264"/>
      <c r="G4" s="264"/>
      <c r="H4" s="264"/>
      <c r="I4" s="264"/>
      <c r="J4" s="24"/>
    </row>
    <row r="5" spans="1:16" x14ac:dyDescent="0.2">
      <c r="A5" s="17"/>
      <c r="B5" s="17"/>
      <c r="C5" s="21" t="s">
        <v>6</v>
      </c>
      <c r="D5" s="277" t="str">
        <f>'Kops a'!D6</f>
        <v>Daudzdzīvokļu dzīvojamā ēka</v>
      </c>
      <c r="E5" s="277"/>
      <c r="F5" s="277"/>
      <c r="G5" s="277"/>
      <c r="H5" s="277"/>
      <c r="I5" s="277"/>
      <c r="J5" s="277"/>
      <c r="K5" s="277"/>
      <c r="L5" s="277"/>
      <c r="M5" s="12"/>
      <c r="N5" s="12"/>
      <c r="O5" s="12"/>
      <c r="P5" s="12"/>
    </row>
    <row r="6" spans="1:16" x14ac:dyDescent="0.2">
      <c r="A6" s="17"/>
      <c r="B6" s="17"/>
      <c r="C6" s="21" t="s">
        <v>8</v>
      </c>
      <c r="D6" s="277" t="str">
        <f>'Kops a'!D7</f>
        <v>Daudzdzīvokļu dzīvojamās ēkas energoefektivitātes paaugstināšanas pasākumi</v>
      </c>
      <c r="E6" s="277"/>
      <c r="F6" s="277"/>
      <c r="G6" s="277"/>
      <c r="H6" s="277"/>
      <c r="I6" s="277"/>
      <c r="J6" s="277"/>
      <c r="K6" s="277"/>
      <c r="L6" s="277"/>
      <c r="M6" s="12"/>
      <c r="N6" s="12"/>
      <c r="O6" s="12"/>
      <c r="P6" s="12"/>
    </row>
    <row r="7" spans="1:16" x14ac:dyDescent="0.2">
      <c r="A7" s="17"/>
      <c r="B7" s="17"/>
      <c r="C7" s="21" t="s">
        <v>10</v>
      </c>
      <c r="D7" s="277" t="str">
        <f>'Kops a'!D8</f>
        <v>Aldaru iela 8, Liepāja</v>
      </c>
      <c r="E7" s="277"/>
      <c r="F7" s="277"/>
      <c r="G7" s="277"/>
      <c r="H7" s="277"/>
      <c r="I7" s="277"/>
      <c r="J7" s="277"/>
      <c r="K7" s="277"/>
      <c r="L7" s="277"/>
      <c r="M7" s="12"/>
      <c r="N7" s="12"/>
      <c r="O7" s="12"/>
      <c r="P7" s="12"/>
    </row>
    <row r="8" spans="1:16" x14ac:dyDescent="0.2">
      <c r="A8" s="17"/>
      <c r="B8" s="17"/>
      <c r="C8" s="80" t="s">
        <v>31</v>
      </c>
      <c r="D8" s="277" t="str">
        <f>'Kops a'!D9</f>
        <v>WS-56-15</v>
      </c>
      <c r="E8" s="277"/>
      <c r="F8" s="277"/>
      <c r="G8" s="277"/>
      <c r="H8" s="277"/>
      <c r="I8" s="277"/>
      <c r="J8" s="277"/>
      <c r="K8" s="277"/>
      <c r="L8" s="277"/>
      <c r="M8" s="12"/>
      <c r="N8" s="12"/>
      <c r="O8" s="12"/>
      <c r="P8" s="12"/>
    </row>
    <row r="9" spans="1:16" ht="11.25" customHeight="1" x14ac:dyDescent="0.2">
      <c r="A9" s="265" t="s">
        <v>53</v>
      </c>
      <c r="B9" s="265"/>
      <c r="C9" s="265"/>
      <c r="D9" s="265"/>
      <c r="E9" s="265"/>
      <c r="F9" s="265"/>
      <c r="G9" s="25"/>
      <c r="H9" s="25"/>
      <c r="I9" s="25"/>
      <c r="J9" s="269" t="s">
        <v>54</v>
      </c>
      <c r="K9" s="269"/>
      <c r="L9" s="269"/>
      <c r="M9" s="269"/>
      <c r="N9" s="276">
        <f>P42</f>
        <v>0</v>
      </c>
      <c r="O9" s="276"/>
      <c r="P9" s="25"/>
    </row>
    <row r="10" spans="1:16" x14ac:dyDescent="0.2">
      <c r="A10" s="26"/>
      <c r="B10" s="27"/>
      <c r="C10" s="80"/>
      <c r="D10" s="17"/>
      <c r="E10" s="17"/>
      <c r="F10" s="17"/>
      <c r="G10" s="17"/>
      <c r="H10" s="17"/>
      <c r="I10" s="17"/>
      <c r="J10" s="17"/>
      <c r="K10" s="17"/>
      <c r="L10" s="23"/>
      <c r="M10" s="23"/>
      <c r="O10" s="71"/>
      <c r="P10" s="70" t="str">
        <f>A48</f>
        <v>Tāme sastādīta 20__. gada __. _________</v>
      </c>
    </row>
    <row r="11" spans="1:16" x14ac:dyDescent="0.2">
      <c r="A11" s="26"/>
      <c r="B11" s="27"/>
      <c r="C11" s="80"/>
      <c r="D11" s="17"/>
      <c r="E11" s="17"/>
      <c r="F11" s="17"/>
      <c r="G11" s="17"/>
      <c r="H11" s="17"/>
      <c r="I11" s="17"/>
      <c r="J11" s="17"/>
      <c r="K11" s="17"/>
      <c r="L11" s="28"/>
      <c r="M11" s="28"/>
      <c r="N11" s="29"/>
      <c r="O11" s="20"/>
      <c r="P11" s="17"/>
    </row>
    <row r="12" spans="1:16" x14ac:dyDescent="0.2">
      <c r="A12" s="237" t="s">
        <v>34</v>
      </c>
      <c r="B12" s="271" t="s">
        <v>55</v>
      </c>
      <c r="C12" s="267" t="s">
        <v>56</v>
      </c>
      <c r="D12" s="274" t="s">
        <v>57</v>
      </c>
      <c r="E12" s="278" t="s">
        <v>58</v>
      </c>
      <c r="F12" s="266" t="s">
        <v>59</v>
      </c>
      <c r="G12" s="267"/>
      <c r="H12" s="267"/>
      <c r="I12" s="267"/>
      <c r="J12" s="267"/>
      <c r="K12" s="268"/>
      <c r="L12" s="266" t="s">
        <v>60</v>
      </c>
      <c r="M12" s="267"/>
      <c r="N12" s="267"/>
      <c r="O12" s="267"/>
      <c r="P12" s="268"/>
    </row>
    <row r="13" spans="1:16" ht="126.75" customHeight="1" x14ac:dyDescent="0.2">
      <c r="A13" s="270"/>
      <c r="B13" s="272"/>
      <c r="C13" s="273"/>
      <c r="D13" s="275"/>
      <c r="E13" s="279"/>
      <c r="F13" s="85" t="s">
        <v>61</v>
      </c>
      <c r="G13" s="86" t="s">
        <v>62</v>
      </c>
      <c r="H13" s="86" t="s">
        <v>63</v>
      </c>
      <c r="I13" s="86" t="s">
        <v>64</v>
      </c>
      <c r="J13" s="86" t="s">
        <v>65</v>
      </c>
      <c r="K13" s="50" t="s">
        <v>66</v>
      </c>
      <c r="L13" s="85" t="s">
        <v>61</v>
      </c>
      <c r="M13" s="86" t="s">
        <v>63</v>
      </c>
      <c r="N13" s="86" t="s">
        <v>64</v>
      </c>
      <c r="O13" s="86" t="s">
        <v>65</v>
      </c>
      <c r="P13" s="50" t="s">
        <v>66</v>
      </c>
    </row>
    <row r="14" spans="1:16" x14ac:dyDescent="0.2">
      <c r="A14" s="183"/>
      <c r="B14" s="123"/>
      <c r="C14" s="94" t="s">
        <v>154</v>
      </c>
      <c r="D14" s="94"/>
      <c r="E14" s="94"/>
      <c r="F14" s="53"/>
      <c r="G14" s="51"/>
      <c r="H14" s="51">
        <f>ROUND(F14*G14,2)</f>
        <v>0</v>
      </c>
      <c r="I14" s="51"/>
      <c r="J14" s="51"/>
      <c r="K14" s="52">
        <f>SUM(H14:J14)</f>
        <v>0</v>
      </c>
      <c r="L14" s="53">
        <f>ROUND(E14*F14,2)</f>
        <v>0</v>
      </c>
      <c r="M14" s="51">
        <f>ROUND(H14*E14,2)</f>
        <v>0</v>
      </c>
      <c r="N14" s="51">
        <f>ROUND(I14*E14,2)</f>
        <v>0</v>
      </c>
      <c r="O14" s="51">
        <f>ROUND(J14*E14,2)</f>
        <v>0</v>
      </c>
      <c r="P14" s="52">
        <f>SUM(M14:O14)</f>
        <v>0</v>
      </c>
    </row>
    <row r="15" spans="1:16" ht="33" x14ac:dyDescent="0.2">
      <c r="A15" s="109">
        <f t="shared" ref="A15:A41" si="0">IF(COUNTBLANK(B15)=1," ",COUNTA($B$13:B15))</f>
        <v>1</v>
      </c>
      <c r="B15" s="111" t="s">
        <v>67</v>
      </c>
      <c r="C15" s="94" t="s">
        <v>155</v>
      </c>
      <c r="D15" s="124" t="s">
        <v>156</v>
      </c>
      <c r="E15" s="189">
        <f>3.7*2</f>
        <v>7.4</v>
      </c>
      <c r="F15" s="53"/>
      <c r="G15" s="51"/>
      <c r="H15" s="37">
        <f t="shared" ref="H15:H17" si="1">ROUND(F15*G15,2)</f>
        <v>0</v>
      </c>
      <c r="I15" s="51"/>
      <c r="J15" s="51"/>
      <c r="K15" s="38">
        <f t="shared" ref="K15:K17" si="2">SUM(H15:J15)</f>
        <v>0</v>
      </c>
      <c r="L15" s="39">
        <f t="shared" ref="L15:L17" si="3">ROUND(E15*F15,2)</f>
        <v>0</v>
      </c>
      <c r="M15" s="37">
        <f t="shared" ref="M15:M17" si="4">ROUND(H15*E15,2)</f>
        <v>0</v>
      </c>
      <c r="N15" s="37">
        <f t="shared" ref="N15:N17" si="5">ROUND(I15*E15,2)</f>
        <v>0</v>
      </c>
      <c r="O15" s="37">
        <f t="shared" ref="O15:O17" si="6">ROUND(J15*E15,2)</f>
        <v>0</v>
      </c>
      <c r="P15" s="38">
        <f t="shared" ref="P15:P17" si="7">SUM(M15:O15)</f>
        <v>0</v>
      </c>
    </row>
    <row r="16" spans="1:16" ht="33.75" x14ac:dyDescent="0.2">
      <c r="A16" s="109">
        <f t="shared" si="0"/>
        <v>2</v>
      </c>
      <c r="B16" s="111" t="s">
        <v>67</v>
      </c>
      <c r="C16" s="94" t="s">
        <v>157</v>
      </c>
      <c r="D16" s="124" t="s">
        <v>141</v>
      </c>
      <c r="E16" s="190">
        <f>E15*0.03</f>
        <v>0.222</v>
      </c>
      <c r="F16" s="53"/>
      <c r="G16" s="51"/>
      <c r="H16" s="37">
        <f t="shared" si="1"/>
        <v>0</v>
      </c>
      <c r="I16" s="51"/>
      <c r="J16" s="51"/>
      <c r="K16" s="38">
        <f t="shared" si="2"/>
        <v>0</v>
      </c>
      <c r="L16" s="39">
        <f t="shared" si="3"/>
        <v>0</v>
      </c>
      <c r="M16" s="37">
        <f t="shared" si="4"/>
        <v>0</v>
      </c>
      <c r="N16" s="37">
        <f t="shared" si="5"/>
        <v>0</v>
      </c>
      <c r="O16" s="37">
        <f t="shared" si="6"/>
        <v>0</v>
      </c>
      <c r="P16" s="38">
        <f t="shared" si="7"/>
        <v>0</v>
      </c>
    </row>
    <row r="17" spans="1:16" x14ac:dyDescent="0.2">
      <c r="A17" s="109" t="str">
        <f t="shared" si="0"/>
        <v xml:space="preserve"> </v>
      </c>
      <c r="B17" s="111"/>
      <c r="C17" s="94" t="s">
        <v>158</v>
      </c>
      <c r="D17" s="122" t="s">
        <v>141</v>
      </c>
      <c r="E17" s="191">
        <f>E16*1.1</f>
        <v>0.24420000000000003</v>
      </c>
      <c r="F17" s="53"/>
      <c r="G17" s="51"/>
      <c r="H17" s="37">
        <f t="shared" si="1"/>
        <v>0</v>
      </c>
      <c r="I17" s="51"/>
      <c r="J17" s="51"/>
      <c r="K17" s="38">
        <f t="shared" si="2"/>
        <v>0</v>
      </c>
      <c r="L17" s="39">
        <f t="shared" si="3"/>
        <v>0</v>
      </c>
      <c r="M17" s="37">
        <f t="shared" si="4"/>
        <v>0</v>
      </c>
      <c r="N17" s="37">
        <f t="shared" si="5"/>
        <v>0</v>
      </c>
      <c r="O17" s="37">
        <f t="shared" si="6"/>
        <v>0</v>
      </c>
      <c r="P17" s="38">
        <f t="shared" si="7"/>
        <v>0</v>
      </c>
    </row>
    <row r="18" spans="1:16" ht="22.5" x14ac:dyDescent="0.2">
      <c r="A18" s="109">
        <f t="shared" si="0"/>
        <v>3</v>
      </c>
      <c r="B18" s="111" t="s">
        <v>67</v>
      </c>
      <c r="C18" s="94" t="s">
        <v>159</v>
      </c>
      <c r="D18" s="124" t="s">
        <v>156</v>
      </c>
      <c r="E18" s="189">
        <f>E15</f>
        <v>7.4</v>
      </c>
      <c r="F18" s="53"/>
      <c r="G18" s="51"/>
      <c r="H18" s="37"/>
      <c r="I18" s="51"/>
      <c r="J18" s="51"/>
      <c r="K18" s="38"/>
      <c r="L18" s="39"/>
      <c r="M18" s="37"/>
      <c r="N18" s="37"/>
      <c r="O18" s="37"/>
      <c r="P18" s="38"/>
    </row>
    <row r="19" spans="1:16" ht="22.5" x14ac:dyDescent="0.2">
      <c r="A19" s="109" t="str">
        <f t="shared" si="0"/>
        <v xml:space="preserve"> </v>
      </c>
      <c r="B19" s="184"/>
      <c r="C19" s="178" t="s">
        <v>160</v>
      </c>
      <c r="D19" s="192" t="s">
        <v>161</v>
      </c>
      <c r="E19" s="193">
        <v>2</v>
      </c>
      <c r="F19" s="53"/>
      <c r="G19" s="51"/>
      <c r="H19" s="37"/>
      <c r="I19" s="51"/>
      <c r="J19" s="51"/>
      <c r="K19" s="38"/>
      <c r="L19" s="39"/>
      <c r="M19" s="37"/>
      <c r="N19" s="37"/>
      <c r="O19" s="37"/>
      <c r="P19" s="38"/>
    </row>
    <row r="20" spans="1:16" x14ac:dyDescent="0.2">
      <c r="A20" s="109"/>
      <c r="B20" s="185"/>
      <c r="C20" s="178" t="s">
        <v>162</v>
      </c>
      <c r="D20" s="122" t="s">
        <v>141</v>
      </c>
      <c r="E20" s="191">
        <f>2.8*0.3*0.1*E19</f>
        <v>0.16800000000000001</v>
      </c>
      <c r="F20" s="53"/>
      <c r="G20" s="51"/>
      <c r="H20" s="37"/>
      <c r="I20" s="51"/>
      <c r="J20" s="51"/>
      <c r="K20" s="38"/>
      <c r="L20" s="39"/>
      <c r="M20" s="37"/>
      <c r="N20" s="37"/>
      <c r="O20" s="37"/>
      <c r="P20" s="38"/>
    </row>
    <row r="21" spans="1:16" x14ac:dyDescent="0.2">
      <c r="A21" s="109" t="str">
        <f t="shared" si="0"/>
        <v xml:space="preserve"> </v>
      </c>
      <c r="B21" s="186"/>
      <c r="C21" s="179" t="s">
        <v>163</v>
      </c>
      <c r="D21" s="194" t="s">
        <v>112</v>
      </c>
      <c r="E21" s="195">
        <v>2</v>
      </c>
      <c r="F21" s="53"/>
      <c r="G21" s="51"/>
      <c r="H21" s="37"/>
      <c r="I21" s="51"/>
      <c r="J21" s="51"/>
      <c r="K21" s="38"/>
      <c r="L21" s="39"/>
      <c r="M21" s="37"/>
      <c r="N21" s="37"/>
      <c r="O21" s="37"/>
      <c r="P21" s="38"/>
    </row>
    <row r="22" spans="1:16" ht="33.75" x14ac:dyDescent="0.2">
      <c r="A22" s="109">
        <f t="shared" si="0"/>
        <v>4</v>
      </c>
      <c r="B22" s="187" t="s">
        <v>67</v>
      </c>
      <c r="C22" s="180" t="s">
        <v>164</v>
      </c>
      <c r="D22" s="196" t="s">
        <v>112</v>
      </c>
      <c r="E22" s="197">
        <f>E21</f>
        <v>2</v>
      </c>
      <c r="F22" s="53"/>
      <c r="G22" s="51"/>
      <c r="H22" s="37"/>
      <c r="I22" s="51"/>
      <c r="J22" s="51"/>
      <c r="K22" s="38"/>
      <c r="L22" s="39"/>
      <c r="M22" s="37"/>
      <c r="N22" s="37"/>
      <c r="O22" s="37"/>
      <c r="P22" s="38"/>
    </row>
    <row r="23" spans="1:16" x14ac:dyDescent="0.2">
      <c r="A23" s="109">
        <f t="shared" si="0"/>
        <v>5</v>
      </c>
      <c r="B23" s="187" t="s">
        <v>67</v>
      </c>
      <c r="C23" s="180" t="s">
        <v>165</v>
      </c>
      <c r="D23" s="196" t="s">
        <v>128</v>
      </c>
      <c r="E23" s="197">
        <f>E22*6</f>
        <v>12</v>
      </c>
      <c r="F23" s="53"/>
      <c r="G23" s="51"/>
      <c r="H23" s="37"/>
      <c r="I23" s="51"/>
      <c r="J23" s="51"/>
      <c r="K23" s="38"/>
      <c r="L23" s="39"/>
      <c r="M23" s="37"/>
      <c r="N23" s="37"/>
      <c r="O23" s="37"/>
      <c r="P23" s="38"/>
    </row>
    <row r="24" spans="1:16" x14ac:dyDescent="0.2">
      <c r="A24" s="109">
        <f t="shared" si="0"/>
        <v>6</v>
      </c>
      <c r="B24" s="187" t="s">
        <v>67</v>
      </c>
      <c r="C24" s="180" t="s">
        <v>166</v>
      </c>
      <c r="D24" s="196" t="s">
        <v>167</v>
      </c>
      <c r="E24" s="197">
        <f>E23</f>
        <v>12</v>
      </c>
      <c r="F24" s="53"/>
      <c r="G24" s="51"/>
      <c r="H24" s="37"/>
      <c r="I24" s="51"/>
      <c r="J24" s="51"/>
      <c r="K24" s="38"/>
      <c r="L24" s="39"/>
      <c r="M24" s="37"/>
      <c r="N24" s="37"/>
      <c r="O24" s="37"/>
      <c r="P24" s="38"/>
    </row>
    <row r="25" spans="1:16" x14ac:dyDescent="0.2">
      <c r="A25" s="109" t="str">
        <f t="shared" si="0"/>
        <v xml:space="preserve"> </v>
      </c>
      <c r="B25" s="111"/>
      <c r="C25" s="97" t="s">
        <v>168</v>
      </c>
      <c r="D25" s="94"/>
      <c r="E25" s="94"/>
      <c r="F25" s="53"/>
      <c r="G25" s="51"/>
      <c r="H25" s="37"/>
      <c r="I25" s="51"/>
      <c r="J25" s="51"/>
      <c r="K25" s="38"/>
      <c r="L25" s="39"/>
      <c r="M25" s="37"/>
      <c r="N25" s="37"/>
      <c r="O25" s="37"/>
      <c r="P25" s="38"/>
    </row>
    <row r="26" spans="1:16" x14ac:dyDescent="0.2">
      <c r="A26" s="109">
        <f t="shared" si="0"/>
        <v>7</v>
      </c>
      <c r="B26" s="112" t="s">
        <v>67</v>
      </c>
      <c r="C26" s="181" t="s">
        <v>169</v>
      </c>
      <c r="D26" s="124" t="s">
        <v>74</v>
      </c>
      <c r="E26" s="198">
        <v>16</v>
      </c>
      <c r="F26" s="53"/>
      <c r="G26" s="51"/>
      <c r="H26" s="37"/>
      <c r="I26" s="51"/>
      <c r="J26" s="51"/>
      <c r="K26" s="38"/>
      <c r="L26" s="39"/>
      <c r="M26" s="37"/>
      <c r="N26" s="37"/>
      <c r="O26" s="37"/>
      <c r="P26" s="38"/>
    </row>
    <row r="27" spans="1:16" x14ac:dyDescent="0.2">
      <c r="A27" s="109" t="str">
        <f t="shared" si="0"/>
        <v xml:space="preserve"> </v>
      </c>
      <c r="B27" s="188"/>
      <c r="C27" s="102" t="s">
        <v>170</v>
      </c>
      <c r="D27" s="188" t="s">
        <v>137</v>
      </c>
      <c r="E27" s="125">
        <v>18.399999999999999</v>
      </c>
      <c r="F27" s="53"/>
      <c r="G27" s="51"/>
      <c r="H27" s="37"/>
      <c r="I27" s="51"/>
      <c r="J27" s="51"/>
      <c r="K27" s="38"/>
      <c r="L27" s="39"/>
      <c r="M27" s="37"/>
      <c r="N27" s="37"/>
      <c r="O27" s="37"/>
      <c r="P27" s="38"/>
    </row>
    <row r="28" spans="1:16" x14ac:dyDescent="0.2">
      <c r="A28" s="109" t="str">
        <f t="shared" si="0"/>
        <v xml:space="preserve"> </v>
      </c>
      <c r="B28" s="188"/>
      <c r="C28" s="102" t="s">
        <v>171</v>
      </c>
      <c r="D28" s="125" t="s">
        <v>137</v>
      </c>
      <c r="E28" s="125">
        <v>18.399999999999999</v>
      </c>
      <c r="F28" s="53"/>
      <c r="G28" s="51"/>
      <c r="H28" s="37"/>
      <c r="I28" s="51"/>
      <c r="J28" s="51"/>
      <c r="K28" s="38"/>
      <c r="L28" s="39"/>
      <c r="M28" s="37"/>
      <c r="N28" s="37"/>
      <c r="O28" s="37"/>
      <c r="P28" s="38"/>
    </row>
    <row r="29" spans="1:16" x14ac:dyDescent="0.2">
      <c r="A29" s="109" t="str">
        <f t="shared" si="0"/>
        <v xml:space="preserve"> </v>
      </c>
      <c r="B29" s="188"/>
      <c r="C29" s="102" t="s">
        <v>172</v>
      </c>
      <c r="D29" s="188" t="s">
        <v>173</v>
      </c>
      <c r="E29" s="125">
        <v>0.4</v>
      </c>
      <c r="F29" s="53"/>
      <c r="G29" s="51"/>
      <c r="H29" s="37"/>
      <c r="I29" s="51"/>
      <c r="J29" s="51"/>
      <c r="K29" s="38"/>
      <c r="L29" s="39"/>
      <c r="M29" s="37"/>
      <c r="N29" s="37"/>
      <c r="O29" s="37"/>
      <c r="P29" s="38"/>
    </row>
    <row r="30" spans="1:16" x14ac:dyDescent="0.2">
      <c r="A30" s="109">
        <f t="shared" si="0"/>
        <v>8</v>
      </c>
      <c r="B30" s="111" t="s">
        <v>67</v>
      </c>
      <c r="C30" s="181" t="s">
        <v>174</v>
      </c>
      <c r="D30" s="124" t="s">
        <v>69</v>
      </c>
      <c r="E30" s="199">
        <v>15.3</v>
      </c>
      <c r="F30" s="53"/>
      <c r="G30" s="51"/>
      <c r="H30" s="37"/>
      <c r="I30" s="51"/>
      <c r="J30" s="51"/>
      <c r="K30" s="38"/>
      <c r="L30" s="39"/>
      <c r="M30" s="37"/>
      <c r="N30" s="37"/>
      <c r="O30" s="37"/>
      <c r="P30" s="38"/>
    </row>
    <row r="31" spans="1:16" ht="33.75" x14ac:dyDescent="0.2">
      <c r="A31" s="109">
        <f t="shared" si="0"/>
        <v>9</v>
      </c>
      <c r="B31" s="112" t="s">
        <v>67</v>
      </c>
      <c r="C31" s="94" t="s">
        <v>175</v>
      </c>
      <c r="D31" s="124" t="s">
        <v>69</v>
      </c>
      <c r="E31" s="199">
        <v>15.3</v>
      </c>
      <c r="F31" s="53"/>
      <c r="G31" s="51"/>
      <c r="H31" s="37"/>
      <c r="I31" s="51"/>
      <c r="J31" s="51"/>
      <c r="K31" s="38"/>
      <c r="L31" s="39"/>
      <c r="M31" s="37"/>
      <c r="N31" s="37"/>
      <c r="O31" s="37"/>
      <c r="P31" s="38"/>
    </row>
    <row r="32" spans="1:16" x14ac:dyDescent="0.2">
      <c r="A32" s="109" t="str">
        <f t="shared" si="0"/>
        <v xml:space="preserve"> </v>
      </c>
      <c r="B32" s="188"/>
      <c r="C32" s="200" t="s">
        <v>176</v>
      </c>
      <c r="D32" s="125" t="s">
        <v>177</v>
      </c>
      <c r="E32" s="125">
        <v>1.2561300000000002</v>
      </c>
      <c r="F32" s="53"/>
      <c r="G32" s="51"/>
      <c r="H32" s="37"/>
      <c r="I32" s="51"/>
      <c r="J32" s="51"/>
      <c r="K32" s="38"/>
      <c r="L32" s="39"/>
      <c r="M32" s="37"/>
      <c r="N32" s="37"/>
      <c r="O32" s="37"/>
      <c r="P32" s="38"/>
    </row>
    <row r="33" spans="1:16" x14ac:dyDescent="0.2">
      <c r="A33" s="109" t="str">
        <f t="shared" si="0"/>
        <v xml:space="preserve"> </v>
      </c>
      <c r="B33" s="188"/>
      <c r="C33" s="200" t="s">
        <v>178</v>
      </c>
      <c r="D33" s="122" t="s">
        <v>74</v>
      </c>
      <c r="E33" s="125">
        <v>2.2949999999999999</v>
      </c>
      <c r="F33" s="53"/>
      <c r="G33" s="51"/>
      <c r="H33" s="37"/>
      <c r="I33" s="51"/>
      <c r="J33" s="51"/>
      <c r="K33" s="38"/>
      <c r="L33" s="39"/>
      <c r="M33" s="37"/>
      <c r="N33" s="37"/>
      <c r="O33" s="37"/>
      <c r="P33" s="38"/>
    </row>
    <row r="34" spans="1:16" ht="22.5" x14ac:dyDescent="0.2">
      <c r="A34" s="109">
        <f t="shared" si="0"/>
        <v>10</v>
      </c>
      <c r="B34" s="112" t="s">
        <v>67</v>
      </c>
      <c r="C34" s="94" t="s">
        <v>179</v>
      </c>
      <c r="D34" s="124" t="s">
        <v>69</v>
      </c>
      <c r="E34" s="198">
        <v>20</v>
      </c>
      <c r="F34" s="53"/>
      <c r="G34" s="51"/>
      <c r="H34" s="37"/>
      <c r="I34" s="51"/>
      <c r="J34" s="51"/>
      <c r="K34" s="38"/>
      <c r="L34" s="39"/>
      <c r="M34" s="37"/>
      <c r="N34" s="37"/>
      <c r="O34" s="37"/>
      <c r="P34" s="38"/>
    </row>
    <row r="35" spans="1:16" x14ac:dyDescent="0.2">
      <c r="A35" s="109" t="str">
        <f t="shared" si="0"/>
        <v xml:space="preserve"> </v>
      </c>
      <c r="B35" s="188"/>
      <c r="C35" s="200" t="s">
        <v>176</v>
      </c>
      <c r="D35" s="125" t="s">
        <v>177</v>
      </c>
      <c r="E35" s="125">
        <v>1.6420000000000001</v>
      </c>
      <c r="F35" s="53"/>
      <c r="G35" s="51"/>
      <c r="H35" s="37"/>
      <c r="I35" s="51"/>
      <c r="J35" s="51"/>
      <c r="K35" s="38"/>
      <c r="L35" s="39"/>
      <c r="M35" s="37"/>
      <c r="N35" s="37"/>
      <c r="O35" s="37"/>
      <c r="P35" s="38"/>
    </row>
    <row r="36" spans="1:16" x14ac:dyDescent="0.2">
      <c r="A36" s="109" t="str">
        <f t="shared" si="0"/>
        <v xml:space="preserve"> </v>
      </c>
      <c r="B36" s="188"/>
      <c r="C36" s="200" t="s">
        <v>178</v>
      </c>
      <c r="D36" s="122" t="s">
        <v>74</v>
      </c>
      <c r="E36" s="125">
        <v>10</v>
      </c>
      <c r="F36" s="53"/>
      <c r="G36" s="51"/>
      <c r="H36" s="37"/>
      <c r="I36" s="51"/>
      <c r="J36" s="51"/>
      <c r="K36" s="38"/>
      <c r="L36" s="39"/>
      <c r="M36" s="37"/>
      <c r="N36" s="37"/>
      <c r="O36" s="37"/>
      <c r="P36" s="38"/>
    </row>
    <row r="37" spans="1:16" x14ac:dyDescent="0.2">
      <c r="A37" s="109">
        <f t="shared" si="0"/>
        <v>11</v>
      </c>
      <c r="B37" s="112" t="s">
        <v>67</v>
      </c>
      <c r="C37" s="181" t="s">
        <v>180</v>
      </c>
      <c r="D37" s="124" t="s">
        <v>69</v>
      </c>
      <c r="E37" s="198">
        <v>18</v>
      </c>
      <c r="F37" s="53"/>
      <c r="G37" s="51"/>
      <c r="H37" s="37"/>
      <c r="I37" s="51"/>
      <c r="J37" s="51"/>
      <c r="K37" s="38"/>
      <c r="L37" s="39"/>
      <c r="M37" s="37"/>
      <c r="N37" s="37"/>
      <c r="O37" s="37"/>
      <c r="P37" s="38"/>
    </row>
    <row r="38" spans="1:16" x14ac:dyDescent="0.2">
      <c r="A38" s="109">
        <f t="shared" si="0"/>
        <v>12</v>
      </c>
      <c r="B38" s="112" t="s">
        <v>67</v>
      </c>
      <c r="C38" s="181" t="s">
        <v>181</v>
      </c>
      <c r="D38" s="124" t="s">
        <v>69</v>
      </c>
      <c r="E38" s="198">
        <v>3</v>
      </c>
      <c r="F38" s="53"/>
      <c r="G38" s="51"/>
      <c r="H38" s="37"/>
      <c r="I38" s="51"/>
      <c r="J38" s="51"/>
      <c r="K38" s="38"/>
      <c r="L38" s="39"/>
      <c r="M38" s="37"/>
      <c r="N38" s="37"/>
      <c r="O38" s="37"/>
      <c r="P38" s="38"/>
    </row>
    <row r="39" spans="1:16" x14ac:dyDescent="0.2">
      <c r="A39" s="109" t="str">
        <f t="shared" si="0"/>
        <v xml:space="preserve"> </v>
      </c>
      <c r="B39" s="111"/>
      <c r="C39" s="181" t="s">
        <v>182</v>
      </c>
      <c r="D39" s="181"/>
      <c r="E39" s="181"/>
      <c r="F39" s="53"/>
      <c r="G39" s="51"/>
      <c r="H39" s="37"/>
      <c r="I39" s="51"/>
      <c r="J39" s="51"/>
      <c r="K39" s="38"/>
      <c r="L39" s="39"/>
      <c r="M39" s="37"/>
      <c r="N39" s="37"/>
      <c r="O39" s="37"/>
      <c r="P39" s="38"/>
    </row>
    <row r="40" spans="1:16" ht="22.5" x14ac:dyDescent="0.2">
      <c r="A40" s="109">
        <f t="shared" si="0"/>
        <v>13</v>
      </c>
      <c r="B40" s="111" t="s">
        <v>67</v>
      </c>
      <c r="C40" s="94" t="s">
        <v>183</v>
      </c>
      <c r="D40" s="124" t="s">
        <v>156</v>
      </c>
      <c r="E40" s="199">
        <v>12.8</v>
      </c>
      <c r="F40" s="53"/>
      <c r="G40" s="51"/>
      <c r="H40" s="37"/>
      <c r="I40" s="51"/>
      <c r="J40" s="51"/>
      <c r="K40" s="38"/>
      <c r="L40" s="39"/>
      <c r="M40" s="37"/>
      <c r="N40" s="37"/>
      <c r="O40" s="37"/>
      <c r="P40" s="38"/>
    </row>
    <row r="41" spans="1:16" x14ac:dyDescent="0.2">
      <c r="A41" s="109">
        <f t="shared" si="0"/>
        <v>14</v>
      </c>
      <c r="B41" s="111" t="s">
        <v>67</v>
      </c>
      <c r="C41" s="94" t="s">
        <v>184</v>
      </c>
      <c r="D41" s="124" t="s">
        <v>74</v>
      </c>
      <c r="E41" s="199">
        <v>12.8</v>
      </c>
      <c r="F41" s="53"/>
      <c r="G41" s="51"/>
      <c r="H41" s="37"/>
      <c r="I41" s="51"/>
      <c r="J41" s="51"/>
      <c r="K41" s="38"/>
      <c r="L41" s="39"/>
      <c r="M41" s="37"/>
      <c r="N41" s="37"/>
      <c r="O41" s="37"/>
      <c r="P41" s="38"/>
    </row>
    <row r="42" spans="1:16" ht="11.25" customHeight="1" x14ac:dyDescent="0.2">
      <c r="A42" s="281" t="s">
        <v>224</v>
      </c>
      <c r="B42" s="282"/>
      <c r="C42" s="282"/>
      <c r="D42" s="282"/>
      <c r="E42" s="282"/>
      <c r="F42" s="282"/>
      <c r="G42" s="282"/>
      <c r="H42" s="282"/>
      <c r="I42" s="282"/>
      <c r="J42" s="282"/>
      <c r="K42" s="283"/>
      <c r="L42" s="54">
        <f>SUM(L14:L41)</f>
        <v>0</v>
      </c>
      <c r="M42" s="55">
        <f>SUM(M14:M41)</f>
        <v>0</v>
      </c>
      <c r="N42" s="55">
        <f>SUM(N14:N41)</f>
        <v>0</v>
      </c>
      <c r="O42" s="55">
        <f>SUM(O14:O41)</f>
        <v>0</v>
      </c>
      <c r="P42" s="56">
        <f>SUM(P14:P41)</f>
        <v>0</v>
      </c>
    </row>
    <row r="43" spans="1:16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</row>
    <row r="44" spans="1:16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</row>
    <row r="45" spans="1:16" x14ac:dyDescent="0.2">
      <c r="A45" s="1" t="s">
        <v>20</v>
      </c>
      <c r="B45" s="12"/>
      <c r="C45" s="280">
        <f>'Kops a'!C30:H30</f>
        <v>0</v>
      </c>
      <c r="D45" s="280"/>
      <c r="E45" s="280"/>
      <c r="F45" s="280"/>
      <c r="G45" s="280"/>
      <c r="H45" s="280"/>
      <c r="I45" s="12"/>
      <c r="J45" s="12"/>
      <c r="K45" s="12"/>
      <c r="L45" s="12"/>
      <c r="M45" s="12"/>
      <c r="N45" s="12"/>
      <c r="O45" s="12"/>
      <c r="P45" s="12"/>
    </row>
    <row r="46" spans="1:16" x14ac:dyDescent="0.2">
      <c r="A46" s="12"/>
      <c r="B46" s="12"/>
      <c r="C46" s="217" t="s">
        <v>21</v>
      </c>
      <c r="D46" s="217"/>
      <c r="E46" s="217"/>
      <c r="F46" s="217"/>
      <c r="G46" s="217"/>
      <c r="H46" s="217"/>
      <c r="I46" s="12"/>
      <c r="J46" s="12"/>
      <c r="K46" s="12"/>
      <c r="L46" s="12"/>
      <c r="M46" s="12"/>
      <c r="N46" s="12"/>
      <c r="O46" s="12"/>
      <c r="P46" s="12"/>
    </row>
    <row r="47" spans="1:16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</row>
    <row r="48" spans="1:16" x14ac:dyDescent="0.2">
      <c r="A48" s="68" t="str">
        <f>'Kops a'!A33</f>
        <v>Tāme sastādīta 20__. gada __. _________</v>
      </c>
      <c r="B48" s="69"/>
      <c r="C48" s="69"/>
      <c r="D48" s="69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</row>
    <row r="49" spans="1:16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</row>
    <row r="50" spans="1:16" x14ac:dyDescent="0.2">
      <c r="A50" s="1" t="s">
        <v>50</v>
      </c>
      <c r="B50" s="12"/>
      <c r="C50" s="280">
        <f>'Kops a'!C35:H35</f>
        <v>0</v>
      </c>
      <c r="D50" s="280"/>
      <c r="E50" s="280"/>
      <c r="F50" s="280"/>
      <c r="G50" s="280"/>
      <c r="H50" s="280"/>
      <c r="I50" s="12"/>
      <c r="J50" s="12"/>
      <c r="K50" s="12"/>
      <c r="L50" s="12"/>
      <c r="M50" s="12"/>
      <c r="N50" s="12"/>
      <c r="O50" s="12"/>
      <c r="P50" s="12"/>
    </row>
    <row r="51" spans="1:16" x14ac:dyDescent="0.2">
      <c r="A51" s="12"/>
      <c r="B51" s="12"/>
      <c r="C51" s="217" t="s">
        <v>21</v>
      </c>
      <c r="D51" s="217"/>
      <c r="E51" s="217"/>
      <c r="F51" s="217"/>
      <c r="G51" s="217"/>
      <c r="H51" s="217"/>
      <c r="I51" s="12"/>
      <c r="J51" s="12"/>
      <c r="K51" s="12"/>
      <c r="L51" s="12"/>
      <c r="M51" s="12"/>
      <c r="N51" s="12"/>
      <c r="O51" s="12"/>
      <c r="P51" s="12"/>
    </row>
    <row r="52" spans="1:16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</row>
    <row r="53" spans="1:16" x14ac:dyDescent="0.2">
      <c r="A53" s="68" t="s">
        <v>129</v>
      </c>
      <c r="B53" s="69"/>
      <c r="C53" s="73">
        <f>'Kops a'!C38</f>
        <v>0</v>
      </c>
      <c r="D53" s="40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</row>
    <row r="54" spans="1:16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</row>
    <row r="55" spans="1:16" ht="13.5" x14ac:dyDescent="0.2">
      <c r="B55" s="76" t="s">
        <v>130</v>
      </c>
    </row>
    <row r="56" spans="1:16" ht="12" x14ac:dyDescent="0.2">
      <c r="B56" s="77" t="s">
        <v>131</v>
      </c>
    </row>
    <row r="57" spans="1:16" ht="12" x14ac:dyDescent="0.2">
      <c r="B57" s="77" t="s">
        <v>132</v>
      </c>
    </row>
  </sheetData>
  <mergeCells count="22">
    <mergeCell ref="D7:L7"/>
    <mergeCell ref="C2:I2"/>
    <mergeCell ref="C3:I3"/>
    <mergeCell ref="C4:I4"/>
    <mergeCell ref="D5:L5"/>
    <mergeCell ref="D6:L6"/>
    <mergeCell ref="C51:H51"/>
    <mergeCell ref="D8:L8"/>
    <mergeCell ref="A9:F9"/>
    <mergeCell ref="J9:M9"/>
    <mergeCell ref="N9:O9"/>
    <mergeCell ref="A12:A13"/>
    <mergeCell ref="B12:B13"/>
    <mergeCell ref="C12:C13"/>
    <mergeCell ref="D12:D13"/>
    <mergeCell ref="E12:E13"/>
    <mergeCell ref="F12:K12"/>
    <mergeCell ref="L12:P12"/>
    <mergeCell ref="A42:K42"/>
    <mergeCell ref="C45:H45"/>
    <mergeCell ref="C46:H46"/>
    <mergeCell ref="C50:H50"/>
  </mergeCells>
  <conditionalFormatting sqref="F15:G41 I15:J41">
    <cfRule type="cellIs" dxfId="75" priority="19" operator="equal">
      <formula>0</formula>
    </cfRule>
  </conditionalFormatting>
  <conditionalFormatting sqref="N9:O9 H14:H41 K14:P41">
    <cfRule type="cellIs" dxfId="74" priority="18" operator="equal">
      <formula>0</formula>
    </cfRule>
  </conditionalFormatting>
  <conditionalFormatting sqref="A9:F9">
    <cfRule type="containsText" dxfId="73" priority="17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72" priority="16" operator="equal">
      <formula>0</formula>
    </cfRule>
  </conditionalFormatting>
  <conditionalFormatting sqref="O10">
    <cfRule type="cellIs" dxfId="71" priority="15" operator="equal">
      <formula>"20__. gada __. _________"</formula>
    </cfRule>
  </conditionalFormatting>
  <conditionalFormatting sqref="L42:P42">
    <cfRule type="cellIs" dxfId="69" priority="13" operator="equal">
      <formula>0</formula>
    </cfRule>
  </conditionalFormatting>
  <conditionalFormatting sqref="C4:I4">
    <cfRule type="cellIs" dxfId="68" priority="12" operator="equal">
      <formula>0</formula>
    </cfRule>
  </conditionalFormatting>
  <conditionalFormatting sqref="D5:L8">
    <cfRule type="cellIs" dxfId="67" priority="11" operator="equal">
      <formula>0</formula>
    </cfRule>
  </conditionalFormatting>
  <conditionalFormatting sqref="F14:G14">
    <cfRule type="cellIs" dxfId="66" priority="10" operator="equal">
      <formula>0</formula>
    </cfRule>
  </conditionalFormatting>
  <conditionalFormatting sqref="I14:J14">
    <cfRule type="cellIs" dxfId="65" priority="9" operator="equal">
      <formula>0</formula>
    </cfRule>
  </conditionalFormatting>
  <conditionalFormatting sqref="P10">
    <cfRule type="cellIs" dxfId="64" priority="8" operator="equal">
      <formula>"20__. gada __. _________"</formula>
    </cfRule>
  </conditionalFormatting>
  <conditionalFormatting sqref="C50:H50">
    <cfRule type="cellIs" dxfId="63" priority="5" operator="equal">
      <formula>0</formula>
    </cfRule>
  </conditionalFormatting>
  <conditionalFormatting sqref="C45:H45">
    <cfRule type="cellIs" dxfId="62" priority="4" operator="equal">
      <formula>0</formula>
    </cfRule>
  </conditionalFormatting>
  <conditionalFormatting sqref="C50:H50 C53 C45:H45">
    <cfRule type="cellIs" dxfId="61" priority="3" operator="equal">
      <formula>0</formula>
    </cfRule>
  </conditionalFormatting>
  <conditionalFormatting sqref="D1">
    <cfRule type="cellIs" dxfId="60" priority="2" operator="equal">
      <formula>0</formula>
    </cfRule>
  </conditionalFormatting>
  <conditionalFormatting sqref="A42:K42">
    <cfRule type="containsText" dxfId="3" priority="1" operator="containsText" text="Tiešās izmaksas kopā, t. sk. darba devēja sociālais nodoklis __.__% ">
      <formula>NOT(ISERROR(SEARCH("Tiešās izmaksas kopā, t. sk. darba devēja sociālais nodoklis __.__% ",A42)))</formula>
    </cfRule>
  </conditionalFormatting>
  <pageMargins left="0" right="0" top="0.78740157480314965" bottom="0" header="0.31496062992125984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E23D3D1B-7523-4A41-9FF5-913B3672DA0D}">
            <xm:f>NOT(ISERROR(SEARCH("Tāme sastādīta ____. gada ___. ______________",A48)))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A48</xm:sqref>
        </x14:conditionalFormatting>
        <x14:conditionalFormatting xmlns:xm="http://schemas.microsoft.com/office/excel/2006/main">
          <x14:cfRule type="containsText" priority="6" operator="containsText" id="{44610795-337D-42F4-8F7E-A00D4FFC33EA}">
            <xm:f>NOT(ISERROR(SEARCH("Sertifikāta Nr. _________________________________",A53)))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A53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F8857-FD48-43A0-80FF-65F492627F37}">
  <sheetPr codeName="Sheet6"/>
  <dimension ref="A1:P52"/>
  <sheetViews>
    <sheetView view="pageBreakPreview" topLeftCell="A13" zoomScale="60" zoomScaleNormal="130" workbookViewId="0">
      <selection activeCell="A37" sqref="A37:K37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7"/>
      <c r="B1" s="17"/>
      <c r="C1" s="21" t="s">
        <v>51</v>
      </c>
      <c r="D1" s="41">
        <f>'Kops a'!A18</f>
        <v>4</v>
      </c>
      <c r="E1" s="17"/>
      <c r="F1" s="17"/>
      <c r="G1" s="17"/>
      <c r="H1" s="17"/>
      <c r="I1" s="17"/>
      <c r="J1" s="17"/>
      <c r="N1" s="20"/>
      <c r="O1" s="21"/>
      <c r="P1" s="22"/>
    </row>
    <row r="2" spans="1:16" x14ac:dyDescent="0.2">
      <c r="A2" s="23"/>
      <c r="B2" s="23"/>
      <c r="C2" s="263" t="s">
        <v>185</v>
      </c>
      <c r="D2" s="263"/>
      <c r="E2" s="263"/>
      <c r="F2" s="263"/>
      <c r="G2" s="263"/>
      <c r="H2" s="263"/>
      <c r="I2" s="263"/>
      <c r="J2" s="23"/>
    </row>
    <row r="3" spans="1:16" x14ac:dyDescent="0.2">
      <c r="A3" s="24"/>
      <c r="B3" s="24"/>
      <c r="C3" s="226" t="s">
        <v>28</v>
      </c>
      <c r="D3" s="226"/>
      <c r="E3" s="226"/>
      <c r="F3" s="226"/>
      <c r="G3" s="226"/>
      <c r="H3" s="226"/>
      <c r="I3" s="226"/>
      <c r="J3" s="24"/>
    </row>
    <row r="4" spans="1:16" x14ac:dyDescent="0.2">
      <c r="A4" s="24"/>
      <c r="B4" s="24"/>
      <c r="C4" s="264" t="s">
        <v>5</v>
      </c>
      <c r="D4" s="264"/>
      <c r="E4" s="264"/>
      <c r="F4" s="264"/>
      <c r="G4" s="264"/>
      <c r="H4" s="264"/>
      <c r="I4" s="264"/>
      <c r="J4" s="24"/>
    </row>
    <row r="5" spans="1:16" x14ac:dyDescent="0.2">
      <c r="A5" s="17"/>
      <c r="B5" s="17"/>
      <c r="C5" s="21" t="s">
        <v>6</v>
      </c>
      <c r="D5" s="277" t="str">
        <f>'Kops a'!D6</f>
        <v>Daudzdzīvokļu dzīvojamā ēka</v>
      </c>
      <c r="E5" s="277"/>
      <c r="F5" s="277"/>
      <c r="G5" s="277"/>
      <c r="H5" s="277"/>
      <c r="I5" s="277"/>
      <c r="J5" s="277"/>
      <c r="K5" s="277"/>
      <c r="L5" s="277"/>
      <c r="M5" s="12"/>
      <c r="N5" s="12"/>
      <c r="O5" s="12"/>
      <c r="P5" s="12"/>
    </row>
    <row r="6" spans="1:16" x14ac:dyDescent="0.2">
      <c r="A6" s="17"/>
      <c r="B6" s="17"/>
      <c r="C6" s="21" t="s">
        <v>8</v>
      </c>
      <c r="D6" s="277" t="str">
        <f>'Kops a'!D7</f>
        <v>Daudzdzīvokļu dzīvojamās ēkas energoefektivitātes paaugstināšanas pasākumi</v>
      </c>
      <c r="E6" s="277"/>
      <c r="F6" s="277"/>
      <c r="G6" s="277"/>
      <c r="H6" s="277"/>
      <c r="I6" s="277"/>
      <c r="J6" s="277"/>
      <c r="K6" s="277"/>
      <c r="L6" s="277"/>
      <c r="M6" s="12"/>
      <c r="N6" s="12"/>
      <c r="O6" s="12"/>
      <c r="P6" s="12"/>
    </row>
    <row r="7" spans="1:16" x14ac:dyDescent="0.2">
      <c r="A7" s="17"/>
      <c r="B7" s="17"/>
      <c r="C7" s="21" t="s">
        <v>10</v>
      </c>
      <c r="D7" s="277" t="str">
        <f>'Kops a'!D8</f>
        <v>Aldaru iela 8, Liepāja</v>
      </c>
      <c r="E7" s="277"/>
      <c r="F7" s="277"/>
      <c r="G7" s="277"/>
      <c r="H7" s="277"/>
      <c r="I7" s="277"/>
      <c r="J7" s="277"/>
      <c r="K7" s="277"/>
      <c r="L7" s="277"/>
      <c r="M7" s="12"/>
      <c r="N7" s="12"/>
      <c r="O7" s="12"/>
      <c r="P7" s="12"/>
    </row>
    <row r="8" spans="1:16" x14ac:dyDescent="0.2">
      <c r="A8" s="17"/>
      <c r="B8" s="17"/>
      <c r="C8" s="80" t="s">
        <v>31</v>
      </c>
      <c r="D8" s="277" t="str">
        <f>'Kops a'!D9</f>
        <v>WS-56-15</v>
      </c>
      <c r="E8" s="277"/>
      <c r="F8" s="277"/>
      <c r="G8" s="277"/>
      <c r="H8" s="277"/>
      <c r="I8" s="277"/>
      <c r="J8" s="277"/>
      <c r="K8" s="277"/>
      <c r="L8" s="277"/>
      <c r="M8" s="12"/>
      <c r="N8" s="12"/>
      <c r="O8" s="12"/>
      <c r="P8" s="12"/>
    </row>
    <row r="9" spans="1:16" ht="11.25" customHeight="1" x14ac:dyDescent="0.2">
      <c r="A9" s="265" t="s">
        <v>53</v>
      </c>
      <c r="B9" s="265"/>
      <c r="C9" s="265"/>
      <c r="D9" s="265"/>
      <c r="E9" s="265"/>
      <c r="F9" s="265"/>
      <c r="G9" s="25"/>
      <c r="H9" s="25"/>
      <c r="I9" s="25"/>
      <c r="J9" s="269" t="s">
        <v>54</v>
      </c>
      <c r="K9" s="269"/>
      <c r="L9" s="269"/>
      <c r="M9" s="269"/>
      <c r="N9" s="276">
        <f>P37</f>
        <v>0</v>
      </c>
      <c r="O9" s="276"/>
      <c r="P9" s="25"/>
    </row>
    <row r="10" spans="1:16" x14ac:dyDescent="0.2">
      <c r="A10" s="26"/>
      <c r="B10" s="27"/>
      <c r="C10" s="80"/>
      <c r="D10" s="17"/>
      <c r="E10" s="17"/>
      <c r="F10" s="17"/>
      <c r="G10" s="17"/>
      <c r="H10" s="17"/>
      <c r="I10" s="17"/>
      <c r="J10" s="17"/>
      <c r="K10" s="17"/>
      <c r="L10" s="23"/>
      <c r="M10" s="23"/>
      <c r="O10" s="71"/>
      <c r="P10" s="70" t="str">
        <f>A43</f>
        <v>Tāme sastādīta 20__. gada __. _________</v>
      </c>
    </row>
    <row r="11" spans="1:16" x14ac:dyDescent="0.2">
      <c r="A11" s="26"/>
      <c r="B11" s="27"/>
      <c r="C11" s="80"/>
      <c r="D11" s="17"/>
      <c r="E11" s="17"/>
      <c r="F11" s="17"/>
      <c r="G11" s="17"/>
      <c r="H11" s="17"/>
      <c r="I11" s="17"/>
      <c r="J11" s="17"/>
      <c r="K11" s="17"/>
      <c r="L11" s="28"/>
      <c r="M11" s="28"/>
      <c r="N11" s="29"/>
      <c r="O11" s="20"/>
      <c r="P11" s="17"/>
    </row>
    <row r="12" spans="1:16" x14ac:dyDescent="0.2">
      <c r="A12" s="237" t="s">
        <v>34</v>
      </c>
      <c r="B12" s="271" t="s">
        <v>55</v>
      </c>
      <c r="C12" s="267" t="s">
        <v>56</v>
      </c>
      <c r="D12" s="274" t="s">
        <v>57</v>
      </c>
      <c r="E12" s="278" t="s">
        <v>58</v>
      </c>
      <c r="F12" s="266" t="s">
        <v>59</v>
      </c>
      <c r="G12" s="267"/>
      <c r="H12" s="267"/>
      <c r="I12" s="267"/>
      <c r="J12" s="267"/>
      <c r="K12" s="268"/>
      <c r="L12" s="266" t="s">
        <v>60</v>
      </c>
      <c r="M12" s="267"/>
      <c r="N12" s="267"/>
      <c r="O12" s="267"/>
      <c r="P12" s="268"/>
    </row>
    <row r="13" spans="1:16" ht="126.75" customHeight="1" x14ac:dyDescent="0.2">
      <c r="A13" s="270"/>
      <c r="B13" s="272"/>
      <c r="C13" s="273"/>
      <c r="D13" s="275"/>
      <c r="E13" s="279"/>
      <c r="F13" s="85" t="s">
        <v>61</v>
      </c>
      <c r="G13" s="86" t="s">
        <v>62</v>
      </c>
      <c r="H13" s="86" t="s">
        <v>63</v>
      </c>
      <c r="I13" s="86" t="s">
        <v>64</v>
      </c>
      <c r="J13" s="86" t="s">
        <v>65</v>
      </c>
      <c r="K13" s="50" t="s">
        <v>66</v>
      </c>
      <c r="L13" s="85" t="s">
        <v>61</v>
      </c>
      <c r="M13" s="86" t="s">
        <v>63</v>
      </c>
      <c r="N13" s="86" t="s">
        <v>64</v>
      </c>
      <c r="O13" s="86" t="s">
        <v>65</v>
      </c>
      <c r="P13" s="50" t="s">
        <v>66</v>
      </c>
    </row>
    <row r="14" spans="1:16" x14ac:dyDescent="0.2">
      <c r="A14" s="106" t="str">
        <f>IF(COUNTBLANK(I14)=1," ",COUNTA($I$13:I14))</f>
        <v xml:space="preserve"> </v>
      </c>
      <c r="B14" s="108"/>
      <c r="C14" s="201" t="s">
        <v>186</v>
      </c>
      <c r="D14" s="108"/>
      <c r="E14" s="145"/>
      <c r="F14" s="53"/>
      <c r="G14" s="51"/>
      <c r="H14" s="51">
        <f>ROUND(F14*G14,2)</f>
        <v>0</v>
      </c>
      <c r="I14" s="51"/>
      <c r="J14" s="51"/>
      <c r="K14" s="52">
        <f>SUM(H14:J14)</f>
        <v>0</v>
      </c>
      <c r="L14" s="53">
        <f>ROUND(E14*F14,2)</f>
        <v>0</v>
      </c>
      <c r="M14" s="51">
        <f>ROUND(H14*E14,2)</f>
        <v>0</v>
      </c>
      <c r="N14" s="51">
        <f>ROUND(I14*E14,2)</f>
        <v>0</v>
      </c>
      <c r="O14" s="51">
        <f>ROUND(J14*E14,2)</f>
        <v>0</v>
      </c>
      <c r="P14" s="52">
        <f>SUM(M14:O14)</f>
        <v>0</v>
      </c>
    </row>
    <row r="15" spans="1:16" x14ac:dyDescent="0.2">
      <c r="A15" s="106">
        <f t="shared" ref="A15:A36" si="0">IF(COUNTBLANK(B15)=1," ",COUNTA($B$13:B15))</f>
        <v>1</v>
      </c>
      <c r="B15" s="107" t="s">
        <v>67</v>
      </c>
      <c r="C15" s="88" t="s">
        <v>187</v>
      </c>
      <c r="D15" s="118" t="s">
        <v>74</v>
      </c>
      <c r="E15" s="202">
        <v>16</v>
      </c>
      <c r="F15" s="53"/>
      <c r="G15" s="51"/>
      <c r="H15" s="37">
        <f t="shared" ref="H15:H36" si="1">ROUND(F15*G15,2)</f>
        <v>0</v>
      </c>
      <c r="I15" s="51"/>
      <c r="J15" s="51"/>
      <c r="K15" s="38">
        <f t="shared" ref="K15:K36" si="2">SUM(H15:J15)</f>
        <v>0</v>
      </c>
      <c r="L15" s="39">
        <f t="shared" ref="L15:L36" si="3">ROUND(E15*F15,2)</f>
        <v>0</v>
      </c>
      <c r="M15" s="37">
        <f t="shared" ref="M15:M36" si="4">ROUND(H15*E15,2)</f>
        <v>0</v>
      </c>
      <c r="N15" s="37">
        <f t="shared" ref="N15:N36" si="5">ROUND(I15*E15,2)</f>
        <v>0</v>
      </c>
      <c r="O15" s="37">
        <f t="shared" ref="O15:O36" si="6">ROUND(J15*E15,2)</f>
        <v>0</v>
      </c>
      <c r="P15" s="38">
        <f t="shared" ref="P15:P36" si="7">SUM(M15:O15)</f>
        <v>0</v>
      </c>
    </row>
    <row r="16" spans="1:16" x14ac:dyDescent="0.2">
      <c r="A16" s="106">
        <f t="shared" si="0"/>
        <v>2</v>
      </c>
      <c r="B16" s="107" t="s">
        <v>67</v>
      </c>
      <c r="C16" s="88" t="s">
        <v>188</v>
      </c>
      <c r="D16" s="118" t="s">
        <v>74</v>
      </c>
      <c r="E16" s="118">
        <v>17.600000000000001</v>
      </c>
      <c r="F16" s="53"/>
      <c r="G16" s="51"/>
      <c r="H16" s="37"/>
      <c r="I16" s="51"/>
      <c r="J16" s="51"/>
      <c r="K16" s="38"/>
      <c r="L16" s="39"/>
      <c r="M16" s="37"/>
      <c r="N16" s="37"/>
      <c r="O16" s="37"/>
      <c r="P16" s="38"/>
    </row>
    <row r="17" spans="1:16" x14ac:dyDescent="0.2">
      <c r="A17" s="106" t="str">
        <f t="shared" si="0"/>
        <v xml:space="preserve"> </v>
      </c>
      <c r="B17" s="182"/>
      <c r="C17" s="89" t="s">
        <v>189</v>
      </c>
      <c r="D17" s="118" t="s">
        <v>74</v>
      </c>
      <c r="E17" s="121">
        <v>19.360000000000003</v>
      </c>
      <c r="F17" s="53"/>
      <c r="G17" s="51"/>
      <c r="H17" s="37"/>
      <c r="I17" s="51"/>
      <c r="J17" s="51"/>
      <c r="K17" s="38"/>
      <c r="L17" s="39"/>
      <c r="M17" s="37"/>
      <c r="N17" s="37"/>
      <c r="O17" s="37"/>
      <c r="P17" s="38"/>
    </row>
    <row r="18" spans="1:16" x14ac:dyDescent="0.2">
      <c r="A18" s="106" t="str">
        <f t="shared" si="0"/>
        <v xml:space="preserve"> </v>
      </c>
      <c r="B18" s="182"/>
      <c r="C18" s="89" t="s">
        <v>176</v>
      </c>
      <c r="D18" s="182" t="s">
        <v>177</v>
      </c>
      <c r="E18" s="121">
        <v>0.17600000000000002</v>
      </c>
      <c r="F18" s="53"/>
      <c r="G18" s="51"/>
      <c r="H18" s="37"/>
      <c r="I18" s="51"/>
      <c r="J18" s="51"/>
      <c r="K18" s="38"/>
      <c r="L18" s="39"/>
      <c r="M18" s="37"/>
      <c r="N18" s="37"/>
      <c r="O18" s="37"/>
      <c r="P18" s="38"/>
    </row>
    <row r="19" spans="1:16" ht="33.75" x14ac:dyDescent="0.2">
      <c r="A19" s="106">
        <f t="shared" si="0"/>
        <v>3</v>
      </c>
      <c r="B19" s="107" t="s">
        <v>67</v>
      </c>
      <c r="C19" s="88" t="s">
        <v>190</v>
      </c>
      <c r="D19" s="118" t="s">
        <v>74</v>
      </c>
      <c r="E19" s="202">
        <v>16</v>
      </c>
      <c r="F19" s="53"/>
      <c r="G19" s="51"/>
      <c r="H19" s="37"/>
      <c r="I19" s="51"/>
      <c r="J19" s="51"/>
      <c r="K19" s="38"/>
      <c r="L19" s="39"/>
      <c r="M19" s="37"/>
      <c r="N19" s="37"/>
      <c r="O19" s="37"/>
      <c r="P19" s="38"/>
    </row>
    <row r="20" spans="1:16" x14ac:dyDescent="0.2">
      <c r="A20" s="106" t="str">
        <f t="shared" si="0"/>
        <v xml:space="preserve"> </v>
      </c>
      <c r="B20" s="107"/>
      <c r="C20" s="88" t="s">
        <v>191</v>
      </c>
      <c r="D20" s="118" t="s">
        <v>74</v>
      </c>
      <c r="E20" s="202">
        <v>16</v>
      </c>
      <c r="F20" s="53"/>
      <c r="G20" s="51"/>
      <c r="H20" s="37"/>
      <c r="I20" s="51"/>
      <c r="J20" s="51"/>
      <c r="K20" s="38"/>
      <c r="L20" s="39"/>
      <c r="M20" s="37"/>
      <c r="N20" s="37"/>
      <c r="O20" s="37"/>
      <c r="P20" s="38"/>
    </row>
    <row r="21" spans="1:16" x14ac:dyDescent="0.2">
      <c r="A21" s="106">
        <f t="shared" si="0"/>
        <v>4</v>
      </c>
      <c r="B21" s="107" t="s">
        <v>67</v>
      </c>
      <c r="C21" s="88" t="s">
        <v>192</v>
      </c>
      <c r="D21" s="118" t="s">
        <v>74</v>
      </c>
      <c r="E21" s="202">
        <v>16</v>
      </c>
      <c r="F21" s="53"/>
      <c r="G21" s="51"/>
      <c r="H21" s="37"/>
      <c r="I21" s="51"/>
      <c r="J21" s="51"/>
      <c r="K21" s="38"/>
      <c r="L21" s="39"/>
      <c r="M21" s="37"/>
      <c r="N21" s="37"/>
      <c r="O21" s="37"/>
      <c r="P21" s="38"/>
    </row>
    <row r="22" spans="1:16" x14ac:dyDescent="0.2">
      <c r="A22" s="106" t="str">
        <f t="shared" si="0"/>
        <v xml:space="preserve"> </v>
      </c>
      <c r="B22" s="182"/>
      <c r="C22" s="89" t="s">
        <v>170</v>
      </c>
      <c r="D22" s="182" t="s">
        <v>137</v>
      </c>
      <c r="E22" s="121">
        <v>18.399999999999999</v>
      </c>
      <c r="F22" s="53"/>
      <c r="G22" s="51"/>
      <c r="H22" s="37"/>
      <c r="I22" s="51"/>
      <c r="J22" s="51"/>
      <c r="K22" s="38"/>
      <c r="L22" s="39"/>
      <c r="M22" s="37"/>
      <c r="N22" s="37"/>
      <c r="O22" s="37"/>
      <c r="P22" s="38"/>
    </row>
    <row r="23" spans="1:16" x14ac:dyDescent="0.2">
      <c r="A23" s="106" t="str">
        <f t="shared" si="0"/>
        <v xml:space="preserve"> </v>
      </c>
      <c r="B23" s="182"/>
      <c r="C23" s="89" t="s">
        <v>171</v>
      </c>
      <c r="D23" s="121" t="s">
        <v>137</v>
      </c>
      <c r="E23" s="121">
        <v>18.399999999999999</v>
      </c>
      <c r="F23" s="53"/>
      <c r="G23" s="51"/>
      <c r="H23" s="37"/>
      <c r="I23" s="51"/>
      <c r="J23" s="51"/>
      <c r="K23" s="38"/>
      <c r="L23" s="39"/>
      <c r="M23" s="37"/>
      <c r="N23" s="37"/>
      <c r="O23" s="37"/>
      <c r="P23" s="38"/>
    </row>
    <row r="24" spans="1:16" x14ac:dyDescent="0.2">
      <c r="A24" s="106" t="str">
        <f t="shared" si="0"/>
        <v xml:space="preserve"> </v>
      </c>
      <c r="B24" s="182"/>
      <c r="C24" s="89" t="s">
        <v>172</v>
      </c>
      <c r="D24" s="182" t="s">
        <v>173</v>
      </c>
      <c r="E24" s="121">
        <v>0.4</v>
      </c>
      <c r="F24" s="53"/>
      <c r="G24" s="51"/>
      <c r="H24" s="37"/>
      <c r="I24" s="51"/>
      <c r="J24" s="51"/>
      <c r="K24" s="38"/>
      <c r="L24" s="39"/>
      <c r="M24" s="37"/>
      <c r="N24" s="37"/>
      <c r="O24" s="37"/>
      <c r="P24" s="38"/>
    </row>
    <row r="25" spans="1:16" ht="22.5" x14ac:dyDescent="0.2">
      <c r="A25" s="106">
        <f t="shared" si="0"/>
        <v>5</v>
      </c>
      <c r="B25" s="107" t="s">
        <v>67</v>
      </c>
      <c r="C25" s="88" t="s">
        <v>193</v>
      </c>
      <c r="D25" s="118" t="s">
        <v>74</v>
      </c>
      <c r="E25" s="202">
        <v>16</v>
      </c>
      <c r="F25" s="53"/>
      <c r="G25" s="51"/>
      <c r="H25" s="37"/>
      <c r="I25" s="51"/>
      <c r="J25" s="51"/>
      <c r="K25" s="38"/>
      <c r="L25" s="39"/>
      <c r="M25" s="37"/>
      <c r="N25" s="37"/>
      <c r="O25" s="37"/>
      <c r="P25" s="38"/>
    </row>
    <row r="26" spans="1:16" x14ac:dyDescent="0.2">
      <c r="A26" s="106" t="str">
        <f t="shared" si="0"/>
        <v xml:space="preserve"> </v>
      </c>
      <c r="B26" s="182"/>
      <c r="C26" s="177" t="s">
        <v>176</v>
      </c>
      <c r="D26" s="121" t="s">
        <v>177</v>
      </c>
      <c r="E26" s="121">
        <v>1.3136000000000001</v>
      </c>
      <c r="F26" s="53"/>
      <c r="G26" s="51"/>
      <c r="H26" s="37"/>
      <c r="I26" s="51"/>
      <c r="J26" s="51"/>
      <c r="K26" s="38"/>
      <c r="L26" s="39"/>
      <c r="M26" s="37"/>
      <c r="N26" s="37"/>
      <c r="O26" s="37"/>
      <c r="P26" s="38"/>
    </row>
    <row r="27" spans="1:16" x14ac:dyDescent="0.2">
      <c r="A27" s="106" t="str">
        <f t="shared" si="0"/>
        <v xml:space="preserve"> </v>
      </c>
      <c r="B27" s="182"/>
      <c r="C27" s="177" t="s">
        <v>178</v>
      </c>
      <c r="D27" s="119" t="s">
        <v>74</v>
      </c>
      <c r="E27" s="121">
        <v>16.8</v>
      </c>
      <c r="F27" s="53"/>
      <c r="G27" s="51"/>
      <c r="H27" s="37"/>
      <c r="I27" s="51"/>
      <c r="J27" s="51"/>
      <c r="K27" s="38"/>
      <c r="L27" s="39"/>
      <c r="M27" s="37"/>
      <c r="N27" s="37"/>
      <c r="O27" s="37"/>
      <c r="P27" s="38"/>
    </row>
    <row r="28" spans="1:16" x14ac:dyDescent="0.2">
      <c r="A28" s="106">
        <f t="shared" si="0"/>
        <v>6</v>
      </c>
      <c r="B28" s="107" t="s">
        <v>67</v>
      </c>
      <c r="C28" s="88" t="s">
        <v>194</v>
      </c>
      <c r="D28" s="118" t="s">
        <v>69</v>
      </c>
      <c r="E28" s="202">
        <v>16</v>
      </c>
      <c r="F28" s="53"/>
      <c r="G28" s="51"/>
      <c r="H28" s="37"/>
      <c r="I28" s="51"/>
      <c r="J28" s="51"/>
      <c r="K28" s="38"/>
      <c r="L28" s="39"/>
      <c r="M28" s="37"/>
      <c r="N28" s="37"/>
      <c r="O28" s="37"/>
      <c r="P28" s="38"/>
    </row>
    <row r="29" spans="1:16" x14ac:dyDescent="0.2">
      <c r="A29" s="106">
        <f t="shared" si="0"/>
        <v>7</v>
      </c>
      <c r="B29" s="107" t="s">
        <v>67</v>
      </c>
      <c r="C29" s="88" t="s">
        <v>195</v>
      </c>
      <c r="D29" s="118" t="s">
        <v>69</v>
      </c>
      <c r="E29" s="202">
        <v>16</v>
      </c>
      <c r="F29" s="53"/>
      <c r="G29" s="51"/>
      <c r="H29" s="37"/>
      <c r="I29" s="51"/>
      <c r="J29" s="51"/>
      <c r="K29" s="38"/>
      <c r="L29" s="39"/>
      <c r="M29" s="37"/>
      <c r="N29" s="37"/>
      <c r="O29" s="37"/>
      <c r="P29" s="38"/>
    </row>
    <row r="30" spans="1:16" x14ac:dyDescent="0.2">
      <c r="A30" s="106">
        <f t="shared" si="0"/>
        <v>8</v>
      </c>
      <c r="B30" s="107" t="s">
        <v>67</v>
      </c>
      <c r="C30" s="88" t="s">
        <v>196</v>
      </c>
      <c r="D30" s="118" t="s">
        <v>69</v>
      </c>
      <c r="E30" s="202">
        <v>90</v>
      </c>
      <c r="F30" s="53"/>
      <c r="G30" s="51"/>
      <c r="H30" s="37"/>
      <c r="I30" s="51"/>
      <c r="J30" s="51"/>
      <c r="K30" s="38"/>
      <c r="L30" s="39"/>
      <c r="M30" s="37"/>
      <c r="N30" s="37"/>
      <c r="O30" s="37"/>
      <c r="P30" s="38"/>
    </row>
    <row r="31" spans="1:16" ht="22.5" x14ac:dyDescent="0.2">
      <c r="A31" s="106">
        <f t="shared" si="0"/>
        <v>9</v>
      </c>
      <c r="B31" s="107" t="s">
        <v>67</v>
      </c>
      <c r="C31" s="88" t="s">
        <v>197</v>
      </c>
      <c r="D31" s="118" t="s">
        <v>69</v>
      </c>
      <c r="E31" s="203">
        <v>16</v>
      </c>
      <c r="F31" s="53"/>
      <c r="G31" s="51"/>
      <c r="H31" s="37"/>
      <c r="I31" s="51"/>
      <c r="J31" s="51"/>
      <c r="K31" s="38"/>
      <c r="L31" s="39"/>
      <c r="M31" s="37"/>
      <c r="N31" s="37"/>
      <c r="O31" s="37"/>
      <c r="P31" s="38"/>
    </row>
    <row r="32" spans="1:16" ht="22.5" x14ac:dyDescent="0.2">
      <c r="A32" s="106">
        <f t="shared" si="0"/>
        <v>10</v>
      </c>
      <c r="B32" s="107" t="s">
        <v>67</v>
      </c>
      <c r="C32" s="88" t="s">
        <v>198</v>
      </c>
      <c r="D32" s="118" t="s">
        <v>89</v>
      </c>
      <c r="E32" s="202">
        <v>12</v>
      </c>
      <c r="F32" s="53"/>
      <c r="G32" s="51"/>
      <c r="H32" s="37"/>
      <c r="I32" s="51"/>
      <c r="J32" s="51"/>
      <c r="K32" s="38"/>
      <c r="L32" s="39"/>
      <c r="M32" s="37"/>
      <c r="N32" s="37"/>
      <c r="O32" s="37"/>
      <c r="P32" s="38"/>
    </row>
    <row r="33" spans="1:16" x14ac:dyDescent="0.2">
      <c r="A33" s="106" t="str">
        <f t="shared" si="0"/>
        <v xml:space="preserve"> </v>
      </c>
      <c r="B33" s="108"/>
      <c r="C33" s="204" t="s">
        <v>199</v>
      </c>
      <c r="D33" s="145"/>
      <c r="E33" s="145"/>
      <c r="F33" s="53"/>
      <c r="G33" s="51"/>
      <c r="H33" s="37"/>
      <c r="I33" s="51"/>
      <c r="J33" s="51"/>
      <c r="K33" s="38"/>
      <c r="L33" s="39"/>
      <c r="M33" s="37"/>
      <c r="N33" s="37"/>
      <c r="O33" s="37"/>
      <c r="P33" s="38"/>
    </row>
    <row r="34" spans="1:16" ht="22.5" x14ac:dyDescent="0.2">
      <c r="A34" s="106">
        <f t="shared" si="0"/>
        <v>11</v>
      </c>
      <c r="B34" s="107" t="s">
        <v>67</v>
      </c>
      <c r="C34" s="205" t="s">
        <v>200</v>
      </c>
      <c r="D34" s="206" t="s">
        <v>128</v>
      </c>
      <c r="E34" s="206">
        <v>22</v>
      </c>
      <c r="F34" s="53"/>
      <c r="G34" s="51"/>
      <c r="H34" s="37">
        <f t="shared" si="1"/>
        <v>0</v>
      </c>
      <c r="I34" s="51"/>
      <c r="J34" s="51"/>
      <c r="K34" s="38">
        <f t="shared" si="2"/>
        <v>0</v>
      </c>
      <c r="L34" s="39">
        <f t="shared" si="3"/>
        <v>0</v>
      </c>
      <c r="M34" s="37">
        <f t="shared" si="4"/>
        <v>0</v>
      </c>
      <c r="N34" s="37">
        <f t="shared" si="5"/>
        <v>0</v>
      </c>
      <c r="O34" s="37">
        <f t="shared" si="6"/>
        <v>0</v>
      </c>
      <c r="P34" s="38">
        <f t="shared" si="7"/>
        <v>0</v>
      </c>
    </row>
    <row r="35" spans="1:16" x14ac:dyDescent="0.2">
      <c r="A35" s="106" t="str">
        <f t="shared" si="0"/>
        <v xml:space="preserve"> </v>
      </c>
      <c r="B35" s="108"/>
      <c r="C35" s="205" t="s">
        <v>201</v>
      </c>
      <c r="D35" s="206" t="s">
        <v>69</v>
      </c>
      <c r="E35" s="207">
        <v>62</v>
      </c>
      <c r="F35" s="53"/>
      <c r="G35" s="51"/>
      <c r="H35" s="37">
        <f t="shared" si="1"/>
        <v>0</v>
      </c>
      <c r="I35" s="51"/>
      <c r="J35" s="51"/>
      <c r="K35" s="38">
        <f t="shared" si="2"/>
        <v>0</v>
      </c>
      <c r="L35" s="39">
        <f t="shared" si="3"/>
        <v>0</v>
      </c>
      <c r="M35" s="37">
        <f t="shared" si="4"/>
        <v>0</v>
      </c>
      <c r="N35" s="37">
        <f t="shared" si="5"/>
        <v>0</v>
      </c>
      <c r="O35" s="37">
        <f t="shared" si="6"/>
        <v>0</v>
      </c>
      <c r="P35" s="38">
        <f t="shared" si="7"/>
        <v>0</v>
      </c>
    </row>
    <row r="36" spans="1:16" ht="33.75" x14ac:dyDescent="0.2">
      <c r="A36" s="106">
        <f t="shared" si="0"/>
        <v>12</v>
      </c>
      <c r="B36" s="107" t="s">
        <v>67</v>
      </c>
      <c r="C36" s="208" t="s">
        <v>202</v>
      </c>
      <c r="D36" s="209" t="s">
        <v>203</v>
      </c>
      <c r="E36" s="209">
        <v>1</v>
      </c>
      <c r="F36" s="53"/>
      <c r="G36" s="51"/>
      <c r="H36" s="37">
        <f t="shared" si="1"/>
        <v>0</v>
      </c>
      <c r="I36" s="51"/>
      <c r="J36" s="51"/>
      <c r="K36" s="38">
        <f t="shared" si="2"/>
        <v>0</v>
      </c>
      <c r="L36" s="39">
        <f t="shared" si="3"/>
        <v>0</v>
      </c>
      <c r="M36" s="37">
        <f t="shared" si="4"/>
        <v>0</v>
      </c>
      <c r="N36" s="37">
        <f t="shared" si="5"/>
        <v>0</v>
      </c>
      <c r="O36" s="37">
        <f t="shared" si="6"/>
        <v>0</v>
      </c>
      <c r="P36" s="38">
        <f t="shared" si="7"/>
        <v>0</v>
      </c>
    </row>
    <row r="37" spans="1:16" ht="11.25" customHeight="1" x14ac:dyDescent="0.2">
      <c r="A37" s="281" t="s">
        <v>224</v>
      </c>
      <c r="B37" s="282"/>
      <c r="C37" s="282"/>
      <c r="D37" s="282"/>
      <c r="E37" s="282"/>
      <c r="F37" s="282"/>
      <c r="G37" s="282"/>
      <c r="H37" s="282"/>
      <c r="I37" s="282"/>
      <c r="J37" s="282"/>
      <c r="K37" s="283"/>
      <c r="L37" s="54">
        <f>SUM(L14:L36)</f>
        <v>0</v>
      </c>
      <c r="M37" s="55">
        <f>SUM(M14:M36)</f>
        <v>0</v>
      </c>
      <c r="N37" s="55">
        <f>SUM(N14:N36)</f>
        <v>0</v>
      </c>
      <c r="O37" s="55">
        <f>SUM(O14:O36)</f>
        <v>0</v>
      </c>
      <c r="P37" s="56">
        <f>SUM(P14:P36)</f>
        <v>0</v>
      </c>
    </row>
    <row r="38" spans="1:16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</row>
    <row r="39" spans="1:16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16" x14ac:dyDescent="0.2">
      <c r="A40" s="1" t="s">
        <v>20</v>
      </c>
      <c r="B40" s="12"/>
      <c r="C40" s="280">
        <f>'Kops a'!C30:H30</f>
        <v>0</v>
      </c>
      <c r="D40" s="280"/>
      <c r="E40" s="280"/>
      <c r="F40" s="280"/>
      <c r="G40" s="280"/>
      <c r="H40" s="280"/>
      <c r="I40" s="12"/>
      <c r="J40" s="12"/>
      <c r="K40" s="12"/>
      <c r="L40" s="12"/>
      <c r="M40" s="12"/>
      <c r="N40" s="12"/>
      <c r="O40" s="12"/>
      <c r="P40" s="12"/>
    </row>
    <row r="41" spans="1:16" x14ac:dyDescent="0.2">
      <c r="A41" s="12"/>
      <c r="B41" s="12"/>
      <c r="C41" s="217" t="s">
        <v>21</v>
      </c>
      <c r="D41" s="217"/>
      <c r="E41" s="217"/>
      <c r="F41" s="217"/>
      <c r="G41" s="217"/>
      <c r="H41" s="217"/>
      <c r="I41" s="12"/>
      <c r="J41" s="12"/>
      <c r="K41" s="12"/>
      <c r="L41" s="12"/>
      <c r="M41" s="12"/>
      <c r="N41" s="12"/>
      <c r="O41" s="12"/>
      <c r="P41" s="12"/>
    </row>
    <row r="42" spans="1:16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</row>
    <row r="43" spans="1:16" x14ac:dyDescent="0.2">
      <c r="A43" s="68" t="str">
        <f>'Kops a'!A33</f>
        <v>Tāme sastādīta 20__. gada __. _________</v>
      </c>
      <c r="B43" s="69"/>
      <c r="C43" s="69"/>
      <c r="D43" s="69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</row>
    <row r="44" spans="1:16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</row>
    <row r="45" spans="1:16" x14ac:dyDescent="0.2">
      <c r="A45" s="1" t="s">
        <v>50</v>
      </c>
      <c r="B45" s="12"/>
      <c r="C45" s="280">
        <f>'Kops a'!C35:H35</f>
        <v>0</v>
      </c>
      <c r="D45" s="280"/>
      <c r="E45" s="280"/>
      <c r="F45" s="280"/>
      <c r="G45" s="280"/>
      <c r="H45" s="280"/>
      <c r="I45" s="12"/>
      <c r="J45" s="12"/>
      <c r="K45" s="12"/>
      <c r="L45" s="12"/>
      <c r="M45" s="12"/>
      <c r="N45" s="12"/>
      <c r="O45" s="12"/>
      <c r="P45" s="12"/>
    </row>
    <row r="46" spans="1:16" x14ac:dyDescent="0.2">
      <c r="A46" s="12"/>
      <c r="B46" s="12"/>
      <c r="C46" s="217" t="s">
        <v>21</v>
      </c>
      <c r="D46" s="217"/>
      <c r="E46" s="217"/>
      <c r="F46" s="217"/>
      <c r="G46" s="217"/>
      <c r="H46" s="217"/>
      <c r="I46" s="12"/>
      <c r="J46" s="12"/>
      <c r="K46" s="12"/>
      <c r="L46" s="12"/>
      <c r="M46" s="12"/>
      <c r="N46" s="12"/>
      <c r="O46" s="12"/>
      <c r="P46" s="12"/>
    </row>
    <row r="47" spans="1:16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</row>
    <row r="48" spans="1:16" x14ac:dyDescent="0.2">
      <c r="A48" s="68" t="s">
        <v>129</v>
      </c>
      <c r="B48" s="69"/>
      <c r="C48" s="73">
        <f>'Kops a'!C38</f>
        <v>0</v>
      </c>
      <c r="D48" s="40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</row>
    <row r="49" spans="1:16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</row>
    <row r="50" spans="1:16" ht="13.5" x14ac:dyDescent="0.2">
      <c r="B50" s="76" t="s">
        <v>130</v>
      </c>
    </row>
    <row r="51" spans="1:16" ht="12" x14ac:dyDescent="0.2">
      <c r="B51" s="77" t="s">
        <v>131</v>
      </c>
    </row>
    <row r="52" spans="1:16" ht="12" x14ac:dyDescent="0.2">
      <c r="B52" s="77" t="s">
        <v>132</v>
      </c>
    </row>
  </sheetData>
  <mergeCells count="22">
    <mergeCell ref="C46:H46"/>
    <mergeCell ref="C4:I4"/>
    <mergeCell ref="F12:K12"/>
    <mergeCell ref="A9:F9"/>
    <mergeCell ref="J9:M9"/>
    <mergeCell ref="D8:L8"/>
    <mergeCell ref="A37:K37"/>
    <mergeCell ref="C40:H40"/>
    <mergeCell ref="C41:H41"/>
    <mergeCell ref="C45:H45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F15:G36 I15:J36">
    <cfRule type="cellIs" dxfId="57" priority="27" operator="equal">
      <formula>0</formula>
    </cfRule>
  </conditionalFormatting>
  <conditionalFormatting sqref="N9:O9 H14:H36 K14:P36">
    <cfRule type="cellIs" dxfId="56" priority="26" operator="equal">
      <formula>0</formula>
    </cfRule>
  </conditionalFormatting>
  <conditionalFormatting sqref="A9:F9">
    <cfRule type="containsText" dxfId="55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54" priority="23" operator="equal">
      <formula>0</formula>
    </cfRule>
  </conditionalFormatting>
  <conditionalFormatting sqref="O10">
    <cfRule type="cellIs" dxfId="53" priority="22" operator="equal">
      <formula>"20__. gada __. _________"</formula>
    </cfRule>
  </conditionalFormatting>
  <conditionalFormatting sqref="L37:P37">
    <cfRule type="cellIs" dxfId="51" priority="16" operator="equal">
      <formula>0</formula>
    </cfRule>
  </conditionalFormatting>
  <conditionalFormatting sqref="C4:I4">
    <cfRule type="cellIs" dxfId="50" priority="15" operator="equal">
      <formula>0</formula>
    </cfRule>
  </conditionalFormatting>
  <conditionalFormatting sqref="D5:L8">
    <cfRule type="cellIs" dxfId="49" priority="12" operator="equal">
      <formula>0</formula>
    </cfRule>
  </conditionalFormatting>
  <conditionalFormatting sqref="F14:G14">
    <cfRule type="cellIs" dxfId="48" priority="11" operator="equal">
      <formula>0</formula>
    </cfRule>
  </conditionalFormatting>
  <conditionalFormatting sqref="I14:J14">
    <cfRule type="cellIs" dxfId="47" priority="9" operator="equal">
      <formula>0</formula>
    </cfRule>
  </conditionalFormatting>
  <conditionalFormatting sqref="P10">
    <cfRule type="cellIs" dxfId="46" priority="8" operator="equal">
      <formula>"20__. gada __. _________"</formula>
    </cfRule>
  </conditionalFormatting>
  <conditionalFormatting sqref="C45:H45">
    <cfRule type="cellIs" dxfId="45" priority="5" operator="equal">
      <formula>0</formula>
    </cfRule>
  </conditionalFormatting>
  <conditionalFormatting sqref="C40:H40">
    <cfRule type="cellIs" dxfId="44" priority="4" operator="equal">
      <formula>0</formula>
    </cfRule>
  </conditionalFormatting>
  <conditionalFormatting sqref="C45:H45 C48 C40:H40">
    <cfRule type="cellIs" dxfId="43" priority="3" operator="equal">
      <formula>0</formula>
    </cfRule>
  </conditionalFormatting>
  <conditionalFormatting sqref="D1">
    <cfRule type="cellIs" dxfId="42" priority="2" operator="equal">
      <formula>0</formula>
    </cfRule>
  </conditionalFormatting>
  <conditionalFormatting sqref="A37:K37">
    <cfRule type="containsText" dxfId="2" priority="1" operator="containsText" text="Tiešās izmaksas kopā, t. sk. darba devēja sociālais nodoklis __.__% ">
      <formula>NOT(ISERROR(SEARCH("Tiešās izmaksas kopā, t. sk. darba devēja sociālais nodoklis __.__% ",A37)))</formula>
    </cfRule>
  </conditionalFormatting>
  <pageMargins left="0" right="0" top="0.78740157480314965" bottom="0" header="0.31496062992125984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0B610FE1-6F17-46AF-982B-27B20E80701D}">
            <xm:f>NOT(ISERROR(SEARCH("Tāme sastādīta ____. gada ___. ______________",A43)))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A43</xm:sqref>
        </x14:conditionalFormatting>
        <x14:conditionalFormatting xmlns:xm="http://schemas.microsoft.com/office/excel/2006/main">
          <x14:cfRule type="containsText" priority="6" operator="containsText" id="{F3EAEDA8-031E-4BF8-B71A-4A6D64C3BFEB}">
            <xm:f>NOT(ISERROR(SEARCH("Sertifikāta Nr. _________________________________",A48)))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A48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59218-F37C-4C76-8CBC-80FF1A169B86}">
  <sheetPr codeName="Sheet7"/>
  <dimension ref="A1:P52"/>
  <sheetViews>
    <sheetView view="pageBreakPreview" zoomScale="60" zoomScaleNormal="145" workbookViewId="0">
      <selection activeCell="A37" sqref="A37:K37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7"/>
      <c r="B1" s="17"/>
      <c r="C1" s="21" t="s">
        <v>51</v>
      </c>
      <c r="D1" s="41">
        <f>'Kops a'!A19</f>
        <v>5</v>
      </c>
      <c r="E1" s="17"/>
      <c r="F1" s="17"/>
      <c r="G1" s="17"/>
      <c r="H1" s="17"/>
      <c r="I1" s="17"/>
      <c r="J1" s="17"/>
      <c r="N1" s="20"/>
      <c r="O1" s="21"/>
      <c r="P1" s="22"/>
    </row>
    <row r="2" spans="1:16" x14ac:dyDescent="0.2">
      <c r="A2" s="23"/>
      <c r="B2" s="23"/>
      <c r="C2" s="263" t="s">
        <v>204</v>
      </c>
      <c r="D2" s="263"/>
      <c r="E2" s="263"/>
      <c r="F2" s="263"/>
      <c r="G2" s="263"/>
      <c r="H2" s="263"/>
      <c r="I2" s="263"/>
      <c r="J2" s="23"/>
    </row>
    <row r="3" spans="1:16" x14ac:dyDescent="0.2">
      <c r="A3" s="24"/>
      <c r="B3" s="24"/>
      <c r="C3" s="226" t="s">
        <v>28</v>
      </c>
      <c r="D3" s="226"/>
      <c r="E3" s="226"/>
      <c r="F3" s="226"/>
      <c r="G3" s="226"/>
      <c r="H3" s="226"/>
      <c r="I3" s="226"/>
      <c r="J3" s="24"/>
    </row>
    <row r="4" spans="1:16" x14ac:dyDescent="0.2">
      <c r="A4" s="24"/>
      <c r="B4" s="24"/>
      <c r="C4" s="264" t="s">
        <v>5</v>
      </c>
      <c r="D4" s="264"/>
      <c r="E4" s="264"/>
      <c r="F4" s="264"/>
      <c r="G4" s="264"/>
      <c r="H4" s="264"/>
      <c r="I4" s="264"/>
      <c r="J4" s="24"/>
    </row>
    <row r="5" spans="1:16" x14ac:dyDescent="0.2">
      <c r="A5" s="17"/>
      <c r="B5" s="17"/>
      <c r="C5" s="21" t="s">
        <v>6</v>
      </c>
      <c r="D5" s="277" t="str">
        <f>'Kops a'!D6</f>
        <v>Daudzdzīvokļu dzīvojamā ēka</v>
      </c>
      <c r="E5" s="277"/>
      <c r="F5" s="277"/>
      <c r="G5" s="277"/>
      <c r="H5" s="277"/>
      <c r="I5" s="277"/>
      <c r="J5" s="277"/>
      <c r="K5" s="277"/>
      <c r="L5" s="277"/>
      <c r="M5" s="12"/>
      <c r="N5" s="12"/>
      <c r="O5" s="12"/>
      <c r="P5" s="12"/>
    </row>
    <row r="6" spans="1:16" x14ac:dyDescent="0.2">
      <c r="A6" s="17"/>
      <c r="B6" s="17"/>
      <c r="C6" s="21" t="s">
        <v>8</v>
      </c>
      <c r="D6" s="277" t="str">
        <f>'Kops a'!D7</f>
        <v>Daudzdzīvokļu dzīvojamās ēkas energoefektivitātes paaugstināšanas pasākumi</v>
      </c>
      <c r="E6" s="277"/>
      <c r="F6" s="277"/>
      <c r="G6" s="277"/>
      <c r="H6" s="277"/>
      <c r="I6" s="277"/>
      <c r="J6" s="277"/>
      <c r="K6" s="277"/>
      <c r="L6" s="277"/>
      <c r="M6" s="12"/>
      <c r="N6" s="12"/>
      <c r="O6" s="12"/>
      <c r="P6" s="12"/>
    </row>
    <row r="7" spans="1:16" x14ac:dyDescent="0.2">
      <c r="A7" s="17"/>
      <c r="B7" s="17"/>
      <c r="C7" s="21" t="s">
        <v>10</v>
      </c>
      <c r="D7" s="277" t="str">
        <f>'Kops a'!D8</f>
        <v>Aldaru iela 8, Liepāja</v>
      </c>
      <c r="E7" s="277"/>
      <c r="F7" s="277"/>
      <c r="G7" s="277"/>
      <c r="H7" s="277"/>
      <c r="I7" s="277"/>
      <c r="J7" s="277"/>
      <c r="K7" s="277"/>
      <c r="L7" s="277"/>
      <c r="M7" s="12"/>
      <c r="N7" s="12"/>
      <c r="O7" s="12"/>
      <c r="P7" s="12"/>
    </row>
    <row r="8" spans="1:16" x14ac:dyDescent="0.2">
      <c r="A8" s="17"/>
      <c r="B8" s="17"/>
      <c r="C8" s="80" t="s">
        <v>31</v>
      </c>
      <c r="D8" s="277" t="str">
        <f>'Kops a'!D9</f>
        <v>WS-56-15</v>
      </c>
      <c r="E8" s="277"/>
      <c r="F8" s="277"/>
      <c r="G8" s="277"/>
      <c r="H8" s="277"/>
      <c r="I8" s="277"/>
      <c r="J8" s="277"/>
      <c r="K8" s="277"/>
      <c r="L8" s="277"/>
      <c r="M8" s="12"/>
      <c r="N8" s="12"/>
      <c r="O8" s="12"/>
      <c r="P8" s="12"/>
    </row>
    <row r="9" spans="1:16" ht="11.25" customHeight="1" x14ac:dyDescent="0.2">
      <c r="A9" s="265" t="s">
        <v>53</v>
      </c>
      <c r="B9" s="265"/>
      <c r="C9" s="265"/>
      <c r="D9" s="265"/>
      <c r="E9" s="265"/>
      <c r="F9" s="265"/>
      <c r="G9" s="25"/>
      <c r="H9" s="25"/>
      <c r="I9" s="25"/>
      <c r="J9" s="269" t="s">
        <v>54</v>
      </c>
      <c r="K9" s="269"/>
      <c r="L9" s="269"/>
      <c r="M9" s="269"/>
      <c r="N9" s="276">
        <f>P37</f>
        <v>0</v>
      </c>
      <c r="O9" s="276"/>
      <c r="P9" s="25"/>
    </row>
    <row r="10" spans="1:16" x14ac:dyDescent="0.2">
      <c r="A10" s="26"/>
      <c r="B10" s="27"/>
      <c r="C10" s="80"/>
      <c r="D10" s="17"/>
      <c r="E10" s="17"/>
      <c r="F10" s="17"/>
      <c r="G10" s="17"/>
      <c r="H10" s="17"/>
      <c r="I10" s="17"/>
      <c r="J10" s="17"/>
      <c r="K10" s="17"/>
      <c r="L10" s="23"/>
      <c r="M10" s="23"/>
      <c r="O10" s="71"/>
      <c r="P10" s="70" t="str">
        <f>A43</f>
        <v>Tāme sastādīta 20__. gada __. _________</v>
      </c>
    </row>
    <row r="11" spans="1:16" ht="12" thickBot="1" x14ac:dyDescent="0.25">
      <c r="A11" s="26"/>
      <c r="B11" s="27"/>
      <c r="C11" s="80"/>
      <c r="D11" s="17"/>
      <c r="E11" s="17"/>
      <c r="F11" s="17"/>
      <c r="G11" s="17"/>
      <c r="H11" s="17"/>
      <c r="I11" s="17"/>
      <c r="J11" s="17"/>
      <c r="K11" s="17"/>
      <c r="L11" s="28"/>
      <c r="M11" s="28"/>
      <c r="N11" s="29"/>
      <c r="O11" s="20"/>
      <c r="P11" s="17"/>
    </row>
    <row r="12" spans="1:16" x14ac:dyDescent="0.2">
      <c r="A12" s="237" t="s">
        <v>34</v>
      </c>
      <c r="B12" s="271" t="s">
        <v>55</v>
      </c>
      <c r="C12" s="267" t="s">
        <v>56</v>
      </c>
      <c r="D12" s="274" t="s">
        <v>57</v>
      </c>
      <c r="E12" s="278" t="s">
        <v>58</v>
      </c>
      <c r="F12" s="266" t="s">
        <v>59</v>
      </c>
      <c r="G12" s="267"/>
      <c r="H12" s="267"/>
      <c r="I12" s="267"/>
      <c r="J12" s="267"/>
      <c r="K12" s="268"/>
      <c r="L12" s="266" t="s">
        <v>60</v>
      </c>
      <c r="M12" s="267"/>
      <c r="N12" s="267"/>
      <c r="O12" s="267"/>
      <c r="P12" s="268"/>
    </row>
    <row r="13" spans="1:16" ht="106.35" customHeight="1" thickBot="1" x14ac:dyDescent="0.25">
      <c r="A13" s="270"/>
      <c r="B13" s="272"/>
      <c r="C13" s="273"/>
      <c r="D13" s="275"/>
      <c r="E13" s="279"/>
      <c r="F13" s="85" t="s">
        <v>61</v>
      </c>
      <c r="G13" s="86" t="s">
        <v>62</v>
      </c>
      <c r="H13" s="86" t="s">
        <v>63</v>
      </c>
      <c r="I13" s="86" t="s">
        <v>64</v>
      </c>
      <c r="J13" s="86" t="s">
        <v>65</v>
      </c>
      <c r="K13" s="50" t="s">
        <v>66</v>
      </c>
      <c r="L13" s="85" t="s">
        <v>61</v>
      </c>
      <c r="M13" s="86" t="s">
        <v>63</v>
      </c>
      <c r="N13" s="86" t="s">
        <v>64</v>
      </c>
      <c r="O13" s="86" t="s">
        <v>65</v>
      </c>
      <c r="P13" s="50" t="s">
        <v>66</v>
      </c>
    </row>
    <row r="14" spans="1:16" x14ac:dyDescent="0.2">
      <c r="A14" s="170"/>
      <c r="B14" s="170"/>
      <c r="C14" s="210" t="s">
        <v>205</v>
      </c>
      <c r="D14" s="170"/>
      <c r="E14" s="170"/>
      <c r="F14" s="53"/>
      <c r="G14" s="51"/>
      <c r="H14" s="51">
        <f>ROUND(F14*G14,2)</f>
        <v>0</v>
      </c>
      <c r="I14" s="51"/>
      <c r="J14" s="51"/>
      <c r="K14" s="52">
        <f>SUM(H14:J14)</f>
        <v>0</v>
      </c>
      <c r="L14" s="53">
        <f>ROUND(E14*F14,2)</f>
        <v>0</v>
      </c>
      <c r="M14" s="51">
        <f>ROUND(H14*E14,2)</f>
        <v>0</v>
      </c>
      <c r="N14" s="51">
        <f>ROUND(I14*E14,2)</f>
        <v>0</v>
      </c>
      <c r="O14" s="51">
        <f>ROUND(J14*E14,2)</f>
        <v>0</v>
      </c>
      <c r="P14" s="52">
        <f>SUM(M14:O14)</f>
        <v>0</v>
      </c>
    </row>
    <row r="15" spans="1:16" x14ac:dyDescent="0.2">
      <c r="A15" s="106">
        <f t="shared" ref="A15:A36" si="0">IF(COUNTBLANK(B15)=1," ",COUNTA($B$13:B15))</f>
        <v>1</v>
      </c>
      <c r="B15" s="107" t="s">
        <v>67</v>
      </c>
      <c r="C15" s="88" t="s">
        <v>206</v>
      </c>
      <c r="D15" s="118" t="s">
        <v>74</v>
      </c>
      <c r="E15" s="202">
        <v>24</v>
      </c>
      <c r="F15" s="53"/>
      <c r="G15" s="51"/>
      <c r="H15" s="37">
        <f t="shared" ref="H15:H19" si="1">ROUND(F15*G15,2)</f>
        <v>0</v>
      </c>
      <c r="I15" s="51"/>
      <c r="J15" s="51"/>
      <c r="K15" s="38">
        <f t="shared" ref="K15:K19" si="2">SUM(H15:J15)</f>
        <v>0</v>
      </c>
      <c r="L15" s="39">
        <f t="shared" ref="L15:L19" si="3">ROUND(E15*F15,2)</f>
        <v>0</v>
      </c>
      <c r="M15" s="37">
        <f t="shared" ref="M15:M19" si="4">ROUND(H15*E15,2)</f>
        <v>0</v>
      </c>
      <c r="N15" s="37">
        <f t="shared" ref="N15:N19" si="5">ROUND(I15*E15,2)</f>
        <v>0</v>
      </c>
      <c r="O15" s="37">
        <f t="shared" ref="O15:O19" si="6">ROUND(J15*E15,2)</f>
        <v>0</v>
      </c>
      <c r="P15" s="38">
        <f t="shared" ref="P15:P19" si="7">SUM(M15:O15)</f>
        <v>0</v>
      </c>
    </row>
    <row r="16" spans="1:16" ht="22.5" x14ac:dyDescent="0.2">
      <c r="A16" s="106">
        <f t="shared" si="0"/>
        <v>2</v>
      </c>
      <c r="B16" s="107" t="s">
        <v>67</v>
      </c>
      <c r="C16" s="88" t="s">
        <v>207</v>
      </c>
      <c r="D16" s="118" t="s">
        <v>141</v>
      </c>
      <c r="E16" s="202">
        <v>2</v>
      </c>
      <c r="F16" s="53"/>
      <c r="G16" s="51"/>
      <c r="H16" s="37">
        <f t="shared" si="1"/>
        <v>0</v>
      </c>
      <c r="I16" s="51"/>
      <c r="J16" s="51"/>
      <c r="K16" s="38">
        <f t="shared" si="2"/>
        <v>0</v>
      </c>
      <c r="L16" s="39">
        <f t="shared" si="3"/>
        <v>0</v>
      </c>
      <c r="M16" s="37">
        <f t="shared" si="4"/>
        <v>0</v>
      </c>
      <c r="N16" s="37">
        <f t="shared" si="5"/>
        <v>0</v>
      </c>
      <c r="O16" s="37">
        <f t="shared" si="6"/>
        <v>0</v>
      </c>
      <c r="P16" s="38">
        <f t="shared" si="7"/>
        <v>0</v>
      </c>
    </row>
    <row r="17" spans="1:16" x14ac:dyDescent="0.2">
      <c r="A17" s="106" t="str">
        <f t="shared" si="0"/>
        <v xml:space="preserve"> </v>
      </c>
      <c r="B17" s="108"/>
      <c r="C17" s="90" t="s">
        <v>208</v>
      </c>
      <c r="D17" s="108" t="s">
        <v>126</v>
      </c>
      <c r="E17" s="145">
        <v>0.3</v>
      </c>
      <c r="F17" s="53"/>
      <c r="G17" s="51"/>
      <c r="H17" s="37">
        <f t="shared" si="1"/>
        <v>0</v>
      </c>
      <c r="I17" s="51"/>
      <c r="J17" s="51"/>
      <c r="K17" s="38">
        <f t="shared" si="2"/>
        <v>0</v>
      </c>
      <c r="L17" s="39">
        <f t="shared" si="3"/>
        <v>0</v>
      </c>
      <c r="M17" s="37">
        <f t="shared" si="4"/>
        <v>0</v>
      </c>
      <c r="N17" s="37">
        <f t="shared" si="5"/>
        <v>0</v>
      </c>
      <c r="O17" s="37">
        <f t="shared" si="6"/>
        <v>0</v>
      </c>
      <c r="P17" s="38">
        <f t="shared" si="7"/>
        <v>0</v>
      </c>
    </row>
    <row r="18" spans="1:16" x14ac:dyDescent="0.2">
      <c r="A18" s="106" t="str">
        <f t="shared" si="0"/>
        <v xml:space="preserve"> </v>
      </c>
      <c r="B18" s="108"/>
      <c r="C18" s="90" t="s">
        <v>209</v>
      </c>
      <c r="D18" s="108" t="s">
        <v>126</v>
      </c>
      <c r="E18" s="145">
        <v>1.86</v>
      </c>
      <c r="F18" s="53"/>
      <c r="G18" s="51"/>
      <c r="H18" s="37">
        <f t="shared" si="1"/>
        <v>0</v>
      </c>
      <c r="I18" s="51"/>
      <c r="J18" s="51"/>
      <c r="K18" s="38">
        <f t="shared" si="2"/>
        <v>0</v>
      </c>
      <c r="L18" s="39">
        <f t="shared" si="3"/>
        <v>0</v>
      </c>
      <c r="M18" s="37">
        <f t="shared" si="4"/>
        <v>0</v>
      </c>
      <c r="N18" s="37">
        <f t="shared" si="5"/>
        <v>0</v>
      </c>
      <c r="O18" s="37">
        <f t="shared" si="6"/>
        <v>0</v>
      </c>
      <c r="P18" s="38">
        <f t="shared" si="7"/>
        <v>0</v>
      </c>
    </row>
    <row r="19" spans="1:16" x14ac:dyDescent="0.2">
      <c r="A19" s="106" t="str">
        <f t="shared" si="0"/>
        <v xml:space="preserve"> </v>
      </c>
      <c r="B19" s="108"/>
      <c r="C19" s="90" t="s">
        <v>176</v>
      </c>
      <c r="D19" s="108" t="s">
        <v>177</v>
      </c>
      <c r="E19" s="145">
        <v>0.5</v>
      </c>
      <c r="F19" s="53"/>
      <c r="G19" s="51"/>
      <c r="H19" s="37">
        <f t="shared" si="1"/>
        <v>0</v>
      </c>
      <c r="I19" s="51"/>
      <c r="J19" s="51"/>
      <c r="K19" s="38">
        <f t="shared" si="2"/>
        <v>0</v>
      </c>
      <c r="L19" s="39">
        <f t="shared" si="3"/>
        <v>0</v>
      </c>
      <c r="M19" s="37">
        <f t="shared" si="4"/>
        <v>0</v>
      </c>
      <c r="N19" s="37">
        <f t="shared" si="5"/>
        <v>0</v>
      </c>
      <c r="O19" s="37">
        <f t="shared" si="6"/>
        <v>0</v>
      </c>
      <c r="P19" s="38">
        <f t="shared" si="7"/>
        <v>0</v>
      </c>
    </row>
    <row r="20" spans="1:16" x14ac:dyDescent="0.2">
      <c r="A20" s="106">
        <f t="shared" si="0"/>
        <v>3</v>
      </c>
      <c r="B20" s="107" t="s">
        <v>67</v>
      </c>
      <c r="C20" s="88" t="s">
        <v>188</v>
      </c>
      <c r="D20" s="118" t="s">
        <v>74</v>
      </c>
      <c r="E20" s="202">
        <v>24</v>
      </c>
      <c r="F20" s="53"/>
      <c r="G20" s="51"/>
      <c r="H20" s="37"/>
      <c r="I20" s="51"/>
      <c r="J20" s="51"/>
      <c r="K20" s="38"/>
      <c r="L20" s="39"/>
      <c r="M20" s="37"/>
      <c r="N20" s="37"/>
      <c r="O20" s="37"/>
      <c r="P20" s="38"/>
    </row>
    <row r="21" spans="1:16" x14ac:dyDescent="0.2">
      <c r="A21" s="106" t="str">
        <f t="shared" si="0"/>
        <v xml:space="preserve"> </v>
      </c>
      <c r="B21" s="182"/>
      <c r="C21" s="89" t="s">
        <v>189</v>
      </c>
      <c r="D21" s="182" t="s">
        <v>137</v>
      </c>
      <c r="E21" s="121">
        <v>26.4</v>
      </c>
      <c r="F21" s="53"/>
      <c r="G21" s="51"/>
      <c r="H21" s="37"/>
      <c r="I21" s="51"/>
      <c r="J21" s="51"/>
      <c r="K21" s="38"/>
      <c r="L21" s="39"/>
      <c r="M21" s="37"/>
      <c r="N21" s="37"/>
      <c r="O21" s="37"/>
      <c r="P21" s="38"/>
    </row>
    <row r="22" spans="1:16" x14ac:dyDescent="0.2">
      <c r="A22" s="106" t="str">
        <f t="shared" si="0"/>
        <v xml:space="preserve"> </v>
      </c>
      <c r="B22" s="182"/>
      <c r="C22" s="89" t="s">
        <v>176</v>
      </c>
      <c r="D22" s="182" t="s">
        <v>177</v>
      </c>
      <c r="E22" s="121">
        <v>0.24</v>
      </c>
      <c r="F22" s="53"/>
      <c r="G22" s="51"/>
      <c r="H22" s="37"/>
      <c r="I22" s="51"/>
      <c r="J22" s="51"/>
      <c r="K22" s="38"/>
      <c r="L22" s="39"/>
      <c r="M22" s="37"/>
      <c r="N22" s="37"/>
      <c r="O22" s="37"/>
      <c r="P22" s="38"/>
    </row>
    <row r="23" spans="1:16" ht="56.25" x14ac:dyDescent="0.2">
      <c r="A23" s="106">
        <f t="shared" si="0"/>
        <v>4</v>
      </c>
      <c r="B23" s="107" t="s">
        <v>67</v>
      </c>
      <c r="C23" s="88" t="s">
        <v>210</v>
      </c>
      <c r="D23" s="118" t="s">
        <v>141</v>
      </c>
      <c r="E23" s="202">
        <v>5.76</v>
      </c>
      <c r="F23" s="53"/>
      <c r="G23" s="51"/>
      <c r="H23" s="37"/>
      <c r="I23" s="51"/>
      <c r="J23" s="51"/>
      <c r="K23" s="38"/>
      <c r="L23" s="39"/>
      <c r="M23" s="37"/>
      <c r="N23" s="37"/>
      <c r="O23" s="37"/>
      <c r="P23" s="38"/>
    </row>
    <row r="24" spans="1:16" x14ac:dyDescent="0.2">
      <c r="A24" s="106">
        <f t="shared" si="0"/>
        <v>5</v>
      </c>
      <c r="B24" s="107" t="s">
        <v>67</v>
      </c>
      <c r="C24" s="88" t="s">
        <v>211</v>
      </c>
      <c r="D24" s="118" t="s">
        <v>141</v>
      </c>
      <c r="E24" s="202">
        <v>0.48</v>
      </c>
      <c r="F24" s="53"/>
      <c r="G24" s="51"/>
      <c r="H24" s="37"/>
      <c r="I24" s="51"/>
      <c r="J24" s="51"/>
      <c r="K24" s="38"/>
      <c r="L24" s="39"/>
      <c r="M24" s="37"/>
      <c r="N24" s="37"/>
      <c r="O24" s="37"/>
      <c r="P24" s="38"/>
    </row>
    <row r="25" spans="1:16" x14ac:dyDescent="0.2">
      <c r="A25" s="106">
        <f t="shared" si="0"/>
        <v>6</v>
      </c>
      <c r="B25" s="107" t="s">
        <v>67</v>
      </c>
      <c r="C25" s="88" t="s">
        <v>212</v>
      </c>
      <c r="D25" s="118" t="s">
        <v>141</v>
      </c>
      <c r="E25" s="202">
        <v>9.6000000000000016E-2</v>
      </c>
      <c r="F25" s="53"/>
      <c r="G25" s="51"/>
      <c r="H25" s="37"/>
      <c r="I25" s="51"/>
      <c r="J25" s="51"/>
      <c r="K25" s="38"/>
      <c r="L25" s="39"/>
      <c r="M25" s="37"/>
      <c r="N25" s="37"/>
      <c r="O25" s="37"/>
      <c r="P25" s="38"/>
    </row>
    <row r="26" spans="1:16" x14ac:dyDescent="0.2">
      <c r="A26" s="106">
        <f t="shared" si="0"/>
        <v>7</v>
      </c>
      <c r="B26" s="107" t="s">
        <v>67</v>
      </c>
      <c r="C26" s="88" t="s">
        <v>213</v>
      </c>
      <c r="D26" s="118" t="s">
        <v>74</v>
      </c>
      <c r="E26" s="202">
        <v>19</v>
      </c>
      <c r="F26" s="53"/>
      <c r="G26" s="51"/>
      <c r="H26" s="37"/>
      <c r="I26" s="51"/>
      <c r="J26" s="51"/>
      <c r="K26" s="38"/>
      <c r="L26" s="39"/>
      <c r="M26" s="37"/>
      <c r="N26" s="37"/>
      <c r="O26" s="37"/>
      <c r="P26" s="38"/>
    </row>
    <row r="27" spans="1:16" x14ac:dyDescent="0.2">
      <c r="A27" s="106" t="str">
        <f t="shared" si="0"/>
        <v xml:space="preserve"> </v>
      </c>
      <c r="B27" s="182"/>
      <c r="C27" s="89" t="s">
        <v>170</v>
      </c>
      <c r="D27" s="182" t="s">
        <v>137</v>
      </c>
      <c r="E27" s="121">
        <v>21.85</v>
      </c>
      <c r="F27" s="53"/>
      <c r="G27" s="51"/>
      <c r="H27" s="37"/>
      <c r="I27" s="51"/>
      <c r="J27" s="51"/>
      <c r="K27" s="38"/>
      <c r="L27" s="39"/>
      <c r="M27" s="37"/>
      <c r="N27" s="37"/>
      <c r="O27" s="37"/>
      <c r="P27" s="38"/>
    </row>
    <row r="28" spans="1:16" x14ac:dyDescent="0.2">
      <c r="A28" s="106" t="str">
        <f t="shared" si="0"/>
        <v xml:space="preserve"> </v>
      </c>
      <c r="B28" s="182"/>
      <c r="C28" s="89" t="s">
        <v>171</v>
      </c>
      <c r="D28" s="121" t="s">
        <v>137</v>
      </c>
      <c r="E28" s="121">
        <v>21.85</v>
      </c>
      <c r="F28" s="53"/>
      <c r="G28" s="51"/>
      <c r="H28" s="37"/>
      <c r="I28" s="51"/>
      <c r="J28" s="51"/>
      <c r="K28" s="38"/>
      <c r="L28" s="39"/>
      <c r="M28" s="37"/>
      <c r="N28" s="37"/>
      <c r="O28" s="37"/>
      <c r="P28" s="38"/>
    </row>
    <row r="29" spans="1:16" x14ac:dyDescent="0.2">
      <c r="A29" s="106" t="str">
        <f t="shared" si="0"/>
        <v xml:space="preserve"> </v>
      </c>
      <c r="B29" s="182"/>
      <c r="C29" s="89" t="s">
        <v>172</v>
      </c>
      <c r="D29" s="182" t="s">
        <v>173</v>
      </c>
      <c r="E29" s="121">
        <v>0.47500000000000003</v>
      </c>
      <c r="F29" s="53"/>
      <c r="G29" s="51"/>
      <c r="H29" s="37"/>
      <c r="I29" s="51"/>
      <c r="J29" s="51"/>
      <c r="K29" s="38"/>
      <c r="L29" s="39"/>
      <c r="M29" s="37"/>
      <c r="N29" s="37"/>
      <c r="O29" s="37"/>
      <c r="P29" s="38"/>
    </row>
    <row r="30" spans="1:16" x14ac:dyDescent="0.2">
      <c r="A30" s="106">
        <f t="shared" si="0"/>
        <v>8</v>
      </c>
      <c r="B30" s="107" t="s">
        <v>67</v>
      </c>
      <c r="C30" s="88" t="s">
        <v>214</v>
      </c>
      <c r="D30" s="118" t="s">
        <v>74</v>
      </c>
      <c r="E30" s="202">
        <v>12</v>
      </c>
      <c r="F30" s="53"/>
      <c r="G30" s="51"/>
      <c r="H30" s="37"/>
      <c r="I30" s="51"/>
      <c r="J30" s="51"/>
      <c r="K30" s="38"/>
      <c r="L30" s="39"/>
      <c r="M30" s="37"/>
      <c r="N30" s="37"/>
      <c r="O30" s="37"/>
      <c r="P30" s="38"/>
    </row>
    <row r="31" spans="1:16" x14ac:dyDescent="0.2">
      <c r="A31" s="106" t="str">
        <f t="shared" si="0"/>
        <v xml:space="preserve"> </v>
      </c>
      <c r="B31" s="182"/>
      <c r="C31" s="177" t="s">
        <v>176</v>
      </c>
      <c r="D31" s="121" t="s">
        <v>177</v>
      </c>
      <c r="E31" s="121">
        <v>0.98520000000000008</v>
      </c>
      <c r="F31" s="53"/>
      <c r="G31" s="51"/>
      <c r="H31" s="37"/>
      <c r="I31" s="51"/>
      <c r="J31" s="51"/>
      <c r="K31" s="38"/>
      <c r="L31" s="39"/>
      <c r="M31" s="37"/>
      <c r="N31" s="37"/>
      <c r="O31" s="37"/>
      <c r="P31" s="38"/>
    </row>
    <row r="32" spans="1:16" x14ac:dyDescent="0.2">
      <c r="A32" s="106" t="str">
        <f t="shared" si="0"/>
        <v xml:space="preserve"> </v>
      </c>
      <c r="B32" s="182"/>
      <c r="C32" s="177" t="s">
        <v>178</v>
      </c>
      <c r="D32" s="119" t="s">
        <v>74</v>
      </c>
      <c r="E32" s="121">
        <v>12.600000000000001</v>
      </c>
      <c r="F32" s="53"/>
      <c r="G32" s="51"/>
      <c r="H32" s="37"/>
      <c r="I32" s="51"/>
      <c r="J32" s="51"/>
      <c r="K32" s="38"/>
      <c r="L32" s="39"/>
      <c r="M32" s="37"/>
      <c r="N32" s="37"/>
      <c r="O32" s="37"/>
      <c r="P32" s="38"/>
    </row>
    <row r="33" spans="1:16" ht="22.5" x14ac:dyDescent="0.2">
      <c r="A33" s="106">
        <f t="shared" si="0"/>
        <v>9</v>
      </c>
      <c r="B33" s="107" t="s">
        <v>67</v>
      </c>
      <c r="C33" s="88" t="s">
        <v>215</v>
      </c>
      <c r="D33" s="118" t="s">
        <v>74</v>
      </c>
      <c r="E33" s="202">
        <v>5.4</v>
      </c>
      <c r="F33" s="53"/>
      <c r="G33" s="51"/>
      <c r="H33" s="37"/>
      <c r="I33" s="51"/>
      <c r="J33" s="51"/>
      <c r="K33" s="38"/>
      <c r="L33" s="39"/>
      <c r="M33" s="37"/>
      <c r="N33" s="37"/>
      <c r="O33" s="37"/>
      <c r="P33" s="38"/>
    </row>
    <row r="34" spans="1:16" x14ac:dyDescent="0.2">
      <c r="A34" s="106" t="str">
        <f t="shared" si="0"/>
        <v xml:space="preserve"> </v>
      </c>
      <c r="B34" s="182"/>
      <c r="C34" s="177" t="s">
        <v>176</v>
      </c>
      <c r="D34" s="121" t="s">
        <v>177</v>
      </c>
      <c r="E34" s="121">
        <v>0.44334000000000007</v>
      </c>
      <c r="F34" s="53"/>
      <c r="G34" s="51"/>
      <c r="H34" s="37"/>
      <c r="I34" s="51"/>
      <c r="J34" s="51"/>
      <c r="K34" s="38"/>
      <c r="L34" s="39"/>
      <c r="M34" s="37"/>
      <c r="N34" s="37"/>
      <c r="O34" s="37"/>
      <c r="P34" s="38"/>
    </row>
    <row r="35" spans="1:16" x14ac:dyDescent="0.2">
      <c r="A35" s="106" t="str">
        <f t="shared" si="0"/>
        <v xml:space="preserve"> </v>
      </c>
      <c r="B35" s="182"/>
      <c r="C35" s="177" t="s">
        <v>178</v>
      </c>
      <c r="D35" s="119" t="s">
        <v>74</v>
      </c>
      <c r="E35" s="121">
        <v>5.6700000000000008</v>
      </c>
      <c r="F35" s="53"/>
      <c r="G35" s="51"/>
      <c r="H35" s="37"/>
      <c r="I35" s="51"/>
      <c r="J35" s="51"/>
      <c r="K35" s="38"/>
      <c r="L35" s="39"/>
      <c r="M35" s="37"/>
      <c r="N35" s="37"/>
      <c r="O35" s="37"/>
      <c r="P35" s="38"/>
    </row>
    <row r="36" spans="1:16" ht="12" thickBot="1" x14ac:dyDescent="0.25">
      <c r="A36" s="106">
        <f t="shared" si="0"/>
        <v>10</v>
      </c>
      <c r="B36" s="107" t="s">
        <v>67</v>
      </c>
      <c r="C36" s="88" t="s">
        <v>216</v>
      </c>
      <c r="D36" s="118" t="s">
        <v>69</v>
      </c>
      <c r="E36" s="202">
        <v>18</v>
      </c>
      <c r="F36" s="53"/>
      <c r="G36" s="51"/>
      <c r="H36" s="37"/>
      <c r="I36" s="51"/>
      <c r="J36" s="51"/>
      <c r="K36" s="38"/>
      <c r="L36" s="39"/>
      <c r="M36" s="37"/>
      <c r="N36" s="37"/>
      <c r="O36" s="37"/>
      <c r="P36" s="38"/>
    </row>
    <row r="37" spans="1:16" ht="11.25" customHeight="1" thickBot="1" x14ac:dyDescent="0.25">
      <c r="A37" s="281" t="s">
        <v>224</v>
      </c>
      <c r="B37" s="282"/>
      <c r="C37" s="282"/>
      <c r="D37" s="282"/>
      <c r="E37" s="282"/>
      <c r="F37" s="282"/>
      <c r="G37" s="282"/>
      <c r="H37" s="282"/>
      <c r="I37" s="282"/>
      <c r="J37" s="282"/>
      <c r="K37" s="283"/>
      <c r="L37" s="54">
        <f>SUM(L14:L36)</f>
        <v>0</v>
      </c>
      <c r="M37" s="55">
        <f>SUM(M14:M36)</f>
        <v>0</v>
      </c>
      <c r="N37" s="55">
        <f>SUM(N14:N36)</f>
        <v>0</v>
      </c>
      <c r="O37" s="55">
        <f>SUM(O14:O36)</f>
        <v>0</v>
      </c>
      <c r="P37" s="56">
        <f>SUM(P14:P36)</f>
        <v>0</v>
      </c>
    </row>
    <row r="38" spans="1:16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</row>
    <row r="39" spans="1:16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16" x14ac:dyDescent="0.2">
      <c r="A40" s="1" t="s">
        <v>20</v>
      </c>
      <c r="B40" s="12"/>
      <c r="C40" s="280">
        <f>'Kops a'!C30:H30</f>
        <v>0</v>
      </c>
      <c r="D40" s="280"/>
      <c r="E40" s="280"/>
      <c r="F40" s="280"/>
      <c r="G40" s="280"/>
      <c r="H40" s="280"/>
      <c r="I40" s="12"/>
      <c r="J40" s="12"/>
      <c r="K40" s="12"/>
      <c r="L40" s="12"/>
      <c r="M40" s="12"/>
      <c r="N40" s="12"/>
      <c r="O40" s="12"/>
      <c r="P40" s="12"/>
    </row>
    <row r="41" spans="1:16" x14ac:dyDescent="0.2">
      <c r="A41" s="12"/>
      <c r="B41" s="12"/>
      <c r="C41" s="217" t="s">
        <v>21</v>
      </c>
      <c r="D41" s="217"/>
      <c r="E41" s="217"/>
      <c r="F41" s="217"/>
      <c r="G41" s="217"/>
      <c r="H41" s="217"/>
      <c r="I41" s="12"/>
      <c r="J41" s="12"/>
      <c r="K41" s="12"/>
      <c r="L41" s="12"/>
      <c r="M41" s="12"/>
      <c r="N41" s="12"/>
      <c r="O41" s="12"/>
      <c r="P41" s="12"/>
    </row>
    <row r="42" spans="1:16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</row>
    <row r="43" spans="1:16" x14ac:dyDescent="0.2">
      <c r="A43" s="68" t="str">
        <f>'Kops a'!A33</f>
        <v>Tāme sastādīta 20__. gada __. _________</v>
      </c>
      <c r="B43" s="69"/>
      <c r="C43" s="69"/>
      <c r="D43" s="69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</row>
    <row r="44" spans="1:16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</row>
    <row r="45" spans="1:16" x14ac:dyDescent="0.2">
      <c r="A45" s="1" t="s">
        <v>50</v>
      </c>
      <c r="B45" s="12"/>
      <c r="C45" s="280">
        <f>'Kops a'!C35:H35</f>
        <v>0</v>
      </c>
      <c r="D45" s="280"/>
      <c r="E45" s="280"/>
      <c r="F45" s="280"/>
      <c r="G45" s="280"/>
      <c r="H45" s="280"/>
      <c r="I45" s="12"/>
      <c r="J45" s="12"/>
      <c r="K45" s="12"/>
      <c r="L45" s="12"/>
      <c r="M45" s="12"/>
      <c r="N45" s="12"/>
      <c r="O45" s="12"/>
      <c r="P45" s="12"/>
    </row>
    <row r="46" spans="1:16" x14ac:dyDescent="0.2">
      <c r="A46" s="12"/>
      <c r="B46" s="12"/>
      <c r="C46" s="217" t="s">
        <v>21</v>
      </c>
      <c r="D46" s="217"/>
      <c r="E46" s="217"/>
      <c r="F46" s="217"/>
      <c r="G46" s="217"/>
      <c r="H46" s="217"/>
      <c r="I46" s="12"/>
      <c r="J46" s="12"/>
      <c r="K46" s="12"/>
      <c r="L46" s="12"/>
      <c r="M46" s="12"/>
      <c r="N46" s="12"/>
      <c r="O46" s="12"/>
      <c r="P46" s="12"/>
    </row>
    <row r="47" spans="1:16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</row>
    <row r="48" spans="1:16" x14ac:dyDescent="0.2">
      <c r="A48" s="68" t="s">
        <v>129</v>
      </c>
      <c r="B48" s="69"/>
      <c r="C48" s="73">
        <f>'Kops a'!C38</f>
        <v>0</v>
      </c>
      <c r="D48" s="40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</row>
    <row r="49" spans="1:16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</row>
    <row r="50" spans="1:16" ht="13.5" x14ac:dyDescent="0.2">
      <c r="B50" s="76" t="s">
        <v>130</v>
      </c>
    </row>
    <row r="51" spans="1:16" ht="12" x14ac:dyDescent="0.2">
      <c r="B51" s="77" t="s">
        <v>131</v>
      </c>
    </row>
    <row r="52" spans="1:16" ht="12" x14ac:dyDescent="0.2">
      <c r="B52" s="77" t="s">
        <v>132</v>
      </c>
    </row>
  </sheetData>
  <mergeCells count="22">
    <mergeCell ref="C46:H46"/>
    <mergeCell ref="C4:I4"/>
    <mergeCell ref="F12:K12"/>
    <mergeCell ref="A9:F9"/>
    <mergeCell ref="J9:M9"/>
    <mergeCell ref="D8:L8"/>
    <mergeCell ref="A37:K37"/>
    <mergeCell ref="C40:H40"/>
    <mergeCell ref="C41:H41"/>
    <mergeCell ref="C45:H45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5:J36 F15:G36">
    <cfRule type="cellIs" dxfId="39" priority="27" operator="equal">
      <formula>0</formula>
    </cfRule>
  </conditionalFormatting>
  <conditionalFormatting sqref="N9:O9">
    <cfRule type="cellIs" dxfId="38" priority="26" operator="equal">
      <formula>0</formula>
    </cfRule>
  </conditionalFormatting>
  <conditionalFormatting sqref="A9:F9">
    <cfRule type="containsText" dxfId="37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36" priority="23" operator="equal">
      <formula>0</formula>
    </cfRule>
  </conditionalFormatting>
  <conditionalFormatting sqref="O10">
    <cfRule type="cellIs" dxfId="35" priority="22" operator="equal">
      <formula>"20__. gada __. _________"</formula>
    </cfRule>
  </conditionalFormatting>
  <conditionalFormatting sqref="H14:H36 K14:P36 L37:P37">
    <cfRule type="cellIs" dxfId="33" priority="16" operator="equal">
      <formula>0</formula>
    </cfRule>
  </conditionalFormatting>
  <conditionalFormatting sqref="C4:I4">
    <cfRule type="cellIs" dxfId="32" priority="15" operator="equal">
      <formula>0</formula>
    </cfRule>
  </conditionalFormatting>
  <conditionalFormatting sqref="D5:L8">
    <cfRule type="cellIs" dxfId="31" priority="12" operator="equal">
      <formula>0</formula>
    </cfRule>
  </conditionalFormatting>
  <conditionalFormatting sqref="E14:G14">
    <cfRule type="cellIs" dxfId="30" priority="11" operator="equal">
      <formula>0</formula>
    </cfRule>
  </conditionalFormatting>
  <conditionalFormatting sqref="I14:J14">
    <cfRule type="cellIs" dxfId="29" priority="9" operator="equal">
      <formula>0</formula>
    </cfRule>
  </conditionalFormatting>
  <conditionalFormatting sqref="P10">
    <cfRule type="cellIs" dxfId="28" priority="8" operator="equal">
      <formula>"20__. gada __. _________"</formula>
    </cfRule>
  </conditionalFormatting>
  <conditionalFormatting sqref="C45:H45">
    <cfRule type="cellIs" dxfId="27" priority="5" operator="equal">
      <formula>0</formula>
    </cfRule>
  </conditionalFormatting>
  <conditionalFormatting sqref="C40:H40">
    <cfRule type="cellIs" dxfId="26" priority="4" operator="equal">
      <formula>0</formula>
    </cfRule>
  </conditionalFormatting>
  <conditionalFormatting sqref="C45:H45 C48 C40:H40">
    <cfRule type="cellIs" dxfId="25" priority="3" operator="equal">
      <formula>0</formula>
    </cfRule>
  </conditionalFormatting>
  <conditionalFormatting sqref="D1">
    <cfRule type="cellIs" dxfId="24" priority="2" operator="equal">
      <formula>0</formula>
    </cfRule>
  </conditionalFormatting>
  <conditionalFormatting sqref="A37:K37">
    <cfRule type="containsText" dxfId="1" priority="1" operator="containsText" text="Tiešās izmaksas kopā, t. sk. darba devēja sociālais nodoklis __.__% ">
      <formula>NOT(ISERROR(SEARCH("Tiešās izmaksas kopā, t. sk. darba devēja sociālais nodoklis __.__% ",A37)))</formula>
    </cfRule>
  </conditionalFormatting>
  <pageMargins left="0" right="0" top="0.78740157480314965" bottom="0" header="0.31496062992125984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DC7EA987-A541-4A14-8BBA-80430C8D8797}">
            <xm:f>NOT(ISERROR(SEARCH("Tāme sastādīta ____. gada ___. ______________",A43)))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A43</xm:sqref>
        </x14:conditionalFormatting>
        <x14:conditionalFormatting xmlns:xm="http://schemas.microsoft.com/office/excel/2006/main">
          <x14:cfRule type="containsText" priority="6" operator="containsText" id="{ACDA78AF-73B6-4D16-9157-A1B6B42F0CA3}">
            <xm:f>NOT(ISERROR(SEARCH("Sertifikāta Nr. _________________________________",A48)))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A48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F14D8-839A-434D-B052-CBD5FB76089D}">
  <sheetPr codeName="Sheet8"/>
  <dimension ref="A1:P35"/>
  <sheetViews>
    <sheetView tabSelected="1" view="pageBreakPreview" zoomScale="60" zoomScaleNormal="130" workbookViewId="0">
      <selection activeCell="M26" sqref="M26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7"/>
      <c r="B1" s="17"/>
      <c r="C1" s="21" t="s">
        <v>51</v>
      </c>
      <c r="D1" s="41">
        <f>'Kops a'!A20</f>
        <v>6</v>
      </c>
      <c r="E1" s="17"/>
      <c r="F1" s="17"/>
      <c r="G1" s="17"/>
      <c r="H1" s="17"/>
      <c r="I1" s="17"/>
      <c r="J1" s="17"/>
      <c r="N1" s="20"/>
      <c r="O1" s="21"/>
      <c r="P1" s="22"/>
    </row>
    <row r="2" spans="1:16" x14ac:dyDescent="0.2">
      <c r="A2" s="23"/>
      <c r="B2" s="23"/>
      <c r="C2" s="263" t="s">
        <v>217</v>
      </c>
      <c r="D2" s="263"/>
      <c r="E2" s="263"/>
      <c r="F2" s="263"/>
      <c r="G2" s="263"/>
      <c r="H2" s="263"/>
      <c r="I2" s="263"/>
      <c r="J2" s="23"/>
    </row>
    <row r="3" spans="1:16" x14ac:dyDescent="0.2">
      <c r="A3" s="24"/>
      <c r="B3" s="24"/>
      <c r="C3" s="226" t="s">
        <v>28</v>
      </c>
      <c r="D3" s="226"/>
      <c r="E3" s="226"/>
      <c r="F3" s="226"/>
      <c r="G3" s="226"/>
      <c r="H3" s="226"/>
      <c r="I3" s="226"/>
      <c r="J3" s="24"/>
    </row>
    <row r="4" spans="1:16" x14ac:dyDescent="0.2">
      <c r="A4" s="24"/>
      <c r="B4" s="24"/>
      <c r="C4" s="264" t="s">
        <v>5</v>
      </c>
      <c r="D4" s="264"/>
      <c r="E4" s="264"/>
      <c r="F4" s="264"/>
      <c r="G4" s="264"/>
      <c r="H4" s="264"/>
      <c r="I4" s="264"/>
      <c r="J4" s="24"/>
    </row>
    <row r="5" spans="1:16" x14ac:dyDescent="0.2">
      <c r="A5" s="17"/>
      <c r="B5" s="17"/>
      <c r="C5" s="21" t="s">
        <v>6</v>
      </c>
      <c r="D5" s="277" t="str">
        <f>'Kops a'!D6</f>
        <v>Daudzdzīvokļu dzīvojamā ēka</v>
      </c>
      <c r="E5" s="277"/>
      <c r="F5" s="277"/>
      <c r="G5" s="277"/>
      <c r="H5" s="277"/>
      <c r="I5" s="277"/>
      <c r="J5" s="277"/>
      <c r="K5" s="277"/>
      <c r="L5" s="277"/>
      <c r="M5" s="12"/>
      <c r="N5" s="12"/>
      <c r="O5" s="12"/>
      <c r="P5" s="12"/>
    </row>
    <row r="6" spans="1:16" x14ac:dyDescent="0.2">
      <c r="A6" s="17"/>
      <c r="B6" s="17"/>
      <c r="C6" s="21" t="s">
        <v>8</v>
      </c>
      <c r="D6" s="277" t="str">
        <f>'Kops a'!D7</f>
        <v>Daudzdzīvokļu dzīvojamās ēkas energoefektivitātes paaugstināšanas pasākumi</v>
      </c>
      <c r="E6" s="277"/>
      <c r="F6" s="277"/>
      <c r="G6" s="277"/>
      <c r="H6" s="277"/>
      <c r="I6" s="277"/>
      <c r="J6" s="277"/>
      <c r="K6" s="277"/>
      <c r="L6" s="277"/>
      <c r="M6" s="12"/>
      <c r="N6" s="12"/>
      <c r="O6" s="12"/>
      <c r="P6" s="12"/>
    </row>
    <row r="7" spans="1:16" x14ac:dyDescent="0.2">
      <c r="A7" s="17"/>
      <c r="B7" s="17"/>
      <c r="C7" s="21" t="s">
        <v>10</v>
      </c>
      <c r="D7" s="277" t="str">
        <f>'Kops a'!D8</f>
        <v>Aldaru iela 8, Liepāja</v>
      </c>
      <c r="E7" s="277"/>
      <c r="F7" s="277"/>
      <c r="G7" s="277"/>
      <c r="H7" s="277"/>
      <c r="I7" s="277"/>
      <c r="J7" s="277"/>
      <c r="K7" s="277"/>
      <c r="L7" s="277"/>
      <c r="M7" s="12"/>
      <c r="N7" s="12"/>
      <c r="O7" s="12"/>
      <c r="P7" s="12"/>
    </row>
    <row r="8" spans="1:16" x14ac:dyDescent="0.2">
      <c r="A8" s="17"/>
      <c r="B8" s="17"/>
      <c r="C8" s="80" t="s">
        <v>31</v>
      </c>
      <c r="D8" s="277" t="str">
        <f>'Kops a'!D9</f>
        <v>WS-56-15</v>
      </c>
      <c r="E8" s="277"/>
      <c r="F8" s="277"/>
      <c r="G8" s="277"/>
      <c r="H8" s="277"/>
      <c r="I8" s="277"/>
      <c r="J8" s="277"/>
      <c r="K8" s="277"/>
      <c r="L8" s="277"/>
      <c r="M8" s="12"/>
      <c r="N8" s="12"/>
      <c r="O8" s="12"/>
      <c r="P8" s="12"/>
    </row>
    <row r="9" spans="1:16" ht="11.25" customHeight="1" x14ac:dyDescent="0.2">
      <c r="A9" s="265" t="s">
        <v>53</v>
      </c>
      <c r="B9" s="265"/>
      <c r="C9" s="265"/>
      <c r="D9" s="265"/>
      <c r="E9" s="265"/>
      <c r="F9" s="265"/>
      <c r="G9" s="25"/>
      <c r="H9" s="25"/>
      <c r="I9" s="25"/>
      <c r="J9" s="269" t="s">
        <v>54</v>
      </c>
      <c r="K9" s="269"/>
      <c r="L9" s="269"/>
      <c r="M9" s="269"/>
      <c r="N9" s="276">
        <f>P20</f>
        <v>0</v>
      </c>
      <c r="O9" s="276"/>
      <c r="P9" s="25"/>
    </row>
    <row r="10" spans="1:16" x14ac:dyDescent="0.2">
      <c r="A10" s="26"/>
      <c r="B10" s="27"/>
      <c r="C10" s="80"/>
      <c r="D10" s="17"/>
      <c r="E10" s="17"/>
      <c r="F10" s="17"/>
      <c r="G10" s="17"/>
      <c r="H10" s="17"/>
      <c r="I10" s="17"/>
      <c r="J10" s="17"/>
      <c r="K10" s="17"/>
      <c r="L10" s="23"/>
      <c r="M10" s="23"/>
      <c r="O10" s="71"/>
      <c r="P10" s="70" t="str">
        <f>A26</f>
        <v>Tāme sastādīta 20__. gada __. _________</v>
      </c>
    </row>
    <row r="11" spans="1:16" ht="12" thickBot="1" x14ac:dyDescent="0.25">
      <c r="A11" s="26"/>
      <c r="B11" s="27"/>
      <c r="C11" s="80"/>
      <c r="D11" s="17"/>
      <c r="E11" s="17"/>
      <c r="F11" s="17"/>
      <c r="G11" s="17"/>
      <c r="H11" s="17"/>
      <c r="I11" s="17"/>
      <c r="J11" s="17"/>
      <c r="K11" s="17"/>
      <c r="L11" s="28"/>
      <c r="M11" s="28"/>
      <c r="N11" s="29"/>
      <c r="O11" s="20"/>
      <c r="P11" s="17"/>
    </row>
    <row r="12" spans="1:16" x14ac:dyDescent="0.2">
      <c r="A12" s="237" t="s">
        <v>34</v>
      </c>
      <c r="B12" s="271" t="s">
        <v>55</v>
      </c>
      <c r="C12" s="267" t="s">
        <v>56</v>
      </c>
      <c r="D12" s="274" t="s">
        <v>57</v>
      </c>
      <c r="E12" s="278" t="s">
        <v>58</v>
      </c>
      <c r="F12" s="266" t="s">
        <v>59</v>
      </c>
      <c r="G12" s="267"/>
      <c r="H12" s="267"/>
      <c r="I12" s="267"/>
      <c r="J12" s="267"/>
      <c r="K12" s="268"/>
      <c r="L12" s="266" t="s">
        <v>60</v>
      </c>
      <c r="M12" s="267"/>
      <c r="N12" s="267"/>
      <c r="O12" s="267"/>
      <c r="P12" s="268"/>
    </row>
    <row r="13" spans="1:16" ht="126.75" customHeight="1" thickBot="1" x14ac:dyDescent="0.25">
      <c r="A13" s="270"/>
      <c r="B13" s="272"/>
      <c r="C13" s="273"/>
      <c r="D13" s="275"/>
      <c r="E13" s="279"/>
      <c r="F13" s="85" t="s">
        <v>61</v>
      </c>
      <c r="G13" s="86" t="s">
        <v>62</v>
      </c>
      <c r="H13" s="86" t="s">
        <v>63</v>
      </c>
      <c r="I13" s="86" t="s">
        <v>64</v>
      </c>
      <c r="J13" s="86" t="s">
        <v>65</v>
      </c>
      <c r="K13" s="50" t="s">
        <v>66</v>
      </c>
      <c r="L13" s="85" t="s">
        <v>61</v>
      </c>
      <c r="M13" s="86" t="s">
        <v>63</v>
      </c>
      <c r="N13" s="86" t="s">
        <v>64</v>
      </c>
      <c r="O13" s="86" t="s">
        <v>65</v>
      </c>
      <c r="P13" s="50" t="s">
        <v>66</v>
      </c>
    </row>
    <row r="14" spans="1:16" ht="17.25" customHeight="1" x14ac:dyDescent="0.2">
      <c r="A14" s="169"/>
      <c r="B14" s="169"/>
      <c r="C14" s="211" t="s">
        <v>218</v>
      </c>
      <c r="D14" s="212"/>
      <c r="E14" s="212"/>
      <c r="F14" s="53"/>
      <c r="G14" s="51"/>
      <c r="H14" s="51">
        <f>ROUND(F14*G14,2)</f>
        <v>0</v>
      </c>
      <c r="I14" s="51"/>
      <c r="J14" s="51"/>
      <c r="K14" s="52">
        <f>SUM(H14:J14)</f>
        <v>0</v>
      </c>
      <c r="L14" s="53">
        <f>ROUND(E14*F14,2)</f>
        <v>0</v>
      </c>
      <c r="M14" s="51">
        <f>ROUND(H14*E14,2)</f>
        <v>0</v>
      </c>
      <c r="N14" s="51">
        <f>ROUND(I14*E14,2)</f>
        <v>0</v>
      </c>
      <c r="O14" s="51">
        <f>ROUND(J14*E14,2)</f>
        <v>0</v>
      </c>
      <c r="P14" s="52">
        <f>SUM(M14:O14)</f>
        <v>0</v>
      </c>
    </row>
    <row r="15" spans="1:16" ht="29.25" customHeight="1" x14ac:dyDescent="0.2">
      <c r="A15" s="106">
        <f>IF(COUNTBLANK(B15)=1," ",COUNTA($B$13:B15))</f>
        <v>1</v>
      </c>
      <c r="B15" s="107" t="s">
        <v>67</v>
      </c>
      <c r="C15" s="166" t="s">
        <v>219</v>
      </c>
      <c r="D15" s="167" t="s">
        <v>74</v>
      </c>
      <c r="E15" s="213">
        <f>17*17*2+18*3*2-3*5*2*0.9*2-0.86*2*5*2</f>
        <v>614.79999999999995</v>
      </c>
      <c r="F15" s="53"/>
      <c r="G15" s="51"/>
      <c r="H15" s="51"/>
      <c r="I15" s="51"/>
      <c r="J15" s="51"/>
      <c r="K15" s="52"/>
      <c r="L15" s="53"/>
      <c r="M15" s="51"/>
      <c r="N15" s="51"/>
      <c r="O15" s="51"/>
      <c r="P15" s="52"/>
    </row>
    <row r="16" spans="1:16" ht="17.25" customHeight="1" x14ac:dyDescent="0.2">
      <c r="A16" s="106"/>
      <c r="B16" s="107"/>
      <c r="C16" s="166" t="s">
        <v>220</v>
      </c>
      <c r="D16" s="106" t="s">
        <v>89</v>
      </c>
      <c r="E16" s="214">
        <f>E15</f>
        <v>614.79999999999995</v>
      </c>
      <c r="F16" s="53"/>
      <c r="G16" s="51"/>
      <c r="H16" s="51"/>
      <c r="I16" s="51"/>
      <c r="J16" s="51"/>
      <c r="K16" s="52"/>
      <c r="L16" s="53"/>
      <c r="M16" s="51"/>
      <c r="N16" s="51"/>
      <c r="O16" s="51"/>
      <c r="P16" s="52"/>
    </row>
    <row r="17" spans="1:16" ht="9" customHeight="1" x14ac:dyDescent="0.2">
      <c r="A17" s="106" t="str">
        <f>IF(COUNTBLANK(B17)=1," ",COUNTA($B$13:B17))</f>
        <v xml:space="preserve"> </v>
      </c>
      <c r="B17" s="106"/>
      <c r="C17" s="166" t="s">
        <v>94</v>
      </c>
      <c r="D17" s="106" t="s">
        <v>89</v>
      </c>
      <c r="E17" s="214">
        <f>E15*0.3</f>
        <v>184.43999999999997</v>
      </c>
      <c r="F17" s="53"/>
      <c r="G17" s="51"/>
      <c r="H17" s="51"/>
      <c r="I17" s="51"/>
      <c r="J17" s="51"/>
      <c r="K17" s="52"/>
      <c r="L17" s="53"/>
      <c r="M17" s="51"/>
      <c r="N17" s="51"/>
      <c r="O17" s="51"/>
      <c r="P17" s="52"/>
    </row>
    <row r="18" spans="1:16" ht="11.25" customHeight="1" x14ac:dyDescent="0.2">
      <c r="A18" s="106" t="str">
        <f>IF(COUNTBLANK(B18)=1," ",COUNTA($B$13:B18))</f>
        <v xml:space="preserve"> </v>
      </c>
      <c r="B18" s="106"/>
      <c r="C18" s="166" t="s">
        <v>221</v>
      </c>
      <c r="D18" s="106" t="s">
        <v>89</v>
      </c>
      <c r="E18" s="214">
        <f>E15*4</f>
        <v>2459.1999999999998</v>
      </c>
      <c r="F18" s="53"/>
      <c r="G18" s="51"/>
      <c r="H18" s="51"/>
      <c r="I18" s="51"/>
      <c r="J18" s="51"/>
      <c r="K18" s="52"/>
      <c r="L18" s="53"/>
      <c r="M18" s="51"/>
      <c r="N18" s="51"/>
      <c r="O18" s="51"/>
      <c r="P18" s="52"/>
    </row>
    <row r="19" spans="1:16" ht="19.5" customHeight="1" thickBot="1" x14ac:dyDescent="0.25">
      <c r="A19" s="106" t="str">
        <f>IF(COUNTBLANK(B19)=1," ",COUNTA($B$13:B19))</f>
        <v xml:space="preserve"> </v>
      </c>
      <c r="B19" s="106"/>
      <c r="C19" s="166" t="s">
        <v>222</v>
      </c>
      <c r="D19" s="106" t="s">
        <v>89</v>
      </c>
      <c r="E19" s="214">
        <f>E15*0.6</f>
        <v>368.87999999999994</v>
      </c>
      <c r="F19" s="53"/>
      <c r="G19" s="51"/>
      <c r="H19" s="51"/>
      <c r="I19" s="51"/>
      <c r="J19" s="51"/>
      <c r="K19" s="52"/>
      <c r="L19" s="53"/>
      <c r="M19" s="51"/>
      <c r="N19" s="51"/>
      <c r="O19" s="51"/>
      <c r="P19" s="52"/>
    </row>
    <row r="20" spans="1:16" ht="12" customHeight="1" thickBot="1" x14ac:dyDescent="0.25">
      <c r="A20" s="281" t="s">
        <v>224</v>
      </c>
      <c r="B20" s="282"/>
      <c r="C20" s="282"/>
      <c r="D20" s="282"/>
      <c r="E20" s="282"/>
      <c r="F20" s="282"/>
      <c r="G20" s="282"/>
      <c r="H20" s="282"/>
      <c r="I20" s="282"/>
      <c r="J20" s="282"/>
      <c r="K20" s="283"/>
      <c r="L20" s="54">
        <f>SUM(L14:L19)</f>
        <v>0</v>
      </c>
      <c r="M20" s="55">
        <f>SUM(M14:M19)</f>
        <v>0</v>
      </c>
      <c r="N20" s="55">
        <f>SUM(N14:N19)</f>
        <v>0</v>
      </c>
      <c r="O20" s="55">
        <f>SUM(O14:O19)</f>
        <v>0</v>
      </c>
      <c r="P20" s="56">
        <f>SUM(P14:P19)</f>
        <v>0</v>
      </c>
    </row>
    <row r="21" spans="1:16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1:16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1:16" x14ac:dyDescent="0.2">
      <c r="A23" s="1" t="s">
        <v>20</v>
      </c>
      <c r="B23" s="12"/>
      <c r="C23" s="280">
        <f>'Kops a'!C30:H30</f>
        <v>0</v>
      </c>
      <c r="D23" s="280"/>
      <c r="E23" s="280"/>
      <c r="F23" s="280"/>
      <c r="G23" s="280"/>
      <c r="H23" s="280"/>
      <c r="I23" s="12"/>
      <c r="J23" s="12"/>
      <c r="K23" s="12"/>
      <c r="L23" s="12"/>
      <c r="M23" s="12"/>
      <c r="N23" s="12"/>
      <c r="O23" s="12"/>
      <c r="P23" s="12"/>
    </row>
    <row r="24" spans="1:16" x14ac:dyDescent="0.2">
      <c r="A24" s="12"/>
      <c r="B24" s="12"/>
      <c r="C24" s="217" t="s">
        <v>21</v>
      </c>
      <c r="D24" s="217"/>
      <c r="E24" s="217"/>
      <c r="F24" s="217"/>
      <c r="G24" s="217"/>
      <c r="H24" s="217"/>
      <c r="I24" s="12"/>
      <c r="J24" s="12"/>
      <c r="K24" s="12"/>
      <c r="L24" s="12"/>
      <c r="M24" s="12"/>
      <c r="N24" s="12"/>
      <c r="O24" s="12"/>
      <c r="P24" s="12"/>
    </row>
    <row r="25" spans="1:16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</row>
    <row r="26" spans="1:16" x14ac:dyDescent="0.2">
      <c r="A26" s="68" t="str">
        <f>'Kops a'!A33</f>
        <v>Tāme sastādīta 20__. gada __. _________</v>
      </c>
      <c r="B26" s="69"/>
      <c r="C26" s="69"/>
      <c r="D26" s="69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  <row r="27" spans="1:16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16" x14ac:dyDescent="0.2">
      <c r="A28" s="1" t="s">
        <v>50</v>
      </c>
      <c r="B28" s="12"/>
      <c r="C28" s="280">
        <f>'Kops a'!C35:H35</f>
        <v>0</v>
      </c>
      <c r="D28" s="280"/>
      <c r="E28" s="280"/>
      <c r="F28" s="280"/>
      <c r="G28" s="280"/>
      <c r="H28" s="280"/>
      <c r="I28" s="12"/>
      <c r="J28" s="12"/>
      <c r="K28" s="12"/>
      <c r="L28" s="12"/>
      <c r="M28" s="12"/>
      <c r="N28" s="12"/>
      <c r="O28" s="12"/>
      <c r="P28" s="12"/>
    </row>
    <row r="29" spans="1:16" x14ac:dyDescent="0.2">
      <c r="A29" s="12"/>
      <c r="B29" s="12"/>
      <c r="C29" s="217" t="s">
        <v>21</v>
      </c>
      <c r="D29" s="217"/>
      <c r="E29" s="217"/>
      <c r="F29" s="217"/>
      <c r="G29" s="217"/>
      <c r="H29" s="217"/>
      <c r="I29" s="12"/>
      <c r="J29" s="12"/>
      <c r="K29" s="12"/>
      <c r="L29" s="12"/>
      <c r="M29" s="12"/>
      <c r="N29" s="12"/>
      <c r="O29" s="12"/>
      <c r="P29" s="12"/>
    </row>
    <row r="30" spans="1:16" x14ac:dyDescent="0.2">
      <c r="A30" s="12"/>
      <c r="B30" s="12"/>
      <c r="C30" s="12"/>
      <c r="D30" s="12"/>
      <c r="E30" s="12"/>
      <c r="F30" s="12"/>
      <c r="G30" s="12"/>
      <c r="H30" s="12" t="s">
        <v>223</v>
      </c>
      <c r="I30" s="12"/>
      <c r="J30" s="12"/>
      <c r="K30" s="12"/>
      <c r="L30" s="12"/>
      <c r="M30" s="12"/>
      <c r="N30" s="12"/>
      <c r="O30" s="12"/>
      <c r="P30" s="12"/>
    </row>
    <row r="31" spans="1:16" x14ac:dyDescent="0.2">
      <c r="A31" s="68" t="s">
        <v>129</v>
      </c>
      <c r="B31" s="69"/>
      <c r="C31" s="73">
        <f>'Kops a'!C38</f>
        <v>0</v>
      </c>
      <c r="D31" s="40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2" spans="1:1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</row>
    <row r="33" spans="2:2" ht="13.5" x14ac:dyDescent="0.2">
      <c r="B33" s="76" t="s">
        <v>130</v>
      </c>
    </row>
    <row r="34" spans="2:2" ht="12" x14ac:dyDescent="0.2">
      <c r="B34" s="77" t="s">
        <v>131</v>
      </c>
    </row>
    <row r="35" spans="2:2" ht="12" x14ac:dyDescent="0.2">
      <c r="B35" s="77" t="s">
        <v>132</v>
      </c>
    </row>
  </sheetData>
  <mergeCells count="22">
    <mergeCell ref="C29:H29"/>
    <mergeCell ref="C4:I4"/>
    <mergeCell ref="F12:K12"/>
    <mergeCell ref="A9:F9"/>
    <mergeCell ref="J9:M9"/>
    <mergeCell ref="D8:L8"/>
    <mergeCell ref="A20:K20"/>
    <mergeCell ref="C23:H23"/>
    <mergeCell ref="C24:H24"/>
    <mergeCell ref="C28:H28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N9:O9 H14:H19 K14:P19">
    <cfRule type="cellIs" dxfId="21" priority="27" operator="equal">
      <formula>0</formula>
    </cfRule>
  </conditionalFormatting>
  <conditionalFormatting sqref="A9:F9">
    <cfRule type="containsText" dxfId="20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9" priority="24" operator="equal">
      <formula>0</formula>
    </cfRule>
  </conditionalFormatting>
  <conditionalFormatting sqref="O10">
    <cfRule type="cellIs" dxfId="18" priority="23" operator="equal">
      <formula>"20__. gada __. _________"</formula>
    </cfRule>
  </conditionalFormatting>
  <conditionalFormatting sqref="L20:P20">
    <cfRule type="cellIs" dxfId="16" priority="17" operator="equal">
      <formula>0</formula>
    </cfRule>
  </conditionalFormatting>
  <conditionalFormatting sqref="C4:I4">
    <cfRule type="cellIs" dxfId="15" priority="16" operator="equal">
      <formula>0</formula>
    </cfRule>
  </conditionalFormatting>
  <conditionalFormatting sqref="D5:L8">
    <cfRule type="cellIs" dxfId="14" priority="12" operator="equal">
      <formula>0</formula>
    </cfRule>
  </conditionalFormatting>
  <conditionalFormatting sqref="F14:G19">
    <cfRule type="cellIs" dxfId="13" priority="11" operator="equal">
      <formula>0</formula>
    </cfRule>
  </conditionalFormatting>
  <conditionalFormatting sqref="I14:J19">
    <cfRule type="cellIs" dxfId="12" priority="9" operator="equal">
      <formula>0</formula>
    </cfRule>
  </conditionalFormatting>
  <conditionalFormatting sqref="P10">
    <cfRule type="cellIs" dxfId="11" priority="8" operator="equal">
      <formula>"20__. gada __. _________"</formula>
    </cfRule>
  </conditionalFormatting>
  <conditionalFormatting sqref="C28:H28">
    <cfRule type="cellIs" dxfId="10" priority="5" operator="equal">
      <formula>0</formula>
    </cfRule>
  </conditionalFormatting>
  <conditionalFormatting sqref="C23:H23">
    <cfRule type="cellIs" dxfId="9" priority="4" operator="equal">
      <formula>0</formula>
    </cfRule>
  </conditionalFormatting>
  <conditionalFormatting sqref="C28:H28 C31 C23:H23">
    <cfRule type="cellIs" dxfId="8" priority="3" operator="equal">
      <formula>0</formula>
    </cfRule>
  </conditionalFormatting>
  <conditionalFormatting sqref="D1">
    <cfRule type="cellIs" dxfId="7" priority="2" operator="equal">
      <formula>0</formula>
    </cfRule>
  </conditionalFormatting>
  <conditionalFormatting sqref="A20:K20">
    <cfRule type="containsText" dxfId="0" priority="1" operator="containsText" text="Tiešās izmaksas kopā, t. sk. darba devēja sociālais nodoklis __.__% ">
      <formula>NOT(ISERROR(SEARCH("Tiešās izmaksas kopā, t. sk. darba devēja sociālais nodoklis __.__% ",A20)))</formula>
    </cfRule>
  </conditionalFormatting>
  <pageMargins left="0" right="0" top="0.78740157480314965" bottom="0" header="0.31496062992125984" footer="0.31496062992125984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A5F45D83-914D-4306-B26D-4B74C3C819FC}">
            <xm:f>NOT(ISERROR(SEARCH("Tāme sastādīta ____. gada ___. ______________",A26)))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A26</xm:sqref>
        </x14:conditionalFormatting>
        <x14:conditionalFormatting xmlns:xm="http://schemas.microsoft.com/office/excel/2006/main">
          <x14:cfRule type="containsText" priority="6" operator="containsText" id="{A2E03CF5-E14D-4A31-8C34-6550548A72DB}">
            <xm:f>NOT(ISERROR(SEARCH("Sertifikāta Nr. _________________________________",A31)))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8</vt:i4>
      </vt:variant>
    </vt:vector>
  </HeadingPairs>
  <TitlesOfParts>
    <vt:vector size="8" baseType="lpstr">
      <vt:lpstr>Kopt a</vt:lpstr>
      <vt:lpstr>Kops a</vt:lpstr>
      <vt:lpstr>1a</vt:lpstr>
      <vt:lpstr>2a</vt:lpstr>
      <vt:lpstr>3a</vt:lpstr>
      <vt:lpstr>4a</vt:lpstr>
      <vt:lpstr>5a</vt:lpstr>
      <vt:lpstr>6a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Armands Ūbelis</dc:creator>
  <cp:keywords/>
  <dc:description/>
  <cp:lastModifiedBy>Prezenta</cp:lastModifiedBy>
  <cp:revision/>
  <dcterms:created xsi:type="dcterms:W3CDTF">2019-03-11T11:42:22Z</dcterms:created>
  <dcterms:modified xsi:type="dcterms:W3CDTF">2021-02-12T12:10:21Z</dcterms:modified>
  <cp:category/>
  <cp:contentStatus/>
</cp:coreProperties>
</file>