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61_Vanes_9_2\"/>
    </mc:Choice>
  </mc:AlternateContent>
  <xr:revisionPtr revIDLastSave="0" documentId="13_ncr:1_{E836830E-C3BA-47FF-9760-0A096DA2B972}" xr6:coauthVersionLast="45" xr6:coauthVersionMax="45" xr10:uidLastSave="{00000000-0000-0000-0000-000000000000}"/>
  <bookViews>
    <workbookView xWindow="1500" yWindow="210" windowWidth="17700" windowHeight="15345" tabRatio="846" activeTab="6" xr2:uid="{5D9A5C31-EB66-4807-93B2-F9DF804BDB8A}"/>
  </bookViews>
  <sheets>
    <sheet name="Kopt a" sheetId="1" r:id="rId1"/>
    <sheet name="Kops a" sheetId="2" r:id="rId2"/>
    <sheet name="1a" sheetId="3" r:id="rId3"/>
    <sheet name="2a" sheetId="5" r:id="rId4"/>
    <sheet name="3a" sheetId="6" r:id="rId5"/>
    <sheet name="4a" sheetId="8" r:id="rId6"/>
    <sheet name="5a" sheetId="9" r:id="rId7"/>
    <sheet name="6a" sheetId="10" r:id="rId8"/>
    <sheet name="apjomi" sheetId="33" state="hidden" r:id="rId9"/>
  </sheets>
  <definedNames>
    <definedName name="__xlnm__FilterDatabase_1_1">#REF!</definedName>
    <definedName name="__xlnm__FilterDatabase_7">#REF!</definedName>
    <definedName name="__xlnm__FilterDatabase_8">#REF!</definedName>
    <definedName name="__xlnm_Print_Area" localSheetId="8">apjomi!$A$1:$W$16</definedName>
    <definedName name="_xlnm.Print_Area" localSheetId="8">apjomi!$A$1:$W$26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3" l="1"/>
  <c r="E32" i="5" l="1"/>
  <c r="E31" i="5"/>
  <c r="E29" i="5"/>
  <c r="E30" i="5" s="1"/>
  <c r="E23" i="5"/>
  <c r="E27" i="5" s="1"/>
  <c r="E19" i="5"/>
  <c r="E15" i="5"/>
  <c r="E14" i="5"/>
  <c r="W5" i="33"/>
  <c r="E46" i="3"/>
  <c r="E44" i="3"/>
  <c r="E43" i="3"/>
  <c r="E45" i="3" s="1"/>
  <c r="E29" i="3"/>
  <c r="E28" i="3"/>
  <c r="B29" i="3"/>
  <c r="B28" i="3"/>
  <c r="E18" i="3"/>
  <c r="E19" i="3" s="1"/>
  <c r="E20" i="3" s="1"/>
  <c r="E15" i="3"/>
  <c r="E16" i="3" s="1"/>
  <c r="E5" i="33"/>
  <c r="D10" i="33"/>
  <c r="E16" i="5" s="1"/>
  <c r="E17" i="5" s="1"/>
  <c r="A16" i="2"/>
  <c r="A17" i="2" s="1"/>
  <c r="A18" i="2" s="1"/>
  <c r="A19" i="2" s="1"/>
  <c r="A20" i="2" s="1"/>
  <c r="E28" i="5" l="1"/>
  <c r="E24" i="5"/>
  <c r="E25" i="5"/>
  <c r="E26" i="5" s="1"/>
  <c r="E18" i="5"/>
  <c r="E27" i="3"/>
  <c r="C19" i="1"/>
  <c r="I26" i="33"/>
  <c r="D24" i="33"/>
  <c r="I24" i="33" s="1"/>
  <c r="D23" i="33"/>
  <c r="I23" i="33" s="1"/>
  <c r="I22" i="33"/>
  <c r="H21" i="33"/>
  <c r="D21" i="33"/>
  <c r="F21" i="33" s="1"/>
  <c r="I21" i="33" s="1"/>
  <c r="I20" i="33"/>
  <c r="C15" i="33"/>
  <c r="C10" i="33"/>
  <c r="V4" i="33"/>
  <c r="T4" i="33"/>
  <c r="U4" i="33" s="1"/>
  <c r="R4" i="33"/>
  <c r="S4" i="33" s="1"/>
  <c r="Q4" i="33"/>
  <c r="P4" i="33"/>
  <c r="M4" i="33"/>
  <c r="O4" i="33" s="1"/>
  <c r="L4" i="33"/>
  <c r="N4" i="33" s="1"/>
  <c r="H4" i="33"/>
  <c r="C4" i="33"/>
  <c r="J3" i="33"/>
  <c r="I3" i="33"/>
  <c r="E20" i="5" l="1"/>
  <c r="E21" i="5"/>
  <c r="E22" i="5"/>
  <c r="E30" i="3"/>
  <c r="E33" i="3"/>
  <c r="E32" i="3"/>
  <c r="E31" i="3"/>
  <c r="I4" i="33"/>
  <c r="I25" i="33"/>
  <c r="P5" i="33"/>
  <c r="J4" i="33"/>
  <c r="J5" i="33" s="1"/>
  <c r="C11" i="33"/>
  <c r="C13" i="33" s="1"/>
  <c r="C16" i="33" s="1"/>
  <c r="C44" i="5"/>
  <c r="C41" i="5"/>
  <c r="C36" i="5"/>
  <c r="C29" i="6"/>
  <c r="C26" i="6"/>
  <c r="C21" i="6"/>
  <c r="C41" i="8"/>
  <c r="C38" i="8"/>
  <c r="C33" i="8"/>
  <c r="C103" i="9"/>
  <c r="C100" i="9"/>
  <c r="C95" i="9"/>
  <c r="C124" i="10"/>
  <c r="C121" i="10"/>
  <c r="C116" i="10"/>
  <c r="C71" i="3"/>
  <c r="C68" i="3"/>
  <c r="C63" i="3"/>
  <c r="A33" i="2"/>
  <c r="A39" i="5" s="1"/>
  <c r="P10" i="5" s="1"/>
  <c r="K4" i="33" l="1"/>
  <c r="K5" i="33" s="1"/>
  <c r="Q5" i="33"/>
  <c r="V5" i="33"/>
  <c r="E52" i="3" s="1"/>
  <c r="S5" i="33"/>
  <c r="E49" i="3" s="1"/>
  <c r="U5" i="33"/>
  <c r="E51" i="3" s="1"/>
  <c r="N5" i="33"/>
  <c r="E34" i="3" s="1"/>
  <c r="O5" i="33"/>
  <c r="M5" i="33"/>
  <c r="I5" i="33"/>
  <c r="A66" i="3"/>
  <c r="P10" i="3" s="1"/>
  <c r="A119" i="10"/>
  <c r="P10" i="10" s="1"/>
  <c r="A36" i="8"/>
  <c r="P10" i="8" s="1"/>
  <c r="A24" i="6"/>
  <c r="P10" i="6" s="1"/>
  <c r="A98" i="9"/>
  <c r="P10" i="9" s="1"/>
  <c r="D9" i="2"/>
  <c r="D8" i="2"/>
  <c r="D7" i="2"/>
  <c r="D6" i="2"/>
  <c r="E35" i="3" l="1"/>
  <c r="E37" i="3"/>
  <c r="E40" i="3"/>
  <c r="E36" i="3"/>
  <c r="E39" i="3"/>
  <c r="E41" i="3"/>
  <c r="E42" i="3"/>
  <c r="R5" i="33"/>
  <c r="E48" i="3" s="1"/>
  <c r="T5" i="33"/>
  <c r="E50" i="3" s="1"/>
  <c r="L5" i="33"/>
  <c r="D7" i="10"/>
  <c r="D7" i="9"/>
  <c r="D7" i="8"/>
  <c r="D7" i="6"/>
  <c r="D7" i="5"/>
  <c r="D8" i="10"/>
  <c r="D8" i="9"/>
  <c r="D8" i="8"/>
  <c r="D8" i="6"/>
  <c r="D8" i="5"/>
  <c r="D5" i="10"/>
  <c r="D5" i="9"/>
  <c r="D5" i="8"/>
  <c r="D5" i="6"/>
  <c r="D5" i="5"/>
  <c r="D6" i="10"/>
  <c r="D6" i="9"/>
  <c r="D6" i="8"/>
  <c r="D6" i="6"/>
  <c r="D6" i="5"/>
  <c r="D6" i="3"/>
  <c r="D7" i="3"/>
  <c r="D5" i="3"/>
  <c r="D8" i="3"/>
  <c r="H15" i="6"/>
  <c r="H16" i="6"/>
  <c r="H17" i="6"/>
  <c r="H16" i="8"/>
  <c r="H18" i="8"/>
  <c r="H20" i="8"/>
  <c r="H22" i="8"/>
  <c r="H24" i="8"/>
  <c r="H26" i="8"/>
  <c r="H28" i="8"/>
  <c r="H16" i="9"/>
  <c r="H19" i="9"/>
  <c r="H21" i="9"/>
  <c r="H23" i="9"/>
  <c r="H25" i="9"/>
  <c r="H27" i="9"/>
  <c r="H29" i="9"/>
  <c r="H31" i="9"/>
  <c r="H33" i="9"/>
  <c r="H35" i="9"/>
  <c r="H37" i="9"/>
  <c r="H39" i="9"/>
  <c r="H43" i="9"/>
  <c r="H45" i="9"/>
  <c r="H47" i="9"/>
  <c r="H49" i="9"/>
  <c r="H51" i="9"/>
  <c r="H53" i="9"/>
  <c r="H55" i="9"/>
  <c r="H57" i="9"/>
  <c r="H59" i="9"/>
  <c r="H61" i="9"/>
  <c r="H63" i="9"/>
  <c r="H65" i="9"/>
  <c r="H67" i="9"/>
  <c r="H69" i="9"/>
  <c r="H71" i="9"/>
  <c r="H73" i="9"/>
  <c r="H75" i="9"/>
  <c r="H79" i="9"/>
  <c r="H81" i="9"/>
  <c r="H83" i="9"/>
  <c r="H85" i="9"/>
  <c r="H87" i="9"/>
  <c r="H89" i="9"/>
  <c r="H91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5" i="10"/>
  <c r="H59" i="10"/>
  <c r="H63" i="10"/>
  <c r="H67" i="10"/>
  <c r="H71" i="10"/>
  <c r="H75" i="10"/>
  <c r="H79" i="10"/>
  <c r="H83" i="10"/>
  <c r="H87" i="10"/>
  <c r="H91" i="10"/>
  <c r="H95" i="10"/>
  <c r="H99" i="10"/>
  <c r="H103" i="10"/>
  <c r="H107" i="10"/>
  <c r="H109" i="10"/>
  <c r="H111" i="10"/>
  <c r="H14" i="6"/>
  <c r="H14" i="9"/>
  <c r="H14" i="10"/>
  <c r="H17" i="8"/>
  <c r="H21" i="8"/>
  <c r="H25" i="8"/>
  <c r="H29" i="8"/>
  <c r="H15" i="9"/>
  <c r="H20" i="9"/>
  <c r="H24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29" i="10"/>
  <c r="H33" i="10"/>
  <c r="H49" i="10"/>
  <c r="H60" i="10"/>
  <c r="H76" i="10"/>
  <c r="H88" i="10"/>
  <c r="H96" i="10"/>
  <c r="H104" i="10"/>
  <c r="H108" i="10"/>
  <c r="H112" i="10"/>
  <c r="N15" i="5"/>
  <c r="N16" i="5"/>
  <c r="N17" i="5"/>
  <c r="N19" i="5"/>
  <c r="N20" i="5"/>
  <c r="N21" i="5"/>
  <c r="N23" i="5"/>
  <c r="N25" i="5"/>
  <c r="N26" i="5"/>
  <c r="N27" i="5"/>
  <c r="N29" i="5"/>
  <c r="N30" i="5"/>
  <c r="N32" i="5"/>
  <c r="C20" i="2"/>
  <c r="C19" i="2"/>
  <c r="C18" i="2"/>
  <c r="C17" i="2"/>
  <c r="C16" i="2"/>
  <c r="C15" i="2"/>
  <c r="H27" i="8"/>
  <c r="H23" i="8"/>
  <c r="H19" i="8"/>
  <c r="H15" i="8"/>
  <c r="H90" i="9"/>
  <c r="H86" i="9"/>
  <c r="H82" i="9"/>
  <c r="H78" i="9"/>
  <c r="H74" i="9"/>
  <c r="H70" i="9"/>
  <c r="H66" i="9"/>
  <c r="H62" i="9"/>
  <c r="H58" i="9"/>
  <c r="H54" i="9"/>
  <c r="H50" i="9"/>
  <c r="H46" i="9"/>
  <c r="H42" i="9"/>
  <c r="H41" i="9"/>
  <c r="H38" i="9"/>
  <c r="H34" i="9"/>
  <c r="H30" i="9"/>
  <c r="H26" i="9"/>
  <c r="H22" i="9"/>
  <c r="H18" i="9"/>
  <c r="H17" i="9"/>
  <c r="H110" i="10"/>
  <c r="H106" i="10"/>
  <c r="H102" i="10"/>
  <c r="H98" i="10"/>
  <c r="H94" i="10"/>
  <c r="H90" i="10"/>
  <c r="H86" i="10"/>
  <c r="H82" i="10"/>
  <c r="H78" i="10"/>
  <c r="H74" i="10"/>
  <c r="H70" i="10"/>
  <c r="H66" i="10"/>
  <c r="H62" i="10"/>
  <c r="H58" i="10"/>
  <c r="H54" i="10"/>
  <c r="H51" i="10"/>
  <c r="H47" i="10"/>
  <c r="H43" i="10"/>
  <c r="H39" i="10"/>
  <c r="H35" i="10"/>
  <c r="H31" i="10"/>
  <c r="H27" i="10"/>
  <c r="H23" i="10"/>
  <c r="H19" i="10"/>
  <c r="H15" i="10"/>
  <c r="L32" i="5"/>
  <c r="H32" i="5"/>
  <c r="N31" i="5"/>
  <c r="L31" i="5"/>
  <c r="H31" i="5"/>
  <c r="M31" i="5" s="1"/>
  <c r="L30" i="5"/>
  <c r="H30" i="5"/>
  <c r="O30" i="5" s="1"/>
  <c r="L29" i="5"/>
  <c r="H29" i="5"/>
  <c r="N28" i="5"/>
  <c r="L28" i="5"/>
  <c r="H28" i="5"/>
  <c r="L27" i="5"/>
  <c r="H27" i="5"/>
  <c r="L26" i="5"/>
  <c r="H26" i="5"/>
  <c r="O26" i="5" s="1"/>
  <c r="L25" i="5"/>
  <c r="H25" i="5"/>
  <c r="N24" i="5"/>
  <c r="L24" i="5"/>
  <c r="H24" i="5"/>
  <c r="M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28" i="8" l="1"/>
  <c r="L111" i="10"/>
  <c r="L107" i="10"/>
  <c r="L103" i="10"/>
  <c r="L99" i="10"/>
  <c r="L95" i="10"/>
  <c r="L91" i="10"/>
  <c r="L87" i="10"/>
  <c r="L83" i="10"/>
  <c r="L79" i="10"/>
  <c r="L75" i="10"/>
  <c r="L71" i="10"/>
  <c r="L67" i="10"/>
  <c r="L63" i="10"/>
  <c r="L59" i="10"/>
  <c r="L55" i="10"/>
  <c r="L52" i="10"/>
  <c r="L48" i="10"/>
  <c r="L44" i="10"/>
  <c r="L40" i="10"/>
  <c r="L36" i="10"/>
  <c r="L32" i="10"/>
  <c r="L28" i="10"/>
  <c r="N88" i="9"/>
  <c r="N86" i="10"/>
  <c r="N21" i="10"/>
  <c r="N17" i="10"/>
  <c r="O99" i="10"/>
  <c r="O91" i="10"/>
  <c r="O83" i="10"/>
  <c r="O75" i="10"/>
  <c r="O67" i="10"/>
  <c r="O40" i="10"/>
  <c r="O32" i="10"/>
  <c r="O48" i="10"/>
  <c r="O59" i="10"/>
  <c r="O28" i="8"/>
  <c r="L24" i="10"/>
  <c r="L20" i="10"/>
  <c r="L16" i="10"/>
  <c r="L24" i="8"/>
  <c r="L20" i="8"/>
  <c r="L16" i="8"/>
  <c r="L16" i="6"/>
  <c r="N111" i="10"/>
  <c r="N107" i="10"/>
  <c r="N103" i="10"/>
  <c r="N99" i="10"/>
  <c r="N95" i="10"/>
  <c r="N91" i="10"/>
  <c r="N87" i="10"/>
  <c r="N83" i="10"/>
  <c r="N79" i="10"/>
  <c r="N75" i="10"/>
  <c r="N71" i="10"/>
  <c r="N67" i="10"/>
  <c r="N63" i="10"/>
  <c r="N59" i="10"/>
  <c r="N55" i="10"/>
  <c r="N52" i="10"/>
  <c r="N48" i="10"/>
  <c r="N44" i="10"/>
  <c r="N40" i="10"/>
  <c r="N36" i="10"/>
  <c r="N32" i="10"/>
  <c r="N28" i="10"/>
  <c r="N28" i="8"/>
  <c r="N14" i="8"/>
  <c r="O20" i="8"/>
  <c r="O24" i="8"/>
  <c r="N24" i="10"/>
  <c r="N20" i="10"/>
  <c r="N16" i="10"/>
  <c r="N24" i="8"/>
  <c r="N20" i="8"/>
  <c r="N16" i="8"/>
  <c r="N16" i="6"/>
  <c r="M48" i="9"/>
  <c r="L105" i="10"/>
  <c r="H105" i="10"/>
  <c r="L101" i="10"/>
  <c r="H101" i="10"/>
  <c r="L97" i="10"/>
  <c r="H97" i="10"/>
  <c r="K97" i="10" s="1"/>
  <c r="L93" i="10"/>
  <c r="H93" i="10"/>
  <c r="M93" i="10" s="1"/>
  <c r="L89" i="10"/>
  <c r="H89" i="10"/>
  <c r="L85" i="10"/>
  <c r="H85" i="10"/>
  <c r="L81" i="10"/>
  <c r="H81" i="10"/>
  <c r="K81" i="10" s="1"/>
  <c r="L77" i="10"/>
  <c r="H77" i="10"/>
  <c r="L73" i="10"/>
  <c r="H73" i="10"/>
  <c r="L69" i="10"/>
  <c r="H69" i="10"/>
  <c r="L65" i="10"/>
  <c r="H65" i="10"/>
  <c r="K65" i="10" s="1"/>
  <c r="L61" i="10"/>
  <c r="H61" i="10"/>
  <c r="M61" i="10" s="1"/>
  <c r="L57" i="10"/>
  <c r="H57" i="10"/>
  <c r="L50" i="10"/>
  <c r="H50" i="10"/>
  <c r="L46" i="10"/>
  <c r="H46" i="10"/>
  <c r="K46" i="10" s="1"/>
  <c r="L42" i="10"/>
  <c r="H42" i="10"/>
  <c r="L38" i="10"/>
  <c r="H38" i="10"/>
  <c r="L34" i="10"/>
  <c r="H34" i="10"/>
  <c r="L30" i="10"/>
  <c r="H30" i="10"/>
  <c r="M30" i="10" s="1"/>
  <c r="L26" i="10"/>
  <c r="H26" i="10"/>
  <c r="M26" i="10" s="1"/>
  <c r="L77" i="9"/>
  <c r="H77" i="9"/>
  <c r="M77" i="9" s="1"/>
  <c r="N19" i="10"/>
  <c r="L100" i="10"/>
  <c r="L72" i="10"/>
  <c r="L56" i="10"/>
  <c r="L45" i="10"/>
  <c r="L73" i="9"/>
  <c r="L65" i="9"/>
  <c r="N61" i="9"/>
  <c r="N57" i="9"/>
  <c r="L53" i="9"/>
  <c r="N49" i="9"/>
  <c r="N37" i="9"/>
  <c r="L21" i="9"/>
  <c r="N91" i="9"/>
  <c r="L91" i="9"/>
  <c r="N87" i="9"/>
  <c r="L87" i="9"/>
  <c r="N83" i="9"/>
  <c r="L83" i="9"/>
  <c r="N79" i="9"/>
  <c r="L79" i="9"/>
  <c r="L75" i="9"/>
  <c r="N75" i="9"/>
  <c r="N71" i="9"/>
  <c r="L71" i="9"/>
  <c r="L67" i="9"/>
  <c r="N67" i="9"/>
  <c r="N63" i="9"/>
  <c r="L63" i="9"/>
  <c r="N59" i="9"/>
  <c r="L59" i="9"/>
  <c r="N55" i="9"/>
  <c r="L55" i="9"/>
  <c r="L51" i="9"/>
  <c r="N51" i="9"/>
  <c r="L47" i="9"/>
  <c r="N47" i="9"/>
  <c r="N43" i="9"/>
  <c r="L43" i="9"/>
  <c r="L39" i="9"/>
  <c r="N39" i="9"/>
  <c r="N35" i="9"/>
  <c r="L35" i="9"/>
  <c r="N31" i="9"/>
  <c r="L31" i="9"/>
  <c r="N27" i="9"/>
  <c r="L27" i="9"/>
  <c r="L23" i="9"/>
  <c r="N23" i="9"/>
  <c r="N19" i="9"/>
  <c r="L19" i="9"/>
  <c r="H92" i="10"/>
  <c r="L92" i="10"/>
  <c r="O59" i="9"/>
  <c r="O39" i="9"/>
  <c r="O63" i="9"/>
  <c r="M67" i="9"/>
  <c r="O23" i="9"/>
  <c r="O83" i="9"/>
  <c r="O19" i="9"/>
  <c r="O27" i="9"/>
  <c r="O71" i="9"/>
  <c r="M75" i="9"/>
  <c r="L22" i="10"/>
  <c r="L18" i="10"/>
  <c r="N16" i="9"/>
  <c r="L84" i="10"/>
  <c r="H84" i="10"/>
  <c r="K84" i="10" s="1"/>
  <c r="L80" i="10"/>
  <c r="H80" i="10"/>
  <c r="L68" i="10"/>
  <c r="H68" i="10"/>
  <c r="M68" i="10" s="1"/>
  <c r="L64" i="10"/>
  <c r="H64" i="10"/>
  <c r="L53" i="10"/>
  <c r="H53" i="10"/>
  <c r="M53" i="10" s="1"/>
  <c r="L41" i="10"/>
  <c r="H41" i="10"/>
  <c r="L37" i="10"/>
  <c r="H37" i="10"/>
  <c r="M37" i="10" s="1"/>
  <c r="L25" i="10"/>
  <c r="H25" i="10"/>
  <c r="L21" i="10"/>
  <c r="H21" i="10"/>
  <c r="L17" i="10"/>
  <c r="H17" i="10"/>
  <c r="L28" i="9"/>
  <c r="H28" i="9"/>
  <c r="K28" i="9" s="1"/>
  <c r="L33" i="10"/>
  <c r="H45" i="10"/>
  <c r="L60" i="10"/>
  <c r="H72" i="10"/>
  <c r="L49" i="10"/>
  <c r="H56" i="10"/>
  <c r="M56" i="10" s="1"/>
  <c r="L76" i="10"/>
  <c r="H100" i="10"/>
  <c r="K106" i="10"/>
  <c r="K70" i="9"/>
  <c r="N102" i="10"/>
  <c r="N94" i="10"/>
  <c r="N78" i="10"/>
  <c r="N70" i="10"/>
  <c r="N62" i="10"/>
  <c r="N54" i="10"/>
  <c r="N51" i="10"/>
  <c r="N43" i="10"/>
  <c r="N35" i="10"/>
  <c r="N27" i="10"/>
  <c r="N62" i="9"/>
  <c r="N68" i="9"/>
  <c r="N40" i="9"/>
  <c r="K90" i="9"/>
  <c r="K98" i="10"/>
  <c r="M59" i="9"/>
  <c r="K15" i="10"/>
  <c r="K90" i="10"/>
  <c r="K18" i="9"/>
  <c r="K27" i="9"/>
  <c r="K38" i="9"/>
  <c r="K31" i="10"/>
  <c r="K39" i="10"/>
  <c r="K47" i="10"/>
  <c r="K58" i="10"/>
  <c r="K66" i="10"/>
  <c r="K74" i="10"/>
  <c r="K82" i="10"/>
  <c r="K85" i="9"/>
  <c r="L106" i="10"/>
  <c r="L98" i="10"/>
  <c r="L90" i="10"/>
  <c r="L82" i="10"/>
  <c r="L74" i="10"/>
  <c r="L66" i="10"/>
  <c r="L58" i="10"/>
  <c r="L47" i="10"/>
  <c r="L39" i="10"/>
  <c r="L31" i="10"/>
  <c r="L23" i="10"/>
  <c r="L15" i="10"/>
  <c r="L50" i="9"/>
  <c r="O19" i="5"/>
  <c r="M21" i="5"/>
  <c r="O21" i="5"/>
  <c r="O22" i="5"/>
  <c r="P22" i="5" s="1"/>
  <c r="M23" i="5"/>
  <c r="O23" i="5"/>
  <c r="O24" i="5"/>
  <c r="P24" i="5" s="1"/>
  <c r="O32" i="5"/>
  <c r="O25" i="5"/>
  <c r="M27" i="5"/>
  <c r="O27" i="5"/>
  <c r="O28" i="5"/>
  <c r="O15" i="5"/>
  <c r="O29" i="5"/>
  <c r="M17" i="5"/>
  <c r="O17" i="5"/>
  <c r="O18" i="5"/>
  <c r="M28" i="5"/>
  <c r="O31" i="5"/>
  <c r="P31" i="5" s="1"/>
  <c r="M88" i="10"/>
  <c r="M96" i="10"/>
  <c r="M104" i="10"/>
  <c r="O111" i="10"/>
  <c r="M23" i="9"/>
  <c r="K30" i="9"/>
  <c r="M79" i="9"/>
  <c r="O79" i="9"/>
  <c r="M87" i="9"/>
  <c r="M29" i="10"/>
  <c r="O29" i="10"/>
  <c r="K49" i="10"/>
  <c r="K76" i="10"/>
  <c r="M112" i="10"/>
  <c r="O112" i="10"/>
  <c r="M31" i="9"/>
  <c r="O31" i="9"/>
  <c r="O35" i="9"/>
  <c r="K61" i="9"/>
  <c r="K69" i="9"/>
  <c r="K77" i="9"/>
  <c r="O88" i="9"/>
  <c r="M20" i="10"/>
  <c r="K23" i="10"/>
  <c r="M28" i="10"/>
  <c r="K28" i="10"/>
  <c r="M36" i="10"/>
  <c r="O36" i="10"/>
  <c r="M44" i="10"/>
  <c r="M52" i="10"/>
  <c r="M55" i="10"/>
  <c r="M63" i="10"/>
  <c r="M71" i="10"/>
  <c r="M79" i="10"/>
  <c r="O107" i="10"/>
  <c r="M108" i="10"/>
  <c r="K109" i="10"/>
  <c r="M111" i="10"/>
  <c r="K23" i="9"/>
  <c r="M27" i="9"/>
  <c r="K36" i="9"/>
  <c r="O43" i="9"/>
  <c r="M43" i="9"/>
  <c r="K46" i="9"/>
  <c r="M33" i="10"/>
  <c r="M41" i="10"/>
  <c r="M49" i="10"/>
  <c r="M60" i="10"/>
  <c r="M76" i="10"/>
  <c r="M84" i="10"/>
  <c r="M87" i="10"/>
  <c r="M95" i="10"/>
  <c r="M103" i="10"/>
  <c r="K21" i="9"/>
  <c r="K29" i="9"/>
  <c r="M35" i="9"/>
  <c r="K37" i="9"/>
  <c r="K48" i="9"/>
  <c r="M51" i="9"/>
  <c r="O55" i="9"/>
  <c r="M55" i="9"/>
  <c r="K59" i="9"/>
  <c r="K62" i="9"/>
  <c r="O67" i="9"/>
  <c r="O75" i="9"/>
  <c r="K78" i="9"/>
  <c r="K82" i="9"/>
  <c r="O84" i="9"/>
  <c r="K21" i="8"/>
  <c r="M110" i="10"/>
  <c r="O58" i="9"/>
  <c r="M16" i="6"/>
  <c r="K16" i="6"/>
  <c r="M47" i="9"/>
  <c r="O60" i="9"/>
  <c r="O80" i="9"/>
  <c r="M91" i="9"/>
  <c r="M16" i="8"/>
  <c r="N112" i="10"/>
  <c r="L112" i="10"/>
  <c r="N108" i="10"/>
  <c r="L108" i="10"/>
  <c r="N104" i="10"/>
  <c r="L104" i="10"/>
  <c r="N100" i="10"/>
  <c r="N96" i="10"/>
  <c r="L96" i="10"/>
  <c r="N92" i="10"/>
  <c r="N88" i="10"/>
  <c r="L88" i="10"/>
  <c r="N84" i="10"/>
  <c r="O80" i="10"/>
  <c r="N80" i="10"/>
  <c r="N76" i="10"/>
  <c r="N72" i="10"/>
  <c r="N68" i="10"/>
  <c r="N64" i="10"/>
  <c r="N60" i="10"/>
  <c r="O56" i="10"/>
  <c r="N56" i="10"/>
  <c r="N53" i="10"/>
  <c r="N49" i="10"/>
  <c r="O45" i="10"/>
  <c r="N45" i="10"/>
  <c r="N41" i="10"/>
  <c r="N37" i="10"/>
  <c r="N33" i="10"/>
  <c r="N29" i="10"/>
  <c r="L29" i="10"/>
  <c r="N25" i="10"/>
  <c r="M25" i="10"/>
  <c r="L88" i="9"/>
  <c r="N84" i="9"/>
  <c r="M84" i="9"/>
  <c r="L84" i="9"/>
  <c r="N80" i="9"/>
  <c r="L80" i="9"/>
  <c r="N76" i="9"/>
  <c r="L76" i="9"/>
  <c r="N72" i="9"/>
  <c r="L72" i="9"/>
  <c r="L68" i="9"/>
  <c r="O68" i="9"/>
  <c r="M64" i="9"/>
  <c r="L64" i="9"/>
  <c r="N64" i="9"/>
  <c r="L60" i="9"/>
  <c r="N60" i="9"/>
  <c r="L56" i="9"/>
  <c r="N56" i="9"/>
  <c r="O52" i="9"/>
  <c r="N52" i="9"/>
  <c r="L52" i="9"/>
  <c r="L48" i="9"/>
  <c r="N48" i="9"/>
  <c r="N44" i="9"/>
  <c r="L44" i="9"/>
  <c r="L40" i="9"/>
  <c r="L36" i="9"/>
  <c r="N36" i="9"/>
  <c r="M36" i="9"/>
  <c r="N32" i="9"/>
  <c r="L32" i="9"/>
  <c r="N28" i="9"/>
  <c r="L24" i="9"/>
  <c r="O24" i="9"/>
  <c r="N24" i="9"/>
  <c r="N20" i="9"/>
  <c r="L20" i="9"/>
  <c r="L15" i="9"/>
  <c r="N15" i="9"/>
  <c r="L29" i="8"/>
  <c r="O29" i="8"/>
  <c r="N29" i="8"/>
  <c r="N25" i="8"/>
  <c r="L25" i="8"/>
  <c r="N21" i="8"/>
  <c r="L21" i="8"/>
  <c r="N17" i="8"/>
  <c r="L17" i="8"/>
  <c r="L17" i="6"/>
  <c r="N17" i="6"/>
  <c r="M45" i="10"/>
  <c r="M80" i="10"/>
  <c r="M17" i="8"/>
  <c r="M25" i="8"/>
  <c r="M21" i="8"/>
  <c r="O41" i="9"/>
  <c r="O33" i="9"/>
  <c r="L14" i="8"/>
  <c r="H14" i="8"/>
  <c r="M14" i="8" s="1"/>
  <c r="K14" i="9"/>
  <c r="O25" i="10"/>
  <c r="O17" i="6"/>
  <c r="O14" i="9"/>
  <c r="O14" i="5"/>
  <c r="P14" i="5" s="1"/>
  <c r="K15" i="8"/>
  <c r="K19" i="8"/>
  <c r="K25" i="10"/>
  <c r="O24" i="10"/>
  <c r="O16" i="10"/>
  <c r="O15" i="9"/>
  <c r="K23" i="8"/>
  <c r="K15" i="9"/>
  <c r="K18" i="8"/>
  <c r="M81" i="9"/>
  <c r="M85" i="9"/>
  <c r="M89" i="9"/>
  <c r="M45" i="9"/>
  <c r="M25" i="9"/>
  <c r="K26" i="8"/>
  <c r="K22" i="8"/>
  <c r="L14" i="10"/>
  <c r="O14" i="10"/>
  <c r="O14" i="6"/>
  <c r="N14" i="6"/>
  <c r="L14" i="6"/>
  <c r="L110" i="10"/>
  <c r="N110" i="10"/>
  <c r="O106" i="10"/>
  <c r="N106" i="10"/>
  <c r="L102" i="10"/>
  <c r="O102" i="10"/>
  <c r="O98" i="10"/>
  <c r="N98" i="10"/>
  <c r="L94" i="10"/>
  <c r="O94" i="10"/>
  <c r="O90" i="10"/>
  <c r="N90" i="10"/>
  <c r="L86" i="10"/>
  <c r="O86" i="10"/>
  <c r="O82" i="10"/>
  <c r="N82" i="10"/>
  <c r="L78" i="10"/>
  <c r="O78" i="10"/>
  <c r="O74" i="10"/>
  <c r="N74" i="10"/>
  <c r="L70" i="10"/>
  <c r="O70" i="10"/>
  <c r="O66" i="10"/>
  <c r="N66" i="10"/>
  <c r="L62" i="10"/>
  <c r="O62" i="10"/>
  <c r="O58" i="10"/>
  <c r="N58" i="10"/>
  <c r="L54" i="10"/>
  <c r="O54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O90" i="9"/>
  <c r="L90" i="9"/>
  <c r="N90" i="9"/>
  <c r="N86" i="9"/>
  <c r="L86" i="9"/>
  <c r="N82" i="9"/>
  <c r="L82" i="9"/>
  <c r="N78" i="9"/>
  <c r="L78" i="9"/>
  <c r="O78" i="9"/>
  <c r="O74" i="9"/>
  <c r="L74" i="9"/>
  <c r="N74" i="9"/>
  <c r="L70" i="9"/>
  <c r="O70" i="9"/>
  <c r="N70" i="9"/>
  <c r="L66" i="9"/>
  <c r="N66" i="9"/>
  <c r="O66" i="9"/>
  <c r="O62" i="9"/>
  <c r="L62" i="9"/>
  <c r="L58" i="9"/>
  <c r="N58" i="9"/>
  <c r="O54" i="9"/>
  <c r="N54" i="9"/>
  <c r="L54" i="9"/>
  <c r="O50" i="9"/>
  <c r="N50" i="9"/>
  <c r="O46" i="9"/>
  <c r="N46" i="9"/>
  <c r="L46" i="9"/>
  <c r="N14" i="10"/>
  <c r="L42" i="9"/>
  <c r="O42" i="9"/>
  <c r="N42" i="9"/>
  <c r="O38" i="9"/>
  <c r="N38" i="9"/>
  <c r="L38" i="9"/>
  <c r="L34" i="9"/>
  <c r="O34" i="9"/>
  <c r="N34" i="9"/>
  <c r="O30" i="9"/>
  <c r="N30" i="9"/>
  <c r="L30" i="9"/>
  <c r="O26" i="9"/>
  <c r="N26" i="9"/>
  <c r="L26" i="9"/>
  <c r="N22" i="9"/>
  <c r="O22" i="9"/>
  <c r="L22" i="9"/>
  <c r="L18" i="9"/>
  <c r="O18" i="9"/>
  <c r="N18" i="9"/>
  <c r="O17" i="9"/>
  <c r="N17" i="9"/>
  <c r="L17" i="9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15" i="6"/>
  <c r="N15" i="6"/>
  <c r="L15" i="6"/>
  <c r="M70" i="9"/>
  <c r="M14" i="10"/>
  <c r="M15" i="10"/>
  <c r="M19" i="10"/>
  <c r="M23" i="10"/>
  <c r="M27" i="10"/>
  <c r="M31" i="10"/>
  <c r="M35" i="10"/>
  <c r="M39" i="10"/>
  <c r="M43" i="10"/>
  <c r="M47" i="10"/>
  <c r="M51" i="10"/>
  <c r="M54" i="10"/>
  <c r="M58" i="10"/>
  <c r="M62" i="10"/>
  <c r="M66" i="10"/>
  <c r="M70" i="10"/>
  <c r="M74" i="10"/>
  <c r="M78" i="10"/>
  <c r="M82" i="10"/>
  <c r="M86" i="10"/>
  <c r="M90" i="10"/>
  <c r="M94" i="10"/>
  <c r="M98" i="10"/>
  <c r="M102" i="10"/>
  <c r="M106" i="10"/>
  <c r="M22" i="9"/>
  <c r="M26" i="9"/>
  <c r="M78" i="9"/>
  <c r="M18" i="9"/>
  <c r="M62" i="9"/>
  <c r="M66" i="9"/>
  <c r="M46" i="9"/>
  <c r="M58" i="9"/>
  <c r="M86" i="9"/>
  <c r="M30" i="9"/>
  <c r="M38" i="9"/>
  <c r="M50" i="9"/>
  <c r="M82" i="9"/>
  <c r="M90" i="9"/>
  <c r="M20" i="5"/>
  <c r="P20" i="5" s="1"/>
  <c r="K20" i="5"/>
  <c r="M26" i="5"/>
  <c r="P26" i="5" s="1"/>
  <c r="K26" i="5"/>
  <c r="M30" i="5"/>
  <c r="P30" i="5" s="1"/>
  <c r="K30" i="5"/>
  <c r="M16" i="5"/>
  <c r="P16" i="5" s="1"/>
  <c r="K16" i="5"/>
  <c r="K17" i="5"/>
  <c r="K21" i="5"/>
  <c r="K23" i="5"/>
  <c r="K27" i="5"/>
  <c r="K52" i="9"/>
  <c r="M52" i="9"/>
  <c r="M16" i="10"/>
  <c r="K16" i="10"/>
  <c r="M24" i="10"/>
  <c r="K24" i="10"/>
  <c r="M32" i="10"/>
  <c r="P32" i="10" s="1"/>
  <c r="K32" i="10"/>
  <c r="M40" i="10"/>
  <c r="P40" i="10" s="1"/>
  <c r="K40" i="10"/>
  <c r="M48" i="10"/>
  <c r="K48" i="10"/>
  <c r="M59" i="10"/>
  <c r="P59" i="10" s="1"/>
  <c r="K59" i="10"/>
  <c r="M67" i="10"/>
  <c r="P67" i="10" s="1"/>
  <c r="K67" i="10"/>
  <c r="M75" i="10"/>
  <c r="P75" i="10" s="1"/>
  <c r="K75" i="10"/>
  <c r="M83" i="10"/>
  <c r="K83" i="10"/>
  <c r="M91" i="10"/>
  <c r="P91" i="10" s="1"/>
  <c r="K91" i="10"/>
  <c r="M99" i="10"/>
  <c r="P99" i="10" s="1"/>
  <c r="K99" i="10"/>
  <c r="M17" i="6"/>
  <c r="K17" i="6"/>
  <c r="M19" i="9"/>
  <c r="K19" i="9"/>
  <c r="M42" i="9"/>
  <c r="K42" i="9"/>
  <c r="M71" i="9"/>
  <c r="K71" i="9"/>
  <c r="K19" i="10"/>
  <c r="K27" i="10"/>
  <c r="K35" i="10"/>
  <c r="K43" i="10"/>
  <c r="K51" i="10"/>
  <c r="K54" i="10"/>
  <c r="K62" i="10"/>
  <c r="K70" i="10"/>
  <c r="K78" i="10"/>
  <c r="K86" i="10"/>
  <c r="K94" i="10"/>
  <c r="K102" i="10"/>
  <c r="M17" i="9"/>
  <c r="K17" i="9"/>
  <c r="K24" i="9"/>
  <c r="M24" i="9"/>
  <c r="M34" i="9"/>
  <c r="K34" i="9"/>
  <c r="M54" i="9"/>
  <c r="K54" i="9"/>
  <c r="M63" i="9"/>
  <c r="K63" i="9"/>
  <c r="M24" i="8"/>
  <c r="P24" i="8" s="1"/>
  <c r="K24" i="8"/>
  <c r="M107" i="10"/>
  <c r="P107" i="10" s="1"/>
  <c r="M39" i="9"/>
  <c r="K39" i="9"/>
  <c r="K68" i="9"/>
  <c r="M68" i="9"/>
  <c r="M74" i="9"/>
  <c r="K74" i="9"/>
  <c r="M83" i="9"/>
  <c r="K83" i="9"/>
  <c r="K22" i="9"/>
  <c r="K26" i="9"/>
  <c r="K50" i="9"/>
  <c r="K58" i="9"/>
  <c r="K66" i="9"/>
  <c r="K27" i="8"/>
  <c r="M27" i="8"/>
  <c r="M29" i="8"/>
  <c r="K29" i="8"/>
  <c r="M15" i="9"/>
  <c r="M32" i="9"/>
  <c r="M80" i="9"/>
  <c r="P80" i="9" s="1"/>
  <c r="N33" i="5"/>
  <c r="G16" i="2" s="1"/>
  <c r="N14" i="9"/>
  <c r="L14" i="9"/>
  <c r="O109" i="10"/>
  <c r="N109" i="10"/>
  <c r="L109" i="10"/>
  <c r="O105" i="10"/>
  <c r="N105" i="10"/>
  <c r="O101" i="10"/>
  <c r="N101" i="10"/>
  <c r="O97" i="10"/>
  <c r="N97" i="10"/>
  <c r="O93" i="10"/>
  <c r="N93" i="10"/>
  <c r="O89" i="10"/>
  <c r="N89" i="10"/>
  <c r="O85" i="10"/>
  <c r="N85" i="10"/>
  <c r="O81" i="10"/>
  <c r="N81" i="10"/>
  <c r="O77" i="10"/>
  <c r="N77" i="10"/>
  <c r="O73" i="10"/>
  <c r="N73" i="10"/>
  <c r="O69" i="10"/>
  <c r="N69" i="10"/>
  <c r="O65" i="10"/>
  <c r="N65" i="10"/>
  <c r="O61" i="10"/>
  <c r="N61" i="10"/>
  <c r="O57" i="10"/>
  <c r="N57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O89" i="9"/>
  <c r="N89" i="9"/>
  <c r="L89" i="9"/>
  <c r="N85" i="9"/>
  <c r="L85" i="9"/>
  <c r="O81" i="9"/>
  <c r="N81" i="9"/>
  <c r="L81" i="9"/>
  <c r="O77" i="9"/>
  <c r="N77" i="9"/>
  <c r="O73" i="9"/>
  <c r="N73" i="9"/>
  <c r="O69" i="9"/>
  <c r="N69" i="9"/>
  <c r="L69" i="9"/>
  <c r="O65" i="9"/>
  <c r="N65" i="9"/>
  <c r="L61" i="9"/>
  <c r="O61" i="9"/>
  <c r="L57" i="9"/>
  <c r="O57" i="9"/>
  <c r="N53" i="9"/>
  <c r="L49" i="9"/>
  <c r="O49" i="9"/>
  <c r="N45" i="9"/>
  <c r="L45" i="9"/>
  <c r="N41" i="9"/>
  <c r="L41" i="9"/>
  <c r="L37" i="9"/>
  <c r="O37" i="9"/>
  <c r="N33" i="9"/>
  <c r="L33" i="9"/>
  <c r="O29" i="9"/>
  <c r="N29" i="9"/>
  <c r="L29" i="9"/>
  <c r="O25" i="9"/>
  <c r="N25" i="9"/>
  <c r="L25" i="9"/>
  <c r="O21" i="9"/>
  <c r="N21" i="9"/>
  <c r="L16" i="9"/>
  <c r="O16" i="9"/>
  <c r="M26" i="8"/>
  <c r="L26" i="8"/>
  <c r="O26" i="8"/>
  <c r="N26" i="8"/>
  <c r="L22" i="8"/>
  <c r="O22" i="8"/>
  <c r="N22" i="8"/>
  <c r="M22" i="8"/>
  <c r="O18" i="8"/>
  <c r="N18" i="8"/>
  <c r="M18" i="8"/>
  <c r="L18" i="8"/>
  <c r="M33" i="9"/>
  <c r="M37" i="9"/>
  <c r="M41" i="9"/>
  <c r="M61" i="9"/>
  <c r="M21" i="9"/>
  <c r="M49" i="9"/>
  <c r="M53" i="9"/>
  <c r="M57" i="9"/>
  <c r="M18" i="10"/>
  <c r="M22" i="10"/>
  <c r="M34" i="10"/>
  <c r="M38" i="10"/>
  <c r="M42" i="10"/>
  <c r="M46" i="10"/>
  <c r="M50" i="10"/>
  <c r="M57" i="10"/>
  <c r="M69" i="10"/>
  <c r="M73" i="10"/>
  <c r="M77" i="10"/>
  <c r="M81" i="10"/>
  <c r="M85" i="10"/>
  <c r="M89" i="10"/>
  <c r="M101" i="10"/>
  <c r="M105" i="10"/>
  <c r="M109" i="10"/>
  <c r="M29" i="9"/>
  <c r="M65" i="9"/>
  <c r="M69" i="9"/>
  <c r="M73" i="9"/>
  <c r="K14" i="6"/>
  <c r="M14" i="6"/>
  <c r="L33" i="5"/>
  <c r="I16" i="2" s="1"/>
  <c r="P18" i="5"/>
  <c r="P111" i="10"/>
  <c r="P59" i="9"/>
  <c r="M15" i="5"/>
  <c r="M19" i="5"/>
  <c r="P19" i="5" s="1"/>
  <c r="M25" i="5"/>
  <c r="M29" i="5"/>
  <c r="M32" i="5"/>
  <c r="P32" i="5" s="1"/>
  <c r="K14" i="10"/>
  <c r="K18" i="10"/>
  <c r="K22" i="10"/>
  <c r="K34" i="10"/>
  <c r="K38" i="10"/>
  <c r="K42" i="10"/>
  <c r="K50" i="10"/>
  <c r="K57" i="10"/>
  <c r="K69" i="10"/>
  <c r="K73" i="10"/>
  <c r="K77" i="10"/>
  <c r="K85" i="10"/>
  <c r="K89" i="10"/>
  <c r="K101" i="10"/>
  <c r="K105" i="10"/>
  <c r="K112" i="10"/>
  <c r="M16" i="9"/>
  <c r="K16" i="9"/>
  <c r="K33" i="9"/>
  <c r="K49" i="9"/>
  <c r="K65" i="9"/>
  <c r="K81" i="9"/>
  <c r="M20" i="9"/>
  <c r="M44" i="9"/>
  <c r="M60" i="9"/>
  <c r="M76" i="9"/>
  <c r="K25" i="9"/>
  <c r="M40" i="9"/>
  <c r="K41" i="9"/>
  <c r="M56" i="9"/>
  <c r="K57" i="9"/>
  <c r="M72" i="9"/>
  <c r="K73" i="9"/>
  <c r="M88" i="9"/>
  <c r="K89" i="9"/>
  <c r="M20" i="8"/>
  <c r="P20" i="8" s="1"/>
  <c r="K20" i="8"/>
  <c r="M28" i="8"/>
  <c r="P28" i="8" s="1"/>
  <c r="K28" i="8"/>
  <c r="M15" i="8"/>
  <c r="P15" i="8" s="1"/>
  <c r="M23" i="8"/>
  <c r="P23" i="8" s="1"/>
  <c r="M15" i="6"/>
  <c r="P15" i="6" s="1"/>
  <c r="K15" i="6"/>
  <c r="P14" i="6"/>
  <c r="P63" i="9" l="1"/>
  <c r="P36" i="10"/>
  <c r="P17" i="5"/>
  <c r="P71" i="9"/>
  <c r="P27" i="9"/>
  <c r="P79" i="9"/>
  <c r="P75" i="9"/>
  <c r="P35" i="9"/>
  <c r="P67" i="9"/>
  <c r="P23" i="9"/>
  <c r="P19" i="9"/>
  <c r="M28" i="9"/>
  <c r="M92" i="9" s="1"/>
  <c r="F19" i="2" s="1"/>
  <c r="P39" i="9"/>
  <c r="P22" i="9"/>
  <c r="P83" i="9"/>
  <c r="K30" i="10"/>
  <c r="K93" i="10"/>
  <c r="K26" i="10"/>
  <c r="M65" i="10"/>
  <c r="P83" i="10"/>
  <c r="P48" i="10"/>
  <c r="K61" i="10"/>
  <c r="M97" i="10"/>
  <c r="P112" i="10"/>
  <c r="P23" i="5"/>
  <c r="P27" i="5"/>
  <c r="P21" i="5"/>
  <c r="P28" i="5"/>
  <c r="P25" i="5"/>
  <c r="P15" i="5"/>
  <c r="P29" i="5"/>
  <c r="P43" i="9"/>
  <c r="P14" i="10"/>
  <c r="P15" i="9"/>
  <c r="P16" i="9"/>
  <c r="P86" i="10"/>
  <c r="P68" i="9"/>
  <c r="K86" i="9"/>
  <c r="O86" i="9"/>
  <c r="P86" i="9" s="1"/>
  <c r="P102" i="10"/>
  <c r="P70" i="10"/>
  <c r="P54" i="10"/>
  <c r="P43" i="10"/>
  <c r="M100" i="10"/>
  <c r="O100" i="10"/>
  <c r="O21" i="10"/>
  <c r="M21" i="10"/>
  <c r="O64" i="10"/>
  <c r="M64" i="10"/>
  <c r="P94" i="10"/>
  <c r="P78" i="10"/>
  <c r="P62" i="10"/>
  <c r="P51" i="10"/>
  <c r="P52" i="9"/>
  <c r="K53" i="9"/>
  <c r="O53" i="9"/>
  <c r="P53" i="9" s="1"/>
  <c r="P78" i="9"/>
  <c r="K45" i="9"/>
  <c r="O45" i="9"/>
  <c r="P45" i="9" s="1"/>
  <c r="O92" i="10"/>
  <c r="M92" i="10"/>
  <c r="O20" i="10"/>
  <c r="P20" i="10" s="1"/>
  <c r="K20" i="10"/>
  <c r="O14" i="8"/>
  <c r="P14" i="8" s="1"/>
  <c r="P24" i="9"/>
  <c r="M17" i="10"/>
  <c r="M113" i="10" s="1"/>
  <c r="F20" i="2" s="1"/>
  <c r="P27" i="8"/>
  <c r="P55" i="9"/>
  <c r="P29" i="8"/>
  <c r="P106" i="10"/>
  <c r="P90" i="10"/>
  <c r="P74" i="10"/>
  <c r="P58" i="10"/>
  <c r="P47" i="10"/>
  <c r="O72" i="10"/>
  <c r="M72" i="10"/>
  <c r="K25" i="8"/>
  <c r="O25" i="8"/>
  <c r="P25" i="8" s="1"/>
  <c r="K17" i="8"/>
  <c r="O17" i="8"/>
  <c r="P17" i="8" s="1"/>
  <c r="O85" i="9"/>
  <c r="P85" i="9" s="1"/>
  <c r="P46" i="9"/>
  <c r="P82" i="10"/>
  <c r="P21" i="9"/>
  <c r="P69" i="9"/>
  <c r="O16" i="6"/>
  <c r="P16" i="6" s="1"/>
  <c r="N18" i="6"/>
  <c r="G17" i="2" s="1"/>
  <c r="P31" i="9"/>
  <c r="P33" i="9"/>
  <c r="O28" i="10"/>
  <c r="P28" i="10" s="1"/>
  <c r="O37" i="10"/>
  <c r="P37" i="10" s="1"/>
  <c r="O53" i="10"/>
  <c r="P53" i="10" s="1"/>
  <c r="P80" i="10"/>
  <c r="P38" i="9"/>
  <c r="P34" i="9"/>
  <c r="O49" i="10"/>
  <c r="P49" i="10" s="1"/>
  <c r="O76" i="10"/>
  <c r="P76" i="10" s="1"/>
  <c r="K45" i="10"/>
  <c r="L18" i="6"/>
  <c r="I17" i="2" s="1"/>
  <c r="P17" i="9"/>
  <c r="O79" i="10"/>
  <c r="P79" i="10" s="1"/>
  <c r="K79" i="10"/>
  <c r="K80" i="10"/>
  <c r="K64" i="10"/>
  <c r="P16" i="10"/>
  <c r="O82" i="9"/>
  <c r="P82" i="9" s="1"/>
  <c r="O84" i="10"/>
  <c r="P84" i="10" s="1"/>
  <c r="P25" i="10"/>
  <c r="P29" i="10"/>
  <c r="P56" i="10"/>
  <c r="K110" i="10"/>
  <c r="O110" i="10"/>
  <c r="P110" i="10" s="1"/>
  <c r="K29" i="10"/>
  <c r="K56" i="10"/>
  <c r="P58" i="9"/>
  <c r="P31" i="10"/>
  <c r="P15" i="10"/>
  <c r="K60" i="10"/>
  <c r="O60" i="10"/>
  <c r="P60" i="10" s="1"/>
  <c r="P65" i="9"/>
  <c r="P57" i="9"/>
  <c r="O16" i="8"/>
  <c r="P16" i="8" s="1"/>
  <c r="K16" i="8"/>
  <c r="K76" i="9"/>
  <c r="O76" i="9"/>
  <c r="P76" i="9" s="1"/>
  <c r="K32" i="9"/>
  <c r="O32" i="9"/>
  <c r="P32" i="9" s="1"/>
  <c r="K44" i="9"/>
  <c r="O44" i="9"/>
  <c r="P44" i="9" s="1"/>
  <c r="K33" i="10"/>
  <c r="O33" i="10"/>
  <c r="P33" i="10" s="1"/>
  <c r="K72" i="9"/>
  <c r="O72" i="9"/>
  <c r="P72" i="9" s="1"/>
  <c r="K20" i="9"/>
  <c r="O20" i="9"/>
  <c r="P20" i="9" s="1"/>
  <c r="P30" i="9"/>
  <c r="P62" i="9"/>
  <c r="K36" i="10"/>
  <c r="P77" i="9"/>
  <c r="P49" i="9"/>
  <c r="O28" i="9"/>
  <c r="P37" i="9"/>
  <c r="K64" i="9"/>
  <c r="O64" i="9"/>
  <c r="P64" i="9" s="1"/>
  <c r="O36" i="9"/>
  <c r="P36" i="9" s="1"/>
  <c r="K31" i="9"/>
  <c r="P69" i="10"/>
  <c r="P19" i="10"/>
  <c r="P35" i="10"/>
  <c r="K40" i="9"/>
  <c r="O40" i="9"/>
  <c r="P40" i="9" s="1"/>
  <c r="K56" i="9"/>
  <c r="O56" i="9"/>
  <c r="P56" i="9" s="1"/>
  <c r="K68" i="10"/>
  <c r="O68" i="10"/>
  <c r="P68" i="10" s="1"/>
  <c r="K41" i="10"/>
  <c r="O41" i="10"/>
  <c r="P41" i="10" s="1"/>
  <c r="O48" i="9"/>
  <c r="P48" i="9" s="1"/>
  <c r="P19" i="8"/>
  <c r="K107" i="10"/>
  <c r="P84" i="9"/>
  <c r="P66" i="9"/>
  <c r="K22" i="5"/>
  <c r="K19" i="5"/>
  <c r="N30" i="8"/>
  <c r="G18" i="2" s="1"/>
  <c r="L92" i="9"/>
  <c r="I19" i="2" s="1"/>
  <c r="P29" i="9"/>
  <c r="P61" i="9"/>
  <c r="P98" i="10"/>
  <c r="P66" i="10"/>
  <c r="P39" i="10"/>
  <c r="P23" i="10"/>
  <c r="P50" i="9"/>
  <c r="K79" i="9"/>
  <c r="P85" i="10"/>
  <c r="P101" i="10"/>
  <c r="L113" i="10"/>
  <c r="I20" i="2" s="1"/>
  <c r="P14" i="9"/>
  <c r="K92" i="10"/>
  <c r="P45" i="10"/>
  <c r="K111" i="10"/>
  <c r="K28" i="5"/>
  <c r="K25" i="5"/>
  <c r="K32" i="5"/>
  <c r="P88" i="9"/>
  <c r="P93" i="10"/>
  <c r="P77" i="10"/>
  <c r="P61" i="10"/>
  <c r="P50" i="10"/>
  <c r="P17" i="6"/>
  <c r="K80" i="9"/>
  <c r="K60" i="9"/>
  <c r="K84" i="9"/>
  <c r="O51" i="9"/>
  <c r="P51" i="9" s="1"/>
  <c r="K51" i="9"/>
  <c r="K108" i="10"/>
  <c r="O108" i="10"/>
  <c r="P108" i="10" s="1"/>
  <c r="K63" i="10"/>
  <c r="O63" i="10"/>
  <c r="P63" i="10" s="1"/>
  <c r="K52" i="10"/>
  <c r="O52" i="10"/>
  <c r="P52" i="10" s="1"/>
  <c r="K88" i="9"/>
  <c r="K35" i="9"/>
  <c r="K18" i="5"/>
  <c r="K24" i="5"/>
  <c r="P60" i="9"/>
  <c r="O21" i="8"/>
  <c r="O91" i="9"/>
  <c r="P91" i="9" s="1"/>
  <c r="K91" i="9"/>
  <c r="K75" i="9"/>
  <c r="O103" i="10"/>
  <c r="P103" i="10" s="1"/>
  <c r="K103" i="10"/>
  <c r="O87" i="10"/>
  <c r="P87" i="10" s="1"/>
  <c r="K87" i="10"/>
  <c r="K43" i="9"/>
  <c r="K100" i="10"/>
  <c r="K87" i="9"/>
  <c r="O87" i="9"/>
  <c r="P87" i="9" s="1"/>
  <c r="O96" i="10"/>
  <c r="P96" i="10" s="1"/>
  <c r="K96" i="10"/>
  <c r="K29" i="5"/>
  <c r="K15" i="5"/>
  <c r="N92" i="9"/>
  <c r="G19" i="2" s="1"/>
  <c r="P24" i="10"/>
  <c r="K67" i="9"/>
  <c r="K55" i="9"/>
  <c r="K71" i="10"/>
  <c r="O71" i="10"/>
  <c r="P71" i="10" s="1"/>
  <c r="K55" i="10"/>
  <c r="O55" i="10"/>
  <c r="P55" i="10" s="1"/>
  <c r="K44" i="10"/>
  <c r="O44" i="10"/>
  <c r="K31" i="5"/>
  <c r="O47" i="9"/>
  <c r="P47" i="9" s="1"/>
  <c r="K47" i="9"/>
  <c r="O95" i="10"/>
  <c r="P95" i="10" s="1"/>
  <c r="K95" i="10"/>
  <c r="O104" i="10"/>
  <c r="P104" i="10" s="1"/>
  <c r="K104" i="10"/>
  <c r="O88" i="10"/>
  <c r="P88" i="10" s="1"/>
  <c r="K88" i="10"/>
  <c r="P42" i="9"/>
  <c r="P70" i="9"/>
  <c r="K14" i="5"/>
  <c r="N113" i="10"/>
  <c r="G20" i="2" s="1"/>
  <c r="P25" i="9"/>
  <c r="P89" i="9"/>
  <c r="P26" i="9"/>
  <c r="P90" i="9"/>
  <c r="P27" i="10"/>
  <c r="L30" i="8"/>
  <c r="I18" i="2" s="1"/>
  <c r="P81" i="9"/>
  <c r="P46" i="10"/>
  <c r="P57" i="10"/>
  <c r="P65" i="10"/>
  <c r="P73" i="10"/>
  <c r="P81" i="10"/>
  <c r="P89" i="10"/>
  <c r="P97" i="10"/>
  <c r="P105" i="10"/>
  <c r="P109" i="10"/>
  <c r="P74" i="9"/>
  <c r="P54" i="9"/>
  <c r="P18" i="9"/>
  <c r="P30" i="10"/>
  <c r="P38" i="10"/>
  <c r="P22" i="10"/>
  <c r="P34" i="10"/>
  <c r="P18" i="10"/>
  <c r="P73" i="9"/>
  <c r="P42" i="10"/>
  <c r="P26" i="10"/>
  <c r="P18" i="8"/>
  <c r="P22" i="8"/>
  <c r="P41" i="9"/>
  <c r="P26" i="8"/>
  <c r="M18" i="6"/>
  <c r="F17" i="2" s="1"/>
  <c r="M33" i="5"/>
  <c r="F16" i="2" s="1"/>
  <c r="M30" i="8"/>
  <c r="F18" i="2" s="1"/>
  <c r="P28" i="9" l="1"/>
  <c r="P21" i="10"/>
  <c r="P64" i="10"/>
  <c r="P100" i="10"/>
  <c r="P72" i="10"/>
  <c r="P92" i="10"/>
  <c r="K21" i="10"/>
  <c r="K72" i="10"/>
  <c r="K14" i="8"/>
  <c r="O17" i="10"/>
  <c r="P17" i="10" s="1"/>
  <c r="K17" i="10"/>
  <c r="K53" i="10"/>
  <c r="K37" i="10"/>
  <c r="P44" i="10"/>
  <c r="P113" i="10" s="1"/>
  <c r="E20" i="2" s="1"/>
  <c r="O30" i="8"/>
  <c r="H18" i="2" s="1"/>
  <c r="P21" i="8"/>
  <c r="P30" i="8" s="1"/>
  <c r="N9" i="8" s="1"/>
  <c r="O18" i="6"/>
  <c r="H17" i="2" s="1"/>
  <c r="O33" i="5"/>
  <c r="H16" i="2" s="1"/>
  <c r="P33" i="5"/>
  <c r="E16" i="2" s="1"/>
  <c r="P18" i="6"/>
  <c r="N9" i="6" s="1"/>
  <c r="O113" i="10" l="1"/>
  <c r="H20" i="2" s="1"/>
  <c r="B16" i="2"/>
  <c r="D1" i="5"/>
  <c r="B20" i="2"/>
  <c r="D1" i="10"/>
  <c r="O92" i="9"/>
  <c r="H19" i="2" s="1"/>
  <c r="P92" i="9"/>
  <c r="N9" i="9" s="1"/>
  <c r="E17" i="2"/>
  <c r="N9" i="5"/>
  <c r="N9" i="10"/>
  <c r="E18" i="2"/>
  <c r="B17" i="2" l="1"/>
  <c r="D1" i="6"/>
  <c r="B18" i="2"/>
  <c r="D1" i="8"/>
  <c r="E19" i="2"/>
  <c r="B19" i="2" l="1"/>
  <c r="D1" i="9"/>
  <c r="H14" i="3"/>
  <c r="M14" i="3" s="1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L14" i="3"/>
  <c r="O45" i="3" l="1"/>
  <c r="O46" i="3"/>
  <c r="M47" i="3"/>
  <c r="O47" i="3"/>
  <c r="M48" i="3"/>
  <c r="O48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O29" i="3"/>
  <c r="M30" i="3"/>
  <c r="O30" i="3"/>
  <c r="M31" i="3"/>
  <c r="O31" i="3"/>
  <c r="M32" i="3"/>
  <c r="O32" i="3"/>
  <c r="O33" i="3"/>
  <c r="O34" i="3"/>
  <c r="M35" i="3"/>
  <c r="O35" i="3"/>
  <c r="M36" i="3"/>
  <c r="O49" i="3"/>
  <c r="O50" i="3"/>
  <c r="M51" i="3"/>
  <c r="O51" i="3"/>
  <c r="M52" i="3"/>
  <c r="M58" i="3"/>
  <c r="O58" i="3"/>
  <c r="M59" i="3"/>
  <c r="O37" i="3"/>
  <c r="O38" i="3"/>
  <c r="M39" i="3"/>
  <c r="O39" i="3"/>
  <c r="M40" i="3"/>
  <c r="O40" i="3"/>
  <c r="O53" i="3"/>
  <c r="O54" i="3"/>
  <c r="M55" i="3"/>
  <c r="O55" i="3"/>
  <c r="M56" i="3"/>
  <c r="O56" i="3"/>
  <c r="O41" i="3"/>
  <c r="O42" i="3"/>
  <c r="M43" i="3"/>
  <c r="O43" i="3"/>
  <c r="M44" i="3"/>
  <c r="O57" i="3"/>
  <c r="O14" i="3"/>
  <c r="P14" i="3" s="1"/>
  <c r="M18" i="3"/>
  <c r="M22" i="3"/>
  <c r="M26" i="3"/>
  <c r="M29" i="3"/>
  <c r="M33" i="3"/>
  <c r="M37" i="3"/>
  <c r="M41" i="3"/>
  <c r="M45" i="3"/>
  <c r="M49" i="3"/>
  <c r="M53" i="3"/>
  <c r="M57" i="3"/>
  <c r="L60" i="3"/>
  <c r="M15" i="3"/>
  <c r="M19" i="3"/>
  <c r="M23" i="3"/>
  <c r="M27" i="3"/>
  <c r="M34" i="3"/>
  <c r="M38" i="3"/>
  <c r="M42" i="3"/>
  <c r="M46" i="3"/>
  <c r="M50" i="3"/>
  <c r="M54" i="3"/>
  <c r="N60" i="3"/>
  <c r="P46" i="3" l="1"/>
  <c r="P49" i="3"/>
  <c r="P32" i="3"/>
  <c r="P16" i="3"/>
  <c r="P26" i="3"/>
  <c r="P18" i="3"/>
  <c r="P21" i="3"/>
  <c r="P48" i="3"/>
  <c r="P45" i="3"/>
  <c r="P33" i="3"/>
  <c r="P29" i="3"/>
  <c r="P40" i="3"/>
  <c r="P22" i="3"/>
  <c r="P58" i="3"/>
  <c r="P35" i="3"/>
  <c r="P30" i="3"/>
  <c r="P28" i="3"/>
  <c r="P25" i="3"/>
  <c r="P20" i="3"/>
  <c r="P17" i="3"/>
  <c r="P47" i="3"/>
  <c r="K58" i="3"/>
  <c r="P57" i="3"/>
  <c r="K20" i="3"/>
  <c r="K32" i="3"/>
  <c r="P37" i="3"/>
  <c r="P51" i="3"/>
  <c r="P31" i="3"/>
  <c r="P24" i="3"/>
  <c r="P38" i="3"/>
  <c r="K28" i="3"/>
  <c r="K17" i="3"/>
  <c r="K25" i="3"/>
  <c r="P15" i="3"/>
  <c r="K30" i="3"/>
  <c r="P42" i="3"/>
  <c r="P50" i="3"/>
  <c r="P23" i="3"/>
  <c r="K47" i="3"/>
  <c r="K35" i="3"/>
  <c r="K55" i="3"/>
  <c r="P56" i="3"/>
  <c r="K43" i="3"/>
  <c r="P54" i="3"/>
  <c r="P34" i="3"/>
  <c r="P27" i="3"/>
  <c r="P19" i="3"/>
  <c r="G15" i="2"/>
  <c r="K21" i="3"/>
  <c r="K16" i="3"/>
  <c r="K51" i="3"/>
  <c r="K39" i="3"/>
  <c r="K31" i="3"/>
  <c r="K24" i="3"/>
  <c r="P53" i="3"/>
  <c r="K50" i="3"/>
  <c r="K49" i="3"/>
  <c r="K56" i="3"/>
  <c r="P55" i="3"/>
  <c r="K53" i="3"/>
  <c r="P39" i="3"/>
  <c r="K37" i="3"/>
  <c r="P41" i="3"/>
  <c r="K57" i="3"/>
  <c r="P43" i="3"/>
  <c r="K40" i="3"/>
  <c r="K54" i="3"/>
  <c r="K38" i="3"/>
  <c r="K36" i="3"/>
  <c r="O36" i="3"/>
  <c r="P36" i="3" s="1"/>
  <c r="K41" i="3"/>
  <c r="K34" i="3"/>
  <c r="K27" i="3"/>
  <c r="K23" i="3"/>
  <c r="K19" i="3"/>
  <c r="K15" i="3"/>
  <c r="K46" i="3"/>
  <c r="O44" i="3"/>
  <c r="P44" i="3" s="1"/>
  <c r="K44" i="3"/>
  <c r="K59" i="3"/>
  <c r="O59" i="3"/>
  <c r="P59" i="3" s="1"/>
  <c r="K42" i="3"/>
  <c r="K52" i="3"/>
  <c r="O52" i="3"/>
  <c r="P52" i="3" s="1"/>
  <c r="K48" i="3"/>
  <c r="K33" i="3"/>
  <c r="K29" i="3"/>
  <c r="K26" i="3"/>
  <c r="K22" i="3"/>
  <c r="K18" i="3"/>
  <c r="K45" i="3"/>
  <c r="K14" i="3"/>
  <c r="I15" i="2"/>
  <c r="M60" i="3"/>
  <c r="P60" i="3" l="1"/>
  <c r="O60" i="3"/>
  <c r="F15" i="2"/>
  <c r="H15" i="2" l="1"/>
  <c r="N9" i="3"/>
  <c r="E15" i="2"/>
  <c r="B15" i="2" l="1"/>
  <c r="D1" i="3"/>
  <c r="I21" i="2"/>
  <c r="H21" i="2"/>
  <c r="G21" i="2"/>
  <c r="F21" i="2"/>
  <c r="E21" i="2"/>
  <c r="E24" i="2" s="1"/>
  <c r="D11" i="2" l="1"/>
  <c r="E22" i="2"/>
  <c r="E23" i="2" s="1"/>
  <c r="E25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<sst xmlns="http://schemas.openxmlformats.org/spreadsheetml/2006/main" count="1010" uniqueCount="357">
  <si>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</si>
  <si>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</si>
  <si>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</si>
  <si>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</si>
  <si>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</si>
  <si>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</si>
  <si>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</si>
  <si>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</si>
  <si>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</si>
  <si>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</si>
  <si>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</si>
  <si>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</si>
  <si>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</si>
  <si>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</si>
  <si>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</si>
  <si>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</si>
  <si>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</si>
  <si>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</si>
  <si>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</si>
  <si>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</si>
  <si>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</si>
  <si>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</si>
  <si>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</si>
  <si>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</si>
  <si>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</si>
  <si>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</si>
  <si>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</si>
  <si>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</si>
  <si>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</si>
  <si>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</si>
  <si>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</si>
  <si>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</si>
  <si>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</si>
  <si>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</si>
  <si>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</si>
  <si>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</si>
  <si>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</si>
  <si>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</si>
  <si>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</si>
  <si>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</si>
  <si>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</si>
  <si>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</si>
  <si>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</si>
  <si>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</si>
  <si>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</si>
  <si>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</si>
  <si>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</si>
  <si>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</si>
  <si>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</si>
  <si>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</si>
  <si>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</si>
  <si>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</si>
  <si>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</si>
  <si>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</si>
  <si>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</si>
  <si>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</si>
  <si>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 ēka</t>
  </si>
  <si>
    <t>Dzīvojamās ēkas fasādes vienkāršotā atjaunošana</t>
  </si>
  <si>
    <t>Vānes iela 9, Liepāja</t>
  </si>
  <si>
    <t>WS-69-17</t>
  </si>
  <si>
    <t>Dzīvojamās ēkas vienkāršotā atjaunošana Vānes ielā 9, Liepājā</t>
  </si>
  <si>
    <t>Finanšu rezerve</t>
  </si>
  <si>
    <t>Kopā ar finanšu rezervi</t>
  </si>
  <si>
    <t>Ārsienu siltināšanas darbi</t>
  </si>
  <si>
    <t>ddddddddd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</si>
  <si>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</si>
  <si>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</si>
  <si>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</si>
  <si>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</si>
  <si>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</si>
  <si>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</si>
  <si>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</si>
  <si>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</si>
  <si>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 xml:space="preserve">ārējās </t>
  </si>
  <si>
    <t>iekšējās</t>
  </si>
  <si>
    <t>ārējās</t>
  </si>
  <si>
    <t>Stūra profils</t>
  </si>
  <si>
    <t>Loga pielaiduma profils</t>
  </si>
  <si>
    <t>Stūra lāsenis</t>
  </si>
  <si>
    <t>Palodzes montāžas profils</t>
  </si>
  <si>
    <t>Palodzes sāna pieslēguma profils</t>
  </si>
  <si>
    <t>Cokola profils</t>
  </si>
  <si>
    <t>PVC</t>
  </si>
  <si>
    <t>koka</t>
  </si>
  <si>
    <t>kopā</t>
  </si>
  <si>
    <t>b</t>
  </si>
  <si>
    <t>h</t>
  </si>
  <si>
    <t xml:space="preserve">1.gb. </t>
  </si>
  <si>
    <t>hidroizolācijas</t>
  </si>
  <si>
    <t>difūzijas</t>
  </si>
  <si>
    <t>L7</t>
  </si>
  <si>
    <t>SILTINĀJUMU PLATĪBAS</t>
  </si>
  <si>
    <t>Apz.</t>
  </si>
  <si>
    <t>Apraksts</t>
  </si>
  <si>
    <t>Platība, m²</t>
  </si>
  <si>
    <t>Sienas siltinājums</t>
  </si>
  <si>
    <t>as1</t>
  </si>
  <si>
    <t>S1</t>
  </si>
  <si>
    <t>Vieglbetona paneļu ārējās garansienas/gala sienas siltinājums  Apmetuma sistēma virs siltinājuma (AS-1) Siltinājums - fasādes akmensvate; λ=0,036 W/mK b=150mm. Līmjava stiklšķiedra siets, grunts esošā siena vieglbetona bloki b=250/410 mm</t>
  </si>
  <si>
    <t>m²</t>
  </si>
  <si>
    <t>viszeme</t>
  </si>
  <si>
    <t>S2</t>
  </si>
  <si>
    <t>Pamatu sienas siltinājums.  Apmetuma sistēma virs siltinājuma (AS-1) Siltinājums - ekstrudētā putupolistirola plāksne; λ=0,031 W/mK b=150mm. Līmjava stiklšķiedra siets, grunts Esošā siena -  ribotais panelis b=350 mm</t>
  </si>
  <si>
    <t>Ārsienas siltinājuma mezgls/pamatu paneļu siltinājuma mezgls/ pamatu paneļu siltinājums mezgls. Apmetuma sistēma virs siltinājuma (AS-1) vai (AS-2) (lodžijas paneļu galiem – skārda iesegums), siltinājums – akmensvate λ=0,036 W/mK, b=150 mm.  Līmjava stiklšķiedra siets, grunts esošā siena vieglbetona  Esoša betona bloka siena/pamatu panelis, b = 160 mm</t>
  </si>
  <si>
    <t>S5</t>
  </si>
  <si>
    <t>Bēniņu stāva siltinājums.  Apmetuma sistēma virs siltinājuma (AS-1) Siltinājums - putupolistirola plāksne; λ=0,034 W/mK b=50mm.  Līmjava stiklšķiedra siets, grunts esošā siena vieglbetona . Esošā siena -  betona bloka b=250 mm</t>
  </si>
  <si>
    <t>S6</t>
  </si>
  <si>
    <t>Kāpņu telpas siena bēniņos,  Apmetums un ūdensemulsijas krāsa, gruntējums, līmjava, Siltinājums - fasādes akmensvate; λ=0,036 W/mK b=150mm.  Līmjava stiklšķiedra siets, grunts esošā siena vieglbetona  Esošā betona paneļa siena, b=250 mm</t>
  </si>
  <si>
    <t>Pārseguma siltinājums</t>
  </si>
  <si>
    <t>P1</t>
  </si>
  <si>
    <t xml:space="preserve">Pagraba pārseguma siltinājums,  esošs grīdas sastāvs, Esošais pārsegums -betona pārsegums b=220mm.Līmjava. Siltinājums – akmensvates lameles; λ=0,037W/mK b=150mm. Līmjava stiklšķiedra siets, grunts </t>
  </si>
  <si>
    <t>P2</t>
  </si>
  <si>
    <t>Bēniņu pārsegumu siltinājums, beramā akmensvate, λ=0,041W/m²K (b=400mm, ieskaitot sablīvēšanas koef. 1,1), tvaika izolācijas plēve (b=0,2mm), esoša cementa java b=50 mm, esošs fibrolīta plātņu slānis (b=~150mm), esošais hidroizolācijas slānis, esošais dz-betona pārsegums (b=~220mm)</t>
  </si>
  <si>
    <t>P3</t>
  </si>
  <si>
    <t xml:space="preserve">Pārseguma siltinājums virs lodžiju telpām, augšējais segums, apakšējais segums, mitruma izturīgā OSB plātne – 22, putupoliturēns starp spārēm 50x150 (h)m s=900, b=200 mm, esošs ruberoīda segums, esošs lodžijas panelis. </t>
  </si>
  <si>
    <t>P4</t>
  </si>
  <si>
    <t>Pārsegums virs kāpņu telpām. Akmensvate, 0,033 W/mK, b=50 mm, akmensvate, 0,036 W/mK), b=100 mm + 150 mm, tvaika izolācijas plēve b=0,2m, esoša cementa java b=50 mm, Esošs fibrolīta plātņu slānis b=150 mm, esošs dz-betona pārsegums, b=220 mm.</t>
  </si>
  <si>
    <t>Mērv.</t>
  </si>
  <si>
    <t>gb.</t>
  </si>
  <si>
    <t>Poz.
 Nr</t>
  </si>
  <si>
    <t>Nosaukums</t>
  </si>
  <si>
    <t xml:space="preserve">Daudzums 
</t>
  </si>
  <si>
    <t>Viena elementa garums (mm)</t>
  </si>
  <si>
    <t>Kopējais  garums (m)</t>
  </si>
  <si>
    <t>Elementa 1 metra 
 svars  (kg)</t>
  </si>
  <si>
    <t>1 elementa
 masa (kg)</t>
  </si>
  <si>
    <t>Kopējā
 masa (kg)</t>
  </si>
  <si>
    <t>Jumta daļas aizbetonējums</t>
  </si>
  <si>
    <t>gab</t>
  </si>
  <si>
    <t>Demontējams izvads starp 4.-5. starpstāvu paneli un jumtu, ∅500</t>
  </si>
  <si>
    <t>m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</si>
  <si>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</si>
  <si>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</si>
  <si>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</si>
  <si>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</si>
  <si>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</si>
  <si>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</si>
  <si>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r>
      <t>m</t>
    </r>
    <r>
      <rPr>
        <vertAlign val="superscript"/>
        <sz val="8"/>
        <rFont val="Arial"/>
        <family val="2"/>
        <charset val="186"/>
      </rPr>
      <t>3</t>
    </r>
  </si>
  <si>
    <t>Tāme sastādīta  20__. gada tirgus cenās, pamatojoties uz AR un BK daļas rasējumiem</t>
  </si>
  <si>
    <t>līg.c.</t>
  </si>
  <si>
    <t>Metāla nožogojuma montāža, h=2,0 m</t>
  </si>
  <si>
    <t>Žogs 3,5×2m</t>
  </si>
  <si>
    <t>Pēda</t>
  </si>
  <si>
    <t>Esošo tērauda evakuācijas kāpņu un to platformas demontāža un utilizācija</t>
  </si>
  <si>
    <t>kmpl.</t>
  </si>
  <si>
    <t xml:space="preserve">Sastatņu montēšana </t>
  </si>
  <si>
    <t>Sastatnes</t>
  </si>
  <si>
    <t>aizsargsiets</t>
  </si>
  <si>
    <t>Sastatņu jumtiņi virs ieejām ēkā un noejas pagrabā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</si>
  <si>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</si>
  <si>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</si>
  <si>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</si>
  <si>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</si>
  <si>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</si>
  <si>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</si>
  <si>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</si>
  <si>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Dībeli virsmas klasifikācija ETA A,B,C,D,E, galvas Ø60, nagla tērauda Ø8-10, Punkta siltumatdeves koeficients 0,002 W/K, min iestrādes dziļums &gt;25mm, vai ekvivalents, paredzēti  170mm siltinājumam</t>
  </si>
  <si>
    <t>Armējuma java</t>
  </si>
  <si>
    <t>kg</t>
  </si>
  <si>
    <t>Dekoratīvais apmetums silikona  gatavais (apmetums 1.mehāniskās izturības klases sasniegšanai ar vienu armēšanas kārtu) (masā tonēts) 1,5mm graudu lielums</t>
  </si>
  <si>
    <t>Durvju un logu aiļu apdare ar akmensvates plātnēm (λ=0,037 W/mK) b=30mm,platums~ 0,25m*</t>
  </si>
  <si>
    <t>Grunts</t>
  </si>
  <si>
    <t>Siltumizolācija sienām</t>
  </si>
  <si>
    <t>m2</t>
  </si>
  <si>
    <t>Līmjava</t>
  </si>
  <si>
    <t>Siets stikla šķiedra</t>
  </si>
  <si>
    <t>Papildus armējums apkārrt loga un durvju ailām ar sietu, platums=0,15m, b=3mm</t>
  </si>
  <si>
    <t>Logu un durvju aiļu ārējo stūru armēšana ar sietu papildus sietu 0,3m platumā no ailes un ailē stiepes izturība &gt;200N/5cm, Struktūras stabilitāte &gt;22%, Atbilst REACH, sieta acojuma lielums 4×4mm.</t>
  </si>
  <si>
    <t xml:space="preserve">Lāseņu uzstādīšana, atbilstoši BK-4 lapai siltinājuma salaiduma mezglam ''G'' </t>
  </si>
  <si>
    <t>Apmetumu apdares profili</t>
  </si>
  <si>
    <t>gb</t>
  </si>
  <si>
    <t>Iekšējo stūru armējums visā ēkas augstumā</t>
  </si>
  <si>
    <t>Stūra profils ar armējumu visā augstumā visos ēkas stūros</t>
  </si>
  <si>
    <t>Metāla karoga kāta turētāja montāža</t>
  </si>
  <si>
    <t>Cinkotu žalūziju bloku uzstādīšana R-2, 250×250</t>
  </si>
  <si>
    <t>Būvgružu savākšana un aizvešana</t>
  </si>
  <si>
    <t>m³</t>
  </si>
  <si>
    <t>Gružu konteiners</t>
  </si>
  <si>
    <t xml:space="preserve"> </t>
  </si>
  <si>
    <t>Grunts (t.sk.  lodžiju sienas)</t>
  </si>
  <si>
    <t xml:space="preserve">Tiešās izmaksas kopā, t. sk. darba devēja sociālais nodoklis 24.09% </t>
  </si>
  <si>
    <t>Betona apmales demontāža</t>
  </si>
  <si>
    <t>Zemes rakšanas darbi, mm 1100 platumā  un 1,0m dziļumā</t>
  </si>
  <si>
    <t>Grunts (2 kārtas)</t>
  </si>
  <si>
    <t>Jaunas hidroizolācijas mastikas uzklāšana visā siltinājuma augstumā</t>
  </si>
  <si>
    <t>hidroizolācija uz šķaidītāja bāzes</t>
  </si>
  <si>
    <t xml:space="preserve">Siltumizolācija </t>
  </si>
  <si>
    <t>Dībeli 195mm</t>
  </si>
  <si>
    <t>Jauna betona bruģakmens lietus ūdens novadīšanas apmale, b=700mm</t>
  </si>
  <si>
    <t>Betona bruģakmens, b=60mm</t>
  </si>
  <si>
    <t>Grants izsija slāņa biezums 50mm</t>
  </si>
  <si>
    <t>Šķembas fr.0-40mm biezums 50mm</t>
  </si>
  <si>
    <t>Šķembas fr.40-70mm biezums 100mm</t>
  </si>
  <si>
    <t>Ģeotekstila plēves iesegums,3mm</t>
  </si>
  <si>
    <t>Bortakmens 80×200×1000</t>
  </si>
  <si>
    <t>betons kl. B7,5</t>
  </si>
  <si>
    <t>Zālāju sējumu ierīkošana</t>
  </si>
  <si>
    <t>zālāju sēklas</t>
  </si>
  <si>
    <t>Cokola siltināšanas darbi</t>
  </si>
  <si>
    <t>Koka šķunīšu demontāža</t>
  </si>
  <si>
    <t>Virsmas notīrīšana</t>
  </si>
  <si>
    <t>Pagraba pārseguma siltināšanas darbi</t>
  </si>
  <si>
    <t xml:space="preserve">  jaukta java</t>
  </si>
  <si>
    <t>m3</t>
  </si>
  <si>
    <t>Bēniņu siltināšanas darbi</t>
  </si>
  <si>
    <t xml:space="preserve">Tvaika izolācijas plēves ieklāšana uz esošā seguma </t>
  </si>
  <si>
    <t>tvaika izolācijas ieklāšana ar pārlaidumiem</t>
  </si>
  <si>
    <t>Siltumizolācija</t>
  </si>
  <si>
    <t>Ārsienas siltināšana no bēniņu puses ar akmensvati b=75mm, h=900, piestiprinot to pie ārsienas ar līmi,</t>
  </si>
  <si>
    <t xml:space="preserve"> Siltumizolācija </t>
  </si>
  <si>
    <t>Grunts (t.sk. lodžiju sienas)</t>
  </si>
  <si>
    <t>Koka laipu izvietošana (skatīt bēniņu plāna lapā specifikāciju)</t>
  </si>
  <si>
    <t>Ugunsdrošās durvju uzstādīšana UD-1</t>
  </si>
  <si>
    <t>Aizmūrējamās ailes daļa ar keramzīta blokiem</t>
  </si>
  <si>
    <t>Būvgružu izvešana</t>
  </si>
  <si>
    <t>Jumta rekonstrukcijas darbi</t>
  </si>
  <si>
    <t>Siltinātu jumtiņu izbūve virs 5.stāva lodžijām (norādes skat. Lapā BK-2, BK-3)</t>
  </si>
  <si>
    <t>Esošās ruberoīda virsmas notīrīšana no gružiem, uzslāņojumiem</t>
  </si>
  <si>
    <t>Lodžijas paneļu fasādē izvirzītās ārējās virsmas rūpīgs remonts</t>
  </si>
  <si>
    <t xml:space="preserve">Šuvju iztīrīšana un hermetizēšana starp lodžiju paneļiem </t>
  </si>
  <si>
    <t>Lentveida mitruma izturīga OSB plātne, 15x120(h), naglota  pie spāru galiem, L=16 m</t>
  </si>
  <si>
    <t>Papildus seguma kārta (3,5 kg/m²), uz dzegas un noliekta gar dzegu, b=520 mm</t>
  </si>
  <si>
    <t xml:space="preserve">Cinkotā jumta skārda dzegas apšuvums un lāsenis gar tekni, b=450 </t>
  </si>
  <si>
    <t>Apakšējais segums (3,5 kg/m²)</t>
  </si>
  <si>
    <t>Augšējais segums (4,5 kg/m²)</t>
  </si>
  <si>
    <t>Tekne ar turētāju, Ø100 mm, krāsu tonis pēc AR norādēm</t>
  </si>
  <si>
    <t xml:space="preserve">Notekas, Ø100, krāsu tonis 
pēc AR norādēm, 18.gb. </t>
  </si>
  <si>
    <t xml:space="preserve">Jumta dzegas izbūve pie garensienu siltināšanas. </t>
  </si>
  <si>
    <t>Saduršuvju attīrīšana no vecās javas, mastikas fasādē</t>
  </si>
  <si>
    <t>Antisēptizēts dēlis 40x150 gar jumta paneļu ārmalu fasādē</t>
  </si>
  <si>
    <t xml:space="preserve">Antisēptizēts dēlis 40x150 </t>
  </si>
  <si>
    <t>Pašenkurojošas bultas M12x110  dēļa enkurošanai pie paneļa, s=0,5 m</t>
  </si>
  <si>
    <t xml:space="preserve">Ģeotekstils+hidroizolācija vienā kārtā gar dzegu fasadē, b=300 </t>
  </si>
  <si>
    <t>Cementa javas b=20-40mm izlīdzinošā kārta uz paneļu galiem (garenvirzienā pie dzegas)</t>
  </si>
  <si>
    <t>Jumta skārda apšuvums gar dzegu pēc ārsienu siltināšanas, kop.b=0,5 m (pēc krāsu pases)</t>
  </si>
  <si>
    <t xml:space="preserve">skārds </t>
  </si>
  <si>
    <t xml:space="preserve">Enkuri -4x40x300 jumta skārda apšuvumam, s=500; 192 gb. </t>
  </si>
  <si>
    <t>Dībeļi Ø8x100 enkuru stiprināšanai pie paneļa un dēļa (2 gb. uz enkuru)</t>
  </si>
  <si>
    <t>Saduršuves gar dzegu fasādē  hermetizēšana</t>
  </si>
  <si>
    <t xml:space="preserve">Galasienu parapeta apšuvums pie galasienu siltināšanas </t>
  </si>
  <si>
    <t>Saduršuvju attīrīšana no vecās javas , mastikas fasādē un jumta pusē</t>
  </si>
  <si>
    <t>Cementa javas b=20÷40  izlīdzinošā kārta uz parapeta plātnes, b=720*, un gar paneļu pieslēgumu</t>
  </si>
  <si>
    <t xml:space="preserve">Ģeotekstils+hidroizolācija vienā kārtā gar parapeta plātni un galasienām (no abām pusēm), b=300 </t>
  </si>
  <si>
    <t>Jumta skārda RR23 parapeta apšuvums  pēc ārsienu siltināšanas, kop.b=1 m</t>
  </si>
  <si>
    <t>Enkuri -4x40x750 jumta parapeta skārda apšuvumam, s=500</t>
  </si>
  <si>
    <t>Dībeļi Ø8x100 enkuru stiprināšanai pie parapeta plātnes, 2 gb. uz det.</t>
  </si>
  <si>
    <t>Saduršuvju gar parapetu fasādē un galasienām no jumta puses hermetizēšana</t>
  </si>
  <si>
    <t xml:space="preserve">Dzelzsbetona tekņu augšējās  virsmas remonts </t>
  </si>
  <si>
    <t>Tekņu augšējās virsmas mehāniska attīrīšana ar smilšpapīru. Nestingru betona daļiņu un putekļu notīrīšana</t>
  </si>
  <si>
    <t>Saduršuvju iztīrīšana starp tekņu elementiem un sadurvietās ar jumta paneļiem</t>
  </si>
  <si>
    <t>Jaunas lietusūdens savācējpiltuves Ø110*, uzstādīšana ar čuguna aizsargrežģi pamatni un aizsargrežģi montāža</t>
  </si>
  <si>
    <t>kompl.</t>
  </si>
  <si>
    <t>Riboto paneļu saduru nosedzošo jumtiņu virsmas remonts</t>
  </si>
  <si>
    <t>Jumtiņu pilnas virsmas mehāniska attīrīšana ar smilšpapīru</t>
  </si>
  <si>
    <t>Betona virsmas remonts:</t>
  </si>
  <si>
    <t xml:space="preserve">   *atsegto stiegrojumu attīrīšana lidz kl.Sa, pretkorozijas pastrāde</t>
  </si>
  <si>
    <t xml:space="preserve">   *virsmas samitrināšana un apstrāde ar pielipšanas uzlabotāju</t>
  </si>
  <si>
    <t xml:space="preserve">   *remotjavas uzklāšana</t>
  </si>
  <si>
    <t>Speciālā apstrāde savācējpiltuves pieslegumu vietām - 0,5m plata joslā apkārt elementu (0,78m² uz vien.): ar izolējošu materiālu savācējpiltuves piesleguma vietu pārklāšana</t>
  </si>
  <si>
    <t xml:space="preserve">    ģeotekstila ieklāšana</t>
  </si>
  <si>
    <t xml:space="preserve">    Izolējoša materiāla dublejoša kārta piesl.vietām</t>
  </si>
  <si>
    <t>Plaisu remonts:</t>
  </si>
  <si>
    <t xml:space="preserve">     plaisas jāattīra, jāpaplatina ÷5mm, neskarot stiegrojumu plaisas jāattīra, jāpaplatina ÷5mm, neskarot stiegrojumu plaisas jāattīra, jāpaplatina ÷5mm, neskarot stiegrojumu plaisas jāattīra, jāpaplatina ÷5mm, neskarot stiegrojumu</t>
  </si>
  <si>
    <t xml:space="preserve">     plaisas jāaizpilda ar fiksotropisku (biezu) remontjavu</t>
  </si>
  <si>
    <t>Jumta seguma atjaunošana</t>
  </si>
  <si>
    <t>Plaisu hermetizēšana ar poliuretāna hermetiķi</t>
  </si>
  <si>
    <t>Gruntējuma-saķeres uzlabotāja, uzklāšana uz tīras, samitrinātas virsmas</t>
  </si>
  <si>
    <t>Hidroizolācijas, uzklāšana ar augstspied. uzsmidzināšanas iekārtu</t>
  </si>
  <si>
    <t>Virsmas armēšana ar ģeotekstilu</t>
  </si>
  <si>
    <t>Hidroizolācijas uzklāšana ar augstspied. uzsmidzināšanas iekārtu</t>
  </si>
  <si>
    <t>Aizsargslāņa ieklāšana 1 kārtā ar augstspied. uzsmidzināšanas iekārtu</t>
  </si>
  <si>
    <t xml:space="preserve"> Ventilācijas izvadu jumta lūka papildus apstrāde:</t>
  </si>
  <si>
    <t xml:space="preserve">      hidroizolācijas pārklājums pa elementa perimetru b=0,25m joslā*</t>
  </si>
  <si>
    <t xml:space="preserve">      armējums ar ģeotekstilu b=0,25m joslā*</t>
  </si>
  <si>
    <t>Ventilācijas izvadu atjaunošana</t>
  </si>
  <si>
    <t>Gruntējuma-saķeres uzlabotāja uzklāšana uz tīras, samitrinātas virsmas</t>
  </si>
  <si>
    <t>Cinkotā skārda jumtiņu Ø700 ar slīpni un attālumu no gaisa izvada min 300mm. ar stiprinājumiem montāža</t>
  </si>
  <si>
    <t xml:space="preserve">Piekarāķu uzstādišana un kābeļu pārmontēšana. Piekarāķa parametri (paredzētas  9 vietas):
Piekarāķis M20, L=620mm cauri balstam -  esošai bēniņu sienai 380mm 
Piekarāķi izmanto izolētiem gaisvadiem, servisa  kabeļiem, kā arī XLP - izolētiem kabeļiem 
pagrieziena vai enkurbalstos. Piekarāķis ir aprīkots ar  noslēgplāksni un izgatavots no karsti cinkota  tērauda.Svars: 1.8 kg. Pārbaudes slodze: 30.6 Fx/kN.  Pārbaudes slodze: 6.7 Fy/kN </t>
  </si>
  <si>
    <t>Lokālu aizbetonējumu izveide</t>
  </si>
  <si>
    <t xml:space="preserve"> Jumta margas. </t>
  </si>
  <si>
    <t>Esošo margu pārkrāsošana, iztaisnošana</t>
  </si>
  <si>
    <t>Ēkas apkure, iekšējie tīkli</t>
  </si>
  <si>
    <t>Tāme sastādīta  20__. gada tirgus cenās, pamatojoties uz AVK daļas rasējumiem</t>
  </si>
  <si>
    <t>Apkure. Koplietošanas cauruļvadi</t>
  </si>
  <si>
    <t>Apkures sistēmas demontāžas darbi, t.sk. sildķermeņi, veidgb.ali, siltumizolācija un stiprinājumi</t>
  </si>
  <si>
    <t>k-ts</t>
  </si>
  <si>
    <t>Polipropilēna caurules DN50, 4.0 kg/m, montāža</t>
  </si>
  <si>
    <t>Polipropilēna caurules DN40 montāža, stiprināšana pie sienas</t>
  </si>
  <si>
    <t>Polipropilēna caurules DN32 montāža, stiprināšana pie sienas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</si>
  <si>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</si>
  <si>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</si>
  <si>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</si>
  <si>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Ventilis, aizbīdnis, iekš. vītne; t=110°C; P=8 bar; Dn50; uzstādīšana</t>
  </si>
  <si>
    <t>Ventilis, iekš. vītne; t=110°C; P=8 bar; Dn32; uzstādīšana</t>
  </si>
  <si>
    <t>Ventilis, iekš. vītne; t=110°C; P=8 bar; Dn15; uzstādīšana</t>
  </si>
  <si>
    <t>Automātiskais balansējošais vārsts, Dn25; t=110°C; P=8 bar, uzstādīšana, ieregulēšana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</si>
  <si>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</si>
  <si>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</si>
  <si>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</si>
  <si>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</si>
  <si>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DN20→DN15, montāža</t>
  </si>
  <si>
    <t>Polipropilēna cauruļvadu trejgb.ali DN50, montāža</t>
  </si>
  <si>
    <t>Polipropilēna cauruļvadu trejgb.ali DN40, montāža</t>
  </si>
  <si>
    <t>Polipropilēna cauruļvadu trejgb.ali DN32, montāža</t>
  </si>
  <si>
    <t>Polipropilēna cauruļvadu trejgb.ali DN25, montāža</t>
  </si>
  <si>
    <t>Polipropilēna cauruļvadu trejgb.ali DN20, montāža</t>
  </si>
  <si>
    <t>Polipropilēna cauruļvadu trejgb.ali DN15, montāža</t>
  </si>
  <si>
    <t>Polipropilēna cauruļvadu krust. savienojums, iekš vītne, DN32, montāža</t>
  </si>
  <si>
    <t>Polipropilēna cauruļvadu krust. savienojums, iekš vītne, DN25, montāža</t>
  </si>
  <si>
    <t>Polipropilēna cauruļvada pagrieziens DN15, iekš.vītne, pagrieziens 90°</t>
  </si>
  <si>
    <t>Atgaisotājs automātisks, t=110°C, P=8 bar, uzstādīšana</t>
  </si>
  <si>
    <t>Cauruļvada DN50 ugunsdrošais savienojums, izbūve caur sienu/ griestiem, hermetizācija, apmetuma un krāsojuma atjaunošana</t>
  </si>
  <si>
    <t>Cauruļvada DN40 balsts ugunsdrošais savienojums, izbūve caur sienu/ griestiem, hermetizācija, apmetuma un krāsojuma atjaunošana</t>
  </si>
  <si>
    <t>Cauruļvada DN32 ugunsdrošais savienojums, izbūve caur sienu/ griestiem, hermetizācija, apmetuma un krāsojuma atjaunošana</t>
  </si>
  <si>
    <t>Cauruļvada DN25 ugunsdrošais savienojums, izbūve caur sienu/ griestiem, hermetizācija, apmetuma un krāsojuma atjaunošana</t>
  </si>
  <si>
    <t>Cauruļvada DN50 siltumizolācijas čaula, b=&gt;50 mm, l=0.040 W/K×m², caurules siltumizolēšana</t>
  </si>
  <si>
    <t>Cauruļvada DN40 siltumizolācijas čaula, b=&gt;50 mm, l=0.040 W/K×m², caurules siltumizolēšana</t>
  </si>
  <si>
    <t>Cauruļvada DN32 siltumizolācijas čaula, b=&gt;30 mm, l=0.040 W/K×m², caurules siltumizolēšana</t>
  </si>
  <si>
    <t>Cauruļvada DN25 siltumizolācijas čaula, b=&gt;30 mm, l=0.040 W/K×m², caurules siltumizolēšana</t>
  </si>
  <si>
    <t>Cauruļvada DN20 siltumizolācijas čaula, b=&gt;30 mm, l=0.040 W/K×m², caurules siltumizolēšana</t>
  </si>
  <si>
    <t>Metāla konstrukcijas cauruļvadu un iekārtu stiprināšanai</t>
  </si>
  <si>
    <t>Cauruļvadu un pievienojumu fasondetaļas un veidgabali</t>
  </si>
  <si>
    <t>Palīgmateriāli cauruļvadu savienošanai</t>
  </si>
  <si>
    <t>Apkures sistēmas ieregulēšana, pārbaude un nodošana ekspluatācijā</t>
  </si>
  <si>
    <t>Dzīvokļu siltuma uzskaites mezgls (pavisam uzstāda 74 dzīvokļos)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</si>
  <si>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</si>
  <si>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 xml:space="preserve">Balansējošais vārsts Dn15; uzstādīšana, ieregulēšana </t>
  </si>
  <si>
    <t>Ventilis lodveida; t=110°C; P=8 bar; Dn15</t>
  </si>
  <si>
    <t>Netīrumu savācējs; t=110°C; P=8 bar; Dn15</t>
  </si>
  <si>
    <t>Slēdzams metāla skapis 300×350×500 (siltuma skaitītāja uzstādīšanai)</t>
  </si>
  <si>
    <t>Cauruļvadu un metāla konstrukciju gruntēšana ar grunts krāsu</t>
  </si>
  <si>
    <t>Vienistabas dzīvoklim Nr.3; 4; 10; 11; 18; 19; 26; 27; 33; 34; 41; 42; 48; 49; 56; 57; 63; 64; 71; 72</t>
  </si>
  <si>
    <t>Specifikācija dota vienam dzīvoklim. Pavisam 20 šādi dzīvokļi</t>
  </si>
  <si>
    <t>Esošās sistēmas demontāža</t>
  </si>
  <si>
    <t>Tērauda radiatori firmas "Purmo" PC 11; h=400 mm; N=225W; l=500;  t 70/50/24°C; komplektā ar atgaisotāju un zstādīšanas mezglu vai ekvivalents</t>
  </si>
  <si>
    <t>Tērauda radiatori firmas "Purmo" PC 22; h=400 mm; N=691W; l=900;  t 70/50/24°C; komplektā ar atgaisotāju un uzstādīšanas mezglu vai ekvivalents</t>
  </si>
  <si>
    <t>Termoregulatora vārsts ar termostatisko sensoru, t=120°C, P=10 bar, DP=0.6 bar vai ekvivalents</t>
  </si>
  <si>
    <t>Termoregulatora galva, t=120 °C, P=10 bar, DP=0.6 bar, uzstādīšana vai ekvivalents</t>
  </si>
  <si>
    <t>Sildķermeņa pievienojuma krāns komplektā ar tukšošanas krānu  t=110°C; P=8 bar; Dn15 vai ekvivalents</t>
  </si>
  <si>
    <t>Karbona caurule apkurei, DN15, montāža, stiprināšana pie sienas</t>
  </si>
  <si>
    <t>Karbona caurules pagrieziens 90°, DN15, montāža</t>
  </si>
  <si>
    <t>Karbona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</si>
  <si>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</si>
  <si>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</si>
  <si>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Metāla konstrukcijas (skavas u.t.t.) cauruļvadu un iekārtu stiprināšanai</t>
  </si>
  <si>
    <t>Dažādi palīgmateriāli montāžai</t>
  </si>
  <si>
    <t>Vienistabas dzīvoklim Nr. 1; 2; 5; 6; 7; 8; 9; 12; 13; 14; 15; 16; 17; 20; 21; 22; 23; 24; 25; 28; 30; 31; 32; 35; 36; 37; 38; 39; 40; 43; 45; 46; 47; 50; 51; 52; 53; 54; 55; 58; 60; 61; 62; 65; 66; 67; 68; 69; 70; 73; 74</t>
  </si>
  <si>
    <t>Specifikācija dota vienam dzīvoklim. Pavisam 51 šāds dzīvoklis</t>
  </si>
  <si>
    <t>Tērauda radiatori firmas "Purmo" PC 11; h=400 mm; N=225W; l=500;  t 70/50/24°C; komplektā ar atgaisotāju un uzstādīšanas mezglu vai ekvivalents</t>
  </si>
  <si>
    <t>Tērauda radiatori firmas "Purmo" PC 22; h=400 mm; N=461W; l=600;  t 70/50/24°C; komplektā ar atgaisotāju un uzstādīšanas mezglu vai ekvivalents</t>
  </si>
  <si>
    <t>Divistabu dzīvoklim Nr. 29; 44; 59</t>
  </si>
  <si>
    <t>Specifikācija dota vienam dzīvoklim. Pavisam 3 šādi dzīvokļi</t>
  </si>
  <si>
    <t>Piezīme:</t>
  </si>
  <si>
    <t xml:space="preserve">
• Visiem būvmateriāliem jābūt marķētiem ar CE zīmi. </t>
  </si>
  <si>
    <t>• Siltināšanas un apmešanas darbi veicami saskaņā ar ETAG 004 „Eiropas tehniskā apstiprinājuma pamatnostādne ārējās siltumizolācijas sistēmām un apmetumam</t>
  </si>
  <si>
    <t>Ievērībai!</t>
  </si>
  <si>
    <t>Pretendents ir tiesīgs izmantot tikai Pasūtītāja pievienoto būvizmaksu noteikšanas tāmes veidni.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</si>
</sst>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;;"/>
    <numFmt numFmtId="165" formatCode="0;;"/>
    <numFmt numFmtId="166" formatCode="0.0%"/>
    <numFmt numFmtId="167" formatCode="0.000"/>
    <numFmt numFmtId="168" formatCode="0.0"/>
  </numFmts>
  <fonts count="22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"/>
    </font>
    <font>
      <sz val="8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b/>
      <i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i/>
      <sz val="8"/>
      <color rgb="FFFF0000"/>
      <name val="Arial"/>
      <family val="2"/>
      <charset val="186"/>
    </font>
    <font>
      <vertAlign val="superscript"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5" fillId="0" borderId="0"/>
    <xf numFmtId="0" fontId="4" fillId="0" borderId="0"/>
    <xf numFmtId="0" fontId="17" fillId="0" borderId="0"/>
    <xf numFmtId="0" fontId="15" fillId="0" borderId="0"/>
  </cellStyleXfs>
  <cellXfs count="2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1" fontId="8" fillId="0" borderId="0" xfId="4" applyNumberFormat="1" applyFont="1" applyAlignment="1">
      <alignment horizontal="center" vertical="center"/>
    </xf>
    <xf numFmtId="1" fontId="9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8" fillId="0" borderId="47" xfId="4" applyFont="1" applyBorder="1" applyAlignment="1">
      <alignment horizontal="center" vertical="center"/>
    </xf>
    <xf numFmtId="0" fontId="1" fillId="0" borderId="0" xfId="4" applyFont="1"/>
    <xf numFmtId="0" fontId="8" fillId="0" borderId="29" xfId="4" applyFont="1" applyBorder="1" applyAlignment="1">
      <alignment horizontal="center" vertical="center"/>
    </xf>
    <xf numFmtId="0" fontId="9" fillId="0" borderId="29" xfId="4" applyFont="1" applyBorder="1" applyAlignment="1">
      <alignment horizontal="center" vertical="center"/>
    </xf>
    <xf numFmtId="0" fontId="8" fillId="0" borderId="29" xfId="4" applyFont="1" applyBorder="1" applyAlignment="1">
      <alignment vertical="center" wrapText="1"/>
    </xf>
    <xf numFmtId="0" fontId="8" fillId="2" borderId="29" xfId="4" applyFont="1" applyFill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16" fillId="0" borderId="29" xfId="4" applyFont="1" applyBorder="1" applyAlignment="1">
      <alignment horizontal="center"/>
    </xf>
    <xf numFmtId="2" fontId="9" fillId="0" borderId="29" xfId="4" applyNumberFormat="1" applyFont="1" applyBorder="1" applyAlignment="1">
      <alignment horizontal="center" vertical="center" wrapText="1"/>
    </xf>
    <xf numFmtId="2" fontId="9" fillId="0" borderId="29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center"/>
    </xf>
    <xf numFmtId="0" fontId="20" fillId="0" borderId="29" xfId="4" applyFont="1" applyBorder="1" applyAlignment="1">
      <alignment horizontal="center"/>
    </xf>
    <xf numFmtId="0" fontId="16" fillId="0" borderId="6" xfId="4" applyFont="1" applyBorder="1" applyAlignment="1">
      <alignment horizontal="center"/>
    </xf>
    <xf numFmtId="0" fontId="16" fillId="0" borderId="29" xfId="4" applyFont="1" applyBorder="1" applyAlignment="1">
      <alignment horizontal="left" wrapText="1"/>
    </xf>
    <xf numFmtId="0" fontId="1" fillId="3" borderId="29" xfId="4" applyFont="1" applyFill="1" applyBorder="1"/>
    <xf numFmtId="0" fontId="1" fillId="0" borderId="29" xfId="4" applyFont="1" applyBorder="1" applyAlignment="1">
      <alignment horizontal="center"/>
    </xf>
    <xf numFmtId="1" fontId="1" fillId="3" borderId="29" xfId="4" applyNumberFormat="1" applyFont="1" applyFill="1" applyBorder="1" applyAlignment="1">
      <alignment horizontal="center"/>
    </xf>
    <xf numFmtId="2" fontId="16" fillId="0" borderId="29" xfId="4" applyNumberFormat="1" applyFont="1" applyBorder="1" applyAlignment="1">
      <alignment horizontal="center"/>
    </xf>
    <xf numFmtId="2" fontId="1" fillId="3" borderId="29" xfId="4" applyNumberFormat="1" applyFont="1" applyFill="1" applyBorder="1" applyAlignment="1">
      <alignment horizontal="center"/>
    </xf>
    <xf numFmtId="167" fontId="16" fillId="0" borderId="29" xfId="4" applyNumberFormat="1" applyFont="1" applyBorder="1" applyAlignment="1">
      <alignment horizontal="center"/>
    </xf>
    <xf numFmtId="0" fontId="16" fillId="0" borderId="29" xfId="4" applyFont="1" applyBorder="1"/>
    <xf numFmtId="0" fontId="1" fillId="0" borderId="49" xfId="0" applyFont="1" applyBorder="1" applyAlignment="1">
      <alignment horizontal="center" vertical="center" wrapText="1"/>
    </xf>
    <xf numFmtId="49" fontId="1" fillId="0" borderId="50" xfId="5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168" fontId="1" fillId="2" borderId="50" xfId="0" applyNumberFormat="1" applyFont="1" applyFill="1" applyBorder="1" applyAlignment="1">
      <alignment horizontal="center" vertical="center" wrapText="1"/>
    </xf>
    <xf numFmtId="49" fontId="1" fillId="0" borderId="49" xfId="5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8" fontId="1" fillId="2" borderId="49" xfId="5" applyNumberFormat="1" applyFont="1" applyFill="1" applyBorder="1" applyAlignment="1">
      <alignment horizontal="center" vertical="center" wrapText="1"/>
    </xf>
    <xf numFmtId="168" fontId="1" fillId="2" borderId="49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8" fontId="1" fillId="0" borderId="49" xfId="0" applyNumberFormat="1" applyFont="1" applyBorder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1" fillId="0" borderId="51" xfId="8" applyFont="1" applyBorder="1" applyAlignment="1">
      <alignment horizontal="center" vertical="center" wrapText="1"/>
    </xf>
    <xf numFmtId="168" fontId="1" fillId="0" borderId="49" xfId="8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/>
    </xf>
    <xf numFmtId="168" fontId="2" fillId="0" borderId="49" xfId="0" applyNumberFormat="1" applyFont="1" applyBorder="1" applyAlignment="1">
      <alignment horizontal="center" vertical="center"/>
    </xf>
    <xf numFmtId="168" fontId="1" fillId="0" borderId="49" xfId="0" applyNumberFormat="1" applyFont="1" applyBorder="1" applyAlignment="1">
      <alignment horizontal="center" vertical="center"/>
    </xf>
    <xf numFmtId="0" fontId="1" fillId="2" borderId="49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0" fontId="1" fillId="2" borderId="49" xfId="5" applyFont="1" applyFill="1" applyBorder="1" applyAlignment="1">
      <alignment horizontal="left" vertical="center" wrapText="1"/>
    </xf>
    <xf numFmtId="0" fontId="1" fillId="2" borderId="51" xfId="5" applyFont="1" applyFill="1" applyBorder="1" applyAlignment="1">
      <alignment horizontal="center" vertical="center" wrapText="1"/>
    </xf>
    <xf numFmtId="0" fontId="1" fillId="2" borderId="49" xfId="5" applyFont="1" applyFill="1" applyBorder="1" applyAlignment="1">
      <alignment horizontal="center" vertical="center" wrapText="1"/>
    </xf>
    <xf numFmtId="0" fontId="2" fillId="2" borderId="49" xfId="5" applyFont="1" applyFill="1" applyBorder="1" applyAlignment="1">
      <alignment horizontal="left" vertical="center" wrapText="1"/>
    </xf>
    <xf numFmtId="0" fontId="1" fillId="2" borderId="51" xfId="8" applyFont="1" applyFill="1" applyBorder="1" applyAlignment="1">
      <alignment horizontal="center" vertical="center"/>
    </xf>
    <xf numFmtId="168" fontId="2" fillId="2" borderId="49" xfId="5" applyNumberFormat="1" applyFont="1" applyFill="1" applyBorder="1" applyAlignment="1">
      <alignment horizontal="center" vertical="center"/>
    </xf>
    <xf numFmtId="0" fontId="1" fillId="0" borderId="49" xfId="5" applyFont="1" applyBorder="1" applyAlignment="1">
      <alignment horizontal="center" vertical="center" wrapText="1"/>
    </xf>
    <xf numFmtId="2" fontId="1" fillId="2" borderId="49" xfId="5" applyNumberFormat="1" applyFont="1" applyFill="1" applyBorder="1" applyAlignment="1">
      <alignment horizontal="center" vertical="center" wrapText="1"/>
    </xf>
    <xf numFmtId="168" fontId="1" fillId="2" borderId="49" xfId="5" applyNumberFormat="1" applyFont="1" applyFill="1" applyBorder="1" applyAlignment="1">
      <alignment horizontal="center" vertical="center"/>
    </xf>
    <xf numFmtId="0" fontId="1" fillId="0" borderId="49" xfId="8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49" xfId="5" applyFont="1" applyBorder="1" applyAlignment="1">
      <alignment horizontal="left" vertical="center" wrapText="1"/>
    </xf>
    <xf numFmtId="2" fontId="1" fillId="0" borderId="49" xfId="5" applyNumberFormat="1" applyFont="1" applyBorder="1" applyAlignment="1">
      <alignment horizontal="center" vertical="center" wrapText="1"/>
    </xf>
    <xf numFmtId="1" fontId="1" fillId="0" borderId="49" xfId="5" applyNumberFormat="1" applyFont="1" applyBorder="1" applyAlignment="1">
      <alignment horizontal="center" vertical="center" wrapText="1"/>
    </xf>
    <xf numFmtId="0" fontId="1" fillId="0" borderId="53" xfId="8" applyFont="1" applyBorder="1" applyAlignment="1">
      <alignment horizontal="left" vertical="center" wrapText="1"/>
    </xf>
    <xf numFmtId="0" fontId="1" fillId="0" borderId="54" xfId="5" applyFont="1" applyBorder="1" applyAlignment="1">
      <alignment horizontal="center" vertical="center" wrapText="1"/>
    </xf>
    <xf numFmtId="1" fontId="1" fillId="0" borderId="49" xfId="8" applyNumberFormat="1" applyFont="1" applyBorder="1" applyAlignment="1">
      <alignment horizontal="center" vertical="center" wrapText="1"/>
    </xf>
    <xf numFmtId="0" fontId="2" fillId="0" borderId="0" xfId="7" applyFont="1" applyAlignment="1">
      <alignment vertical="center"/>
    </xf>
    <xf numFmtId="0" fontId="2" fillId="0" borderId="0" xfId="0" applyFont="1"/>
    <xf numFmtId="164" fontId="2" fillId="0" borderId="29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18" fillId="0" borderId="6" xfId="4" applyFont="1" applyBorder="1" applyAlignment="1">
      <alignment horizontal="center"/>
    </xf>
    <xf numFmtId="0" fontId="19" fillId="0" borderId="48" xfId="4" applyFont="1" applyBorder="1" applyAlignment="1">
      <alignment horizontal="center"/>
    </xf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10" fillId="0" borderId="29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</cellXfs>
  <cellStyles count="9">
    <cellStyle name="Normal 2" xfId="2" xr:uid="{7728D04F-492C-44E8-B42B-2D52765FDA4E}"/>
    <cellStyle name="Normal 2 2" xfId="7" xr:uid="{1CFD75E2-DEE0-4BA8-826F-6655873235E7}"/>
    <cellStyle name="Normal 3" xfId="6" xr:uid="{DBD927FF-9A25-4E60-96C9-097BC0700E74}"/>
    <cellStyle name="Normal_DA" xfId="8" xr:uid="{39C5595D-8A57-424D-91E7-1EB2E96A7647}"/>
    <cellStyle name="Parasts" xfId="0" builtinId="0"/>
    <cellStyle name="Parasts 2" xfId="4" xr:uid="{E1179625-F497-48F0-ADCB-3090542FD165}"/>
    <cellStyle name="Style 1" xfId="5" xr:uid="{B68FDA96-9413-41EF-9A31-2AA85B928C22}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29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9"/>
  <sheetViews>
    <sheetView workbookViewId="0">
      <selection activeCell="C45" sqref="C45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73" t="s">
        <v>1</v>
      </c>
      <c r="C4" s="173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74" t="s">
        <v>3</v>
      </c>
      <c r="C8" s="174"/>
    </row>
    <row r="11" spans="1:3" x14ac:dyDescent="0.2">
      <c r="B11" s="2" t="s">
        <v>4</v>
      </c>
    </row>
    <row r="12" spans="1:3" x14ac:dyDescent="0.2">
      <c r="B12" s="88" t="s">
        <v>53</v>
      </c>
    </row>
    <row r="13" spans="1:3" x14ac:dyDescent="0.2">
      <c r="A13" s="4" t="s">
        <v>5</v>
      </c>
      <c r="B13" s="81" t="s">
        <v>56</v>
      </c>
      <c r="C13" s="81"/>
    </row>
    <row r="14" spans="1:3" x14ac:dyDescent="0.2">
      <c r="A14" s="4" t="s">
        <v>6</v>
      </c>
      <c r="B14" s="81" t="s">
        <v>57</v>
      </c>
      <c r="C14" s="81"/>
    </row>
    <row r="15" spans="1:3" x14ac:dyDescent="0.2">
      <c r="A15" s="4" t="s">
        <v>7</v>
      </c>
      <c r="B15" s="80" t="s">
        <v>58</v>
      </c>
      <c r="C15" s="80"/>
    </row>
    <row r="16" spans="1:3" x14ac:dyDescent="0.2">
      <c r="A16" s="4" t="s">
        <v>8</v>
      </c>
      <c r="B16" s="79" t="s">
        <v>59</v>
      </c>
      <c r="C16" s="79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83">
        <v>1</v>
      </c>
      <c r="B19" s="8" t="s">
        <v>60</v>
      </c>
      <c r="C19" s="9">
        <f>'Kops a'!E27</f>
        <v>0</v>
      </c>
    </row>
    <row r="20" spans="1:3" x14ac:dyDescent="0.2">
      <c r="A20" s="84"/>
      <c r="B20" s="85"/>
      <c r="C20" s="10"/>
    </row>
    <row r="21" spans="1:3" x14ac:dyDescent="0.2">
      <c r="A21" s="86"/>
      <c r="B21" s="8"/>
      <c r="C21" s="10"/>
    </row>
    <row r="22" spans="1:3" x14ac:dyDescent="0.2">
      <c r="A22" s="86"/>
      <c r="B22" s="8"/>
      <c r="C22" s="10"/>
    </row>
    <row r="23" spans="1:3" x14ac:dyDescent="0.2">
      <c r="A23" s="86"/>
      <c r="B23" s="8"/>
      <c r="C23" s="10"/>
    </row>
    <row r="24" spans="1:3" x14ac:dyDescent="0.2">
      <c r="A24" s="86"/>
      <c r="B24" s="8"/>
      <c r="C24" s="10"/>
    </row>
    <row r="25" spans="1:3" ht="12" thickBot="1" x14ac:dyDescent="0.25">
      <c r="A25" s="87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75" t="s">
        <v>13</v>
      </c>
      <c r="B28" s="176"/>
      <c r="C28" s="16">
        <f>ROUND(C26*21%,2)</f>
        <v>0</v>
      </c>
    </row>
    <row r="31" spans="1:3" x14ac:dyDescent="0.2">
      <c r="A31" s="1" t="s">
        <v>14</v>
      </c>
      <c r="B31" s="177"/>
      <c r="C31" s="177"/>
    </row>
    <row r="32" spans="1:3" x14ac:dyDescent="0.2">
      <c r="B32" s="172" t="s">
        <v>15</v>
      </c>
      <c r="C32" s="172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170" t="s">
        <v>355</v>
      </c>
    </row>
    <row r="39" spans="1:3" x14ac:dyDescent="0.2">
      <c r="A39" s="170" t="s">
        <v>356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28" priority="9" operator="equal">
      <formula>0</formula>
    </cfRule>
  </conditionalFormatting>
  <conditionalFormatting sqref="B13:B16">
    <cfRule type="cellIs" dxfId="127" priority="8" operator="equal">
      <formula>0</formula>
    </cfRule>
  </conditionalFormatting>
  <conditionalFormatting sqref="B19">
    <cfRule type="cellIs" dxfId="126" priority="7" operator="equal">
      <formula>0</formula>
    </cfRule>
  </conditionalFormatting>
  <conditionalFormatting sqref="B34">
    <cfRule type="cellIs" dxfId="125" priority="5" operator="equal">
      <formula>0</formula>
    </cfRule>
  </conditionalFormatting>
  <conditionalFormatting sqref="B31:C31">
    <cfRule type="cellIs" dxfId="124" priority="3" operator="equal">
      <formula>0</formula>
    </cfRule>
  </conditionalFormatting>
  <conditionalFormatting sqref="A19">
    <cfRule type="cellIs" dxfId="123" priority="2" operator="equal">
      <formula>0</formula>
    </cfRule>
  </conditionalFormatting>
  <conditionalFormatting sqref="A36">
    <cfRule type="containsText" dxfId="122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48"/>
  <sheetViews>
    <sheetView workbookViewId="0">
      <selection activeCell="K28" sqref="K28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74"/>
      <c r="H1" s="174"/>
      <c r="I1" s="174"/>
    </row>
    <row r="2" spans="1:9" x14ac:dyDescent="0.2">
      <c r="A2" s="180" t="s">
        <v>17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81" t="s">
        <v>18</v>
      </c>
      <c r="D4" s="181"/>
      <c r="E4" s="181"/>
      <c r="F4" s="181"/>
      <c r="G4" s="181"/>
      <c r="H4" s="181"/>
      <c r="I4" s="181"/>
    </row>
    <row r="5" spans="1:9" ht="11.25" customHeight="1" x14ac:dyDescent="0.2">
      <c r="A5" s="89"/>
      <c r="B5" s="89"/>
      <c r="C5" s="183" t="s">
        <v>53</v>
      </c>
      <c r="D5" s="183"/>
      <c r="E5" s="183"/>
      <c r="F5" s="183"/>
      <c r="G5" s="183"/>
      <c r="H5" s="183"/>
      <c r="I5" s="183"/>
    </row>
    <row r="6" spans="1:9" x14ac:dyDescent="0.2">
      <c r="A6" s="178" t="s">
        <v>19</v>
      </c>
      <c r="B6" s="178"/>
      <c r="C6" s="178"/>
      <c r="D6" s="182" t="str">
        <f>'Kopt a'!B13</f>
        <v>Daudzdzīvokļu dzīvojamā ēka</v>
      </c>
      <c r="E6" s="182"/>
      <c r="F6" s="182"/>
      <c r="G6" s="182"/>
      <c r="H6" s="182"/>
      <c r="I6" s="182"/>
    </row>
    <row r="7" spans="1:9" x14ac:dyDescent="0.2">
      <c r="A7" s="178" t="s">
        <v>6</v>
      </c>
      <c r="B7" s="178"/>
      <c r="C7" s="178"/>
      <c r="D7" s="179" t="str">
        <f>'Kopt a'!B14</f>
        <v>Dzīvojamās ēkas fasādes vienkāršotā atjaunošana</v>
      </c>
      <c r="E7" s="179"/>
      <c r="F7" s="179"/>
      <c r="G7" s="179"/>
      <c r="H7" s="179"/>
      <c r="I7" s="179"/>
    </row>
    <row r="8" spans="1:9" x14ac:dyDescent="0.2">
      <c r="A8" s="188" t="s">
        <v>20</v>
      </c>
      <c r="B8" s="188"/>
      <c r="C8" s="188"/>
      <c r="D8" s="179" t="str">
        <f>'Kopt a'!B15</f>
        <v>Vānes iela 9, Liepāja</v>
      </c>
      <c r="E8" s="179"/>
      <c r="F8" s="179"/>
      <c r="G8" s="179"/>
      <c r="H8" s="179"/>
      <c r="I8" s="179"/>
    </row>
    <row r="9" spans="1:9" x14ac:dyDescent="0.2">
      <c r="A9" s="188" t="s">
        <v>21</v>
      </c>
      <c r="B9" s="188"/>
      <c r="C9" s="188"/>
      <c r="D9" s="179" t="str">
        <f>'Kopt a'!B16</f>
        <v>WS-69-17</v>
      </c>
      <c r="E9" s="179"/>
      <c r="F9" s="179"/>
      <c r="G9" s="179"/>
      <c r="H9" s="179"/>
      <c r="I9" s="179"/>
    </row>
    <row r="10" spans="1:9" x14ac:dyDescent="0.2">
      <c r="C10" s="4" t="s">
        <v>22</v>
      </c>
      <c r="D10" s="189">
        <f>E25</f>
        <v>0</v>
      </c>
      <c r="E10" s="189"/>
      <c r="F10" s="82"/>
      <c r="G10" s="82"/>
      <c r="H10" s="82"/>
      <c r="I10" s="82"/>
    </row>
    <row r="11" spans="1:9" x14ac:dyDescent="0.2">
      <c r="C11" s="4" t="s">
        <v>23</v>
      </c>
      <c r="D11" s="189">
        <f>I21</f>
        <v>0</v>
      </c>
      <c r="E11" s="189"/>
      <c r="F11" s="82"/>
      <c r="G11" s="82"/>
      <c r="H11" s="82"/>
      <c r="I11" s="82"/>
    </row>
    <row r="12" spans="1:9" ht="12" thickBot="1" x14ac:dyDescent="0.25">
      <c r="F12" s="18"/>
      <c r="G12" s="18"/>
      <c r="H12" s="18"/>
      <c r="I12" s="18"/>
    </row>
    <row r="13" spans="1:9" x14ac:dyDescent="0.2">
      <c r="A13" s="192" t="s">
        <v>24</v>
      </c>
      <c r="B13" s="194" t="s">
        <v>25</v>
      </c>
      <c r="C13" s="196" t="s">
        <v>26</v>
      </c>
      <c r="D13" s="197"/>
      <c r="E13" s="200" t="s">
        <v>27</v>
      </c>
      <c r="F13" s="184" t="s">
        <v>28</v>
      </c>
      <c r="G13" s="185"/>
      <c r="H13" s="185"/>
      <c r="I13" s="186" t="s">
        <v>29</v>
      </c>
    </row>
    <row r="14" spans="1:9" ht="23.25" thickBot="1" x14ac:dyDescent="0.25">
      <c r="A14" s="193"/>
      <c r="B14" s="195"/>
      <c r="C14" s="198"/>
      <c r="D14" s="199"/>
      <c r="E14" s="201"/>
      <c r="F14" s="19" t="s">
        <v>30</v>
      </c>
      <c r="G14" s="20" t="s">
        <v>31</v>
      </c>
      <c r="H14" s="20" t="s">
        <v>32</v>
      </c>
      <c r="I14" s="187"/>
    </row>
    <row r="15" spans="1:9" x14ac:dyDescent="0.2">
      <c r="A15" s="77">
        <v>1</v>
      </c>
      <c r="B15" s="24" t="str">
        <f>IF(A15=0,0,CONCATENATE("Lt-",A15))</f>
        <v>Lt-1</v>
      </c>
      <c r="C15" s="202" t="str">
        <f>'1a'!C2:I2</f>
        <v>Ārsienu siltināšanas darbi</v>
      </c>
      <c r="D15" s="203"/>
      <c r="E15" s="60">
        <f>'1a'!P60</f>
        <v>0</v>
      </c>
      <c r="F15" s="55">
        <f>'1a'!M60</f>
        <v>0</v>
      </c>
      <c r="G15" s="56">
        <f>'1a'!N60</f>
        <v>0</v>
      </c>
      <c r="H15" s="56">
        <f>'1a'!O60</f>
        <v>0</v>
      </c>
      <c r="I15" s="57">
        <f>'1a'!L60</f>
        <v>0</v>
      </c>
    </row>
    <row r="16" spans="1:9" x14ac:dyDescent="0.2">
      <c r="A16" s="78">
        <f>A15+1</f>
        <v>2</v>
      </c>
      <c r="B16" s="25" t="str">
        <f t="shared" ref="B16:B20" si="0">IF(A16=0,0,CONCATENATE("Lt-",A16))</f>
        <v>Lt-2</v>
      </c>
      <c r="C16" s="190" t="str">
        <f>'2a'!C2:I2</f>
        <v>Cokola siltināšanas darbi</v>
      </c>
      <c r="D16" s="191"/>
      <c r="E16" s="61">
        <f>'2a'!P33</f>
        <v>0</v>
      </c>
      <c r="F16" s="46">
        <f>'2a'!M33</f>
        <v>0</v>
      </c>
      <c r="G16" s="58">
        <f>'2a'!N33</f>
        <v>0</v>
      </c>
      <c r="H16" s="58">
        <f>'2a'!O33</f>
        <v>0</v>
      </c>
      <c r="I16" s="59">
        <f>'2a'!L33</f>
        <v>0</v>
      </c>
    </row>
    <row r="17" spans="1:9" ht="11.25" customHeight="1" x14ac:dyDescent="0.2">
      <c r="A17" s="78">
        <f t="shared" ref="A17:A20" si="1">A16+1</f>
        <v>3</v>
      </c>
      <c r="B17" s="25" t="str">
        <f t="shared" si="0"/>
        <v>Lt-3</v>
      </c>
      <c r="C17" s="190" t="str">
        <f>'3a'!C2:I2</f>
        <v>Pagraba pārseguma siltināšanas darbi</v>
      </c>
      <c r="D17" s="191"/>
      <c r="E17" s="61">
        <f>'3a'!P18</f>
        <v>0</v>
      </c>
      <c r="F17" s="46">
        <f>'3a'!M18</f>
        <v>0</v>
      </c>
      <c r="G17" s="58">
        <f>'3a'!N18</f>
        <v>0</v>
      </c>
      <c r="H17" s="58">
        <f>'3a'!O18</f>
        <v>0</v>
      </c>
      <c r="I17" s="59">
        <f>'3a'!L18</f>
        <v>0</v>
      </c>
    </row>
    <row r="18" spans="1:9" x14ac:dyDescent="0.2">
      <c r="A18" s="78">
        <f t="shared" si="1"/>
        <v>4</v>
      </c>
      <c r="B18" s="25" t="str">
        <f t="shared" si="0"/>
        <v>Lt-4</v>
      </c>
      <c r="C18" s="190" t="str">
        <f>'4a'!C2:I2</f>
        <v>Bēniņu siltināšanas darbi</v>
      </c>
      <c r="D18" s="191"/>
      <c r="E18" s="61">
        <f>'4a'!P30</f>
        <v>0</v>
      </c>
      <c r="F18" s="46">
        <f>'4a'!M30</f>
        <v>0</v>
      </c>
      <c r="G18" s="58">
        <f>'4a'!N30</f>
        <v>0</v>
      </c>
      <c r="H18" s="58">
        <f>'4a'!O30</f>
        <v>0</v>
      </c>
      <c r="I18" s="59">
        <f>'4a'!L30</f>
        <v>0</v>
      </c>
    </row>
    <row r="19" spans="1:9" x14ac:dyDescent="0.2">
      <c r="A19" s="78">
        <f t="shared" si="1"/>
        <v>5</v>
      </c>
      <c r="B19" s="25" t="str">
        <f t="shared" si="0"/>
        <v>Lt-5</v>
      </c>
      <c r="C19" s="190" t="str">
        <f>'5a'!C2:I2</f>
        <v>Jumta rekonstrukcijas darbi</v>
      </c>
      <c r="D19" s="191"/>
      <c r="E19" s="61">
        <f>'5a'!P92</f>
        <v>0</v>
      </c>
      <c r="F19" s="46">
        <f>'5a'!M92</f>
        <v>0</v>
      </c>
      <c r="G19" s="58">
        <f>'5a'!N92</f>
        <v>0</v>
      </c>
      <c r="H19" s="58">
        <f>'5a'!O92</f>
        <v>0</v>
      </c>
      <c r="I19" s="59">
        <f>'5a'!L92</f>
        <v>0</v>
      </c>
    </row>
    <row r="20" spans="1:9" ht="12" thickBot="1" x14ac:dyDescent="0.25">
      <c r="A20" s="78">
        <f t="shared" si="1"/>
        <v>6</v>
      </c>
      <c r="B20" s="25" t="str">
        <f t="shared" si="0"/>
        <v>Lt-6</v>
      </c>
      <c r="C20" s="190" t="str">
        <f>'6a'!C2:I2</f>
        <v>Ēkas apkure, iekšējie tīkli</v>
      </c>
      <c r="D20" s="191"/>
      <c r="E20" s="61">
        <f>'6a'!P113</f>
        <v>0</v>
      </c>
      <c r="F20" s="46">
        <f>'6a'!M113</f>
        <v>0</v>
      </c>
      <c r="G20" s="58">
        <f>'6a'!N113</f>
        <v>0</v>
      </c>
      <c r="H20" s="58">
        <f>'6a'!O113</f>
        <v>0</v>
      </c>
      <c r="I20" s="59">
        <f>'6a'!L113</f>
        <v>0</v>
      </c>
    </row>
    <row r="21" spans="1:9" ht="12" thickBot="1" x14ac:dyDescent="0.25">
      <c r="A21" s="204" t="s">
        <v>33</v>
      </c>
      <c r="B21" s="205"/>
      <c r="C21" s="205"/>
      <c r="D21" s="205"/>
      <c r="E21" s="41">
        <f>SUM(E15:E20)</f>
        <v>0</v>
      </c>
      <c r="F21" s="40">
        <f>SUM(F15:F20)</f>
        <v>0</v>
      </c>
      <c r="G21" s="40">
        <f>SUM(G15:G20)</f>
        <v>0</v>
      </c>
      <c r="H21" s="40">
        <f>SUM(H15:H20)</f>
        <v>0</v>
      </c>
      <c r="I21" s="41">
        <f>SUM(I15:I20)</f>
        <v>0</v>
      </c>
    </row>
    <row r="22" spans="1:9" x14ac:dyDescent="0.2">
      <c r="A22" s="206" t="s">
        <v>34</v>
      </c>
      <c r="B22" s="207"/>
      <c r="C22" s="208"/>
      <c r="D22" s="74"/>
      <c r="E22" s="42">
        <f>ROUND(E21*$D22,2)</f>
        <v>0</v>
      </c>
      <c r="F22" s="43"/>
      <c r="G22" s="43"/>
      <c r="H22" s="43"/>
      <c r="I22" s="43"/>
    </row>
    <row r="23" spans="1:9" x14ac:dyDescent="0.2">
      <c r="A23" s="209" t="s">
        <v>35</v>
      </c>
      <c r="B23" s="210"/>
      <c r="C23" s="211"/>
      <c r="D23" s="75"/>
      <c r="E23" s="44">
        <f>ROUND(E22*$D23,2)</f>
        <v>0</v>
      </c>
      <c r="F23" s="43"/>
      <c r="G23" s="43"/>
      <c r="H23" s="43"/>
      <c r="I23" s="43"/>
    </row>
    <row r="24" spans="1:9" x14ac:dyDescent="0.2">
      <c r="A24" s="212" t="s">
        <v>36</v>
      </c>
      <c r="B24" s="213"/>
      <c r="C24" s="214"/>
      <c r="D24" s="76"/>
      <c r="E24" s="44">
        <f>ROUND(E21*$D24,2)</f>
        <v>0</v>
      </c>
      <c r="F24" s="43"/>
      <c r="G24" s="43"/>
      <c r="H24" s="43"/>
      <c r="I24" s="43"/>
    </row>
    <row r="25" spans="1:9" ht="12" thickBot="1" x14ac:dyDescent="0.25">
      <c r="A25" s="215" t="s">
        <v>37</v>
      </c>
      <c r="B25" s="216"/>
      <c r="C25" s="217"/>
      <c r="D25" s="22"/>
      <c r="E25" s="45">
        <f>SUM(E21:E24)-E23</f>
        <v>0</v>
      </c>
      <c r="F25" s="43"/>
      <c r="G25" s="43"/>
      <c r="H25" s="43"/>
      <c r="I25" s="43"/>
    </row>
    <row r="26" spans="1:9" ht="12" thickBot="1" x14ac:dyDescent="0.25">
      <c r="C26" s="97" t="s">
        <v>61</v>
      </c>
      <c r="D26" s="51">
        <v>0.02</v>
      </c>
      <c r="G26" s="21"/>
    </row>
    <row r="27" spans="1:9" ht="12" thickBot="1" x14ac:dyDescent="0.25">
      <c r="C27" s="97" t="s">
        <v>62</v>
      </c>
      <c r="D27" s="17"/>
      <c r="E27" s="17"/>
      <c r="F27" s="23"/>
      <c r="G27" s="23"/>
      <c r="H27" s="23"/>
      <c r="I27" s="23"/>
    </row>
    <row r="30" spans="1:9" x14ac:dyDescent="0.2">
      <c r="A30" s="1" t="s">
        <v>14</v>
      </c>
      <c r="B30" s="17"/>
      <c r="C30" s="177"/>
      <c r="D30" s="177"/>
      <c r="E30" s="177"/>
      <c r="F30" s="177"/>
      <c r="G30" s="177"/>
      <c r="H30" s="177"/>
    </row>
    <row r="31" spans="1:9" x14ac:dyDescent="0.2">
      <c r="A31" s="17"/>
      <c r="B31" s="17"/>
      <c r="C31" s="172" t="s">
        <v>15</v>
      </c>
      <c r="D31" s="172"/>
      <c r="E31" s="172"/>
      <c r="F31" s="172"/>
      <c r="G31" s="172"/>
      <c r="H31" s="172"/>
    </row>
    <row r="32" spans="1:9" x14ac:dyDescent="0.2">
      <c r="A32" s="17"/>
      <c r="B32" s="17"/>
      <c r="C32" s="17"/>
      <c r="D32" s="17"/>
      <c r="E32" s="17"/>
      <c r="F32" s="17"/>
      <c r="G32" s="17"/>
      <c r="H32" s="17"/>
    </row>
    <row r="33" spans="1:9" x14ac:dyDescent="0.2">
      <c r="A33" s="90" t="str">
        <f>'Kopt a'!A36</f>
        <v>Tāme sastādīta 20__. gada __. _________</v>
      </c>
      <c r="B33" s="91"/>
      <c r="C33" s="91"/>
      <c r="D33" s="91"/>
      <c r="F33" s="17"/>
      <c r="G33" s="17"/>
      <c r="H33" s="17"/>
    </row>
    <row r="34" spans="1:9" x14ac:dyDescent="0.2">
      <c r="A34" s="17"/>
      <c r="B34" s="17"/>
      <c r="C34" s="17"/>
      <c r="D34" s="17"/>
      <c r="E34" s="17"/>
      <c r="F34" s="17"/>
      <c r="G34" s="17"/>
      <c r="H34" s="17"/>
    </row>
    <row r="35" spans="1:9" x14ac:dyDescent="0.2">
      <c r="A35" s="1" t="s">
        <v>38</v>
      </c>
      <c r="B35" s="17"/>
      <c r="C35" s="177"/>
      <c r="D35" s="177"/>
      <c r="E35" s="177"/>
      <c r="F35" s="177"/>
      <c r="G35" s="177"/>
      <c r="H35" s="177"/>
    </row>
    <row r="36" spans="1:9" x14ac:dyDescent="0.2">
      <c r="A36" s="17"/>
      <c r="B36" s="17"/>
      <c r="C36" s="172" t="s">
        <v>15</v>
      </c>
      <c r="D36" s="172"/>
      <c r="E36" s="172"/>
      <c r="F36" s="172"/>
      <c r="G36" s="172"/>
      <c r="H36" s="172"/>
    </row>
    <row r="37" spans="1:9" x14ac:dyDescent="0.2">
      <c r="A37" s="17"/>
      <c r="B37" s="17"/>
      <c r="C37" s="17"/>
      <c r="D37" s="17"/>
      <c r="E37" s="17"/>
      <c r="F37" s="17"/>
      <c r="G37" s="17"/>
      <c r="H37" s="17"/>
    </row>
    <row r="38" spans="1:9" x14ac:dyDescent="0.2">
      <c r="A38" s="90" t="s">
        <v>54</v>
      </c>
      <c r="B38" s="91"/>
      <c r="C38" s="96"/>
      <c r="D38" s="91"/>
      <c r="F38" s="17"/>
      <c r="G38" s="17"/>
      <c r="H38" s="17"/>
    </row>
    <row r="48" spans="1:9" x14ac:dyDescent="0.2">
      <c r="E48" s="21"/>
      <c r="F48" s="21"/>
      <c r="G48" s="21"/>
      <c r="H48" s="21"/>
      <c r="I48" s="21"/>
    </row>
  </sheetData>
  <mergeCells count="35">
    <mergeCell ref="C36:H36"/>
    <mergeCell ref="A21:D21"/>
    <mergeCell ref="A22:C22"/>
    <mergeCell ref="A23:C23"/>
    <mergeCell ref="A24:C24"/>
    <mergeCell ref="A25:C25"/>
    <mergeCell ref="C19:D19"/>
    <mergeCell ref="C20:D20"/>
    <mergeCell ref="C30:H30"/>
    <mergeCell ref="C31:H31"/>
    <mergeCell ref="C35:H35"/>
    <mergeCell ref="C18:D18"/>
    <mergeCell ref="A13:A14"/>
    <mergeCell ref="B13:B14"/>
    <mergeCell ref="C13:D14"/>
    <mergeCell ref="E13:E14"/>
    <mergeCell ref="C15:D15"/>
    <mergeCell ref="C16:D16"/>
    <mergeCell ref="C17:D17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15:I21 A15:D20">
    <cfRule type="cellIs" dxfId="121" priority="19" operator="equal">
      <formula>0</formula>
    </cfRule>
  </conditionalFormatting>
  <conditionalFormatting sqref="D10:E11">
    <cfRule type="cellIs" dxfId="120" priority="18" operator="equal">
      <formula>0</formula>
    </cfRule>
  </conditionalFormatting>
  <conditionalFormatting sqref="E15 E22:E25">
    <cfRule type="cellIs" dxfId="119" priority="16" operator="equal">
      <formula>0</formula>
    </cfRule>
  </conditionalFormatting>
  <conditionalFormatting sqref="D22:D24">
    <cfRule type="cellIs" dxfId="118" priority="14" operator="equal">
      <formula>0</formula>
    </cfRule>
  </conditionalFormatting>
  <conditionalFormatting sqref="C35:H35">
    <cfRule type="cellIs" dxfId="117" priority="11" operator="equal">
      <formula>0</formula>
    </cfRule>
  </conditionalFormatting>
  <conditionalFormatting sqref="C30:H30">
    <cfRule type="cellIs" dxfId="116" priority="10" operator="equal">
      <formula>0</formula>
    </cfRule>
  </conditionalFormatting>
  <conditionalFormatting sqref="D6:I9">
    <cfRule type="cellIs" dxfId="115" priority="6" operator="equal">
      <formula>0</formula>
    </cfRule>
  </conditionalFormatting>
  <conditionalFormatting sqref="C38">
    <cfRule type="cellIs" dxfId="114" priority="4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_________________________________",A38)))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75"/>
  <sheetViews>
    <sheetView topLeftCell="A30" workbookViewId="0">
      <selection activeCell="E39" sqref="E39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a'!A15</f>
        <v>1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63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ht="11.25" customHeight="1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138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P60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2" t="str">
        <f>A66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x14ac:dyDescent="0.2">
      <c r="A14" s="129">
        <v>1</v>
      </c>
      <c r="B14" s="130" t="s">
        <v>139</v>
      </c>
      <c r="C14" s="131" t="s">
        <v>140</v>
      </c>
      <c r="D14" s="132" t="s">
        <v>130</v>
      </c>
      <c r="E14" s="133">
        <v>35</v>
      </c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x14ac:dyDescent="0.2">
      <c r="A15" s="129" t="s">
        <v>178</v>
      </c>
      <c r="B15" s="134"/>
      <c r="C15" s="135" t="s">
        <v>141</v>
      </c>
      <c r="D15" s="129" t="s">
        <v>118</v>
      </c>
      <c r="E15" s="136">
        <f>E14/3.5</f>
        <v>10</v>
      </c>
      <c r="F15" s="70"/>
      <c r="G15" s="67"/>
      <c r="H15" s="48">
        <f t="shared" ref="H15:H59" si="0">ROUND(F15*G15,2)</f>
        <v>0</v>
      </c>
      <c r="I15" s="67"/>
      <c r="J15" s="67"/>
      <c r="K15" s="49">
        <f t="shared" ref="K15:K59" si="1">SUM(H15:J15)</f>
        <v>0</v>
      </c>
      <c r="L15" s="50">
        <f t="shared" ref="L15:L59" si="2">ROUND(E15*F15,2)</f>
        <v>0</v>
      </c>
      <c r="M15" s="48">
        <f t="shared" ref="M15:M59" si="3">ROUND(H15*E15,2)</f>
        <v>0</v>
      </c>
      <c r="N15" s="48">
        <f t="shared" ref="N15:N59" si="4">ROUND(I15*E15,2)</f>
        <v>0</v>
      </c>
      <c r="O15" s="48">
        <f t="shared" ref="O15:O59" si="5">ROUND(J15*E15,2)</f>
        <v>0</v>
      </c>
      <c r="P15" s="49">
        <f t="shared" ref="P15:P59" si="6">SUM(M15:O15)</f>
        <v>0</v>
      </c>
    </row>
    <row r="16" spans="1:16" x14ac:dyDescent="0.2">
      <c r="A16" s="129" t="s">
        <v>178</v>
      </c>
      <c r="B16" s="134"/>
      <c r="C16" s="135" t="s">
        <v>142</v>
      </c>
      <c r="D16" s="129" t="s">
        <v>118</v>
      </c>
      <c r="E16" s="136">
        <f>E15</f>
        <v>10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129">
        <v>2</v>
      </c>
      <c r="B17" s="130" t="s">
        <v>139</v>
      </c>
      <c r="C17" s="131" t="s">
        <v>143</v>
      </c>
      <c r="D17" s="132" t="s">
        <v>144</v>
      </c>
      <c r="E17" s="133">
        <v>1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129">
        <v>3</v>
      </c>
      <c r="B18" s="134" t="s">
        <v>139</v>
      </c>
      <c r="C18" s="135" t="s">
        <v>145</v>
      </c>
      <c r="D18" s="129" t="s">
        <v>99</v>
      </c>
      <c r="E18" s="137">
        <f>245*2</f>
        <v>490</v>
      </c>
      <c r="F18" s="70"/>
      <c r="G18" s="67"/>
      <c r="H18" s="48">
        <f t="shared" si="0"/>
        <v>0</v>
      </c>
      <c r="I18" s="67"/>
      <c r="J18" s="67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129" t="s">
        <v>178</v>
      </c>
      <c r="B19" s="134"/>
      <c r="C19" s="135" t="s">
        <v>146</v>
      </c>
      <c r="D19" s="129" t="s">
        <v>99</v>
      </c>
      <c r="E19" s="137">
        <f>E18</f>
        <v>490</v>
      </c>
      <c r="F19" s="70"/>
      <c r="G19" s="67"/>
      <c r="H19" s="48">
        <f t="shared" si="0"/>
        <v>0</v>
      </c>
      <c r="I19" s="67"/>
      <c r="J19" s="67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129" t="s">
        <v>178</v>
      </c>
      <c r="B20" s="134"/>
      <c r="C20" s="135" t="s">
        <v>147</v>
      </c>
      <c r="D20" s="129" t="s">
        <v>99</v>
      </c>
      <c r="E20" s="137">
        <f>E19</f>
        <v>490</v>
      </c>
      <c r="F20" s="70"/>
      <c r="G20" s="67"/>
      <c r="H20" s="48">
        <f t="shared" si="0"/>
        <v>0</v>
      </c>
      <c r="I20" s="67"/>
      <c r="J20" s="67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129">
        <v>4</v>
      </c>
      <c r="B21" s="134" t="s">
        <v>139</v>
      </c>
      <c r="C21" s="135" t="s">
        <v>148</v>
      </c>
      <c r="D21" s="129" t="s">
        <v>144</v>
      </c>
      <c r="E21" s="137">
        <v>2</v>
      </c>
      <c r="F21" s="70"/>
      <c r="G21" s="67"/>
      <c r="H21" s="48">
        <f t="shared" si="0"/>
        <v>0</v>
      </c>
      <c r="I21" s="67"/>
      <c r="J21" s="67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129">
        <v>5</v>
      </c>
      <c r="B22" s="134" t="s">
        <v>139</v>
      </c>
      <c r="C22" s="135" t="s">
        <v>149</v>
      </c>
      <c r="D22" s="129" t="s">
        <v>118</v>
      </c>
      <c r="E22" s="137">
        <v>1</v>
      </c>
      <c r="F22" s="70"/>
      <c r="G22" s="67"/>
      <c r="H22" s="48">
        <f t="shared" si="0"/>
        <v>0</v>
      </c>
      <c r="I22" s="67"/>
      <c r="J22" s="67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129" t="s">
        <v>178</v>
      </c>
      <c r="B23" s="134"/>
      <c r="C23" s="135" t="s">
        <v>150</v>
      </c>
      <c r="D23" s="129" t="s">
        <v>151</v>
      </c>
      <c r="E23" s="137">
        <v>2</v>
      </c>
      <c r="F23" s="70"/>
      <c r="G23" s="67"/>
      <c r="H23" s="48">
        <f t="shared" si="0"/>
        <v>0</v>
      </c>
      <c r="I23" s="67"/>
      <c r="J23" s="67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129">
        <v>6</v>
      </c>
      <c r="B24" s="134" t="s">
        <v>139</v>
      </c>
      <c r="C24" s="135" t="s">
        <v>152</v>
      </c>
      <c r="D24" s="129" t="s">
        <v>118</v>
      </c>
      <c r="E24" s="137">
        <v>1</v>
      </c>
      <c r="F24" s="70"/>
      <c r="G24" s="67"/>
      <c r="H24" s="48">
        <f t="shared" si="0"/>
        <v>0</v>
      </c>
      <c r="I24" s="67"/>
      <c r="J24" s="67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129">
        <v>7</v>
      </c>
      <c r="B25" s="134" t="s">
        <v>139</v>
      </c>
      <c r="C25" s="135" t="s">
        <v>153</v>
      </c>
      <c r="D25" s="138" t="s">
        <v>118</v>
      </c>
      <c r="E25" s="139">
        <v>1</v>
      </c>
      <c r="F25" s="70"/>
      <c r="G25" s="67"/>
      <c r="H25" s="48">
        <f t="shared" si="0"/>
        <v>0</v>
      </c>
      <c r="I25" s="67"/>
      <c r="J25" s="67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129">
        <v>8</v>
      </c>
      <c r="B26" s="134" t="s">
        <v>139</v>
      </c>
      <c r="C26" s="140" t="s">
        <v>154</v>
      </c>
      <c r="D26" s="141" t="s">
        <v>118</v>
      </c>
      <c r="E26" s="142">
        <v>1</v>
      </c>
      <c r="F26" s="70"/>
      <c r="G26" s="67"/>
      <c r="H26" s="48">
        <f t="shared" si="0"/>
        <v>0</v>
      </c>
      <c r="I26" s="67"/>
      <c r="J26" s="67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33.75" x14ac:dyDescent="0.2">
      <c r="A27" s="129">
        <v>9</v>
      </c>
      <c r="B27" s="134" t="s">
        <v>139</v>
      </c>
      <c r="C27" s="143" t="s">
        <v>155</v>
      </c>
      <c r="D27" s="144" t="s">
        <v>99</v>
      </c>
      <c r="E27" s="145">
        <f>SUM(E28:E29)/1.1</f>
        <v>450</v>
      </c>
      <c r="F27" s="70"/>
      <c r="G27" s="67"/>
      <c r="H27" s="48">
        <f t="shared" si="0"/>
        <v>0</v>
      </c>
      <c r="I27" s="67"/>
      <c r="J27" s="67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56.25" x14ac:dyDescent="0.2">
      <c r="A28" s="129">
        <v>10</v>
      </c>
      <c r="B28" s="129" t="str">
        <f>apjomi!A9</f>
        <v>S1</v>
      </c>
      <c r="C28" s="135" t="s">
        <v>98</v>
      </c>
      <c r="D28" s="144" t="s">
        <v>99</v>
      </c>
      <c r="E28" s="146">
        <f>apjomi!D9*1.1</f>
        <v>418.00000000000006</v>
      </c>
      <c r="F28" s="70"/>
      <c r="G28" s="67"/>
      <c r="H28" s="48">
        <f t="shared" si="0"/>
        <v>0</v>
      </c>
      <c r="I28" s="67"/>
      <c r="J28" s="67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90" x14ac:dyDescent="0.2">
      <c r="A29" s="129">
        <v>12</v>
      </c>
      <c r="B29" s="129" t="str">
        <f>apjomi!A11</f>
        <v>S5</v>
      </c>
      <c r="C29" s="135" t="s">
        <v>103</v>
      </c>
      <c r="D29" s="148" t="s">
        <v>99</v>
      </c>
      <c r="E29" s="146">
        <f>apjomi!D11*1.1</f>
        <v>77</v>
      </c>
      <c r="F29" s="70"/>
      <c r="G29" s="67"/>
      <c r="H29" s="48">
        <f t="shared" si="0"/>
        <v>0</v>
      </c>
      <c r="I29" s="67"/>
      <c r="J29" s="67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45" x14ac:dyDescent="0.2">
      <c r="A30" s="129">
        <v>18</v>
      </c>
      <c r="B30" s="149" t="s">
        <v>139</v>
      </c>
      <c r="C30" s="147" t="s">
        <v>156</v>
      </c>
      <c r="D30" s="149" t="s">
        <v>118</v>
      </c>
      <c r="E30" s="150">
        <f>E27*7</f>
        <v>3150</v>
      </c>
      <c r="F30" s="70"/>
      <c r="G30" s="67"/>
      <c r="H30" s="48">
        <f t="shared" si="0"/>
        <v>0</v>
      </c>
      <c r="I30" s="67"/>
      <c r="J30" s="67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129">
        <v>22</v>
      </c>
      <c r="B31" s="149" t="s">
        <v>139</v>
      </c>
      <c r="C31" s="151" t="s">
        <v>157</v>
      </c>
      <c r="D31" s="152" t="s">
        <v>158</v>
      </c>
      <c r="E31" s="150">
        <f>E27*6</f>
        <v>2700</v>
      </c>
      <c r="F31" s="70"/>
      <c r="G31" s="67"/>
      <c r="H31" s="48">
        <f t="shared" si="0"/>
        <v>0</v>
      </c>
      <c r="I31" s="67"/>
      <c r="J31" s="67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129">
        <v>23</v>
      </c>
      <c r="B32" s="149" t="s">
        <v>139</v>
      </c>
      <c r="C32" s="151" t="s">
        <v>179</v>
      </c>
      <c r="D32" s="149" t="s">
        <v>158</v>
      </c>
      <c r="E32" s="150">
        <f>E27*0.3</f>
        <v>135</v>
      </c>
      <c r="F32" s="70"/>
      <c r="G32" s="67"/>
      <c r="H32" s="48">
        <f t="shared" si="0"/>
        <v>0</v>
      </c>
      <c r="I32" s="67"/>
      <c r="J32" s="67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45" x14ac:dyDescent="0.2">
      <c r="A33" s="129">
        <v>24</v>
      </c>
      <c r="B33" s="153" t="s">
        <v>139</v>
      </c>
      <c r="C33" s="151" t="s">
        <v>159</v>
      </c>
      <c r="D33" s="152" t="s">
        <v>158</v>
      </c>
      <c r="E33" s="150">
        <f>E27*3.7</f>
        <v>1665</v>
      </c>
      <c r="F33" s="70"/>
      <c r="G33" s="67"/>
      <c r="H33" s="48">
        <f t="shared" si="0"/>
        <v>0</v>
      </c>
      <c r="I33" s="67"/>
      <c r="J33" s="67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33.75" x14ac:dyDescent="0.2">
      <c r="A34" s="129">
        <v>25</v>
      </c>
      <c r="B34" s="134" t="s">
        <v>139</v>
      </c>
      <c r="C34" s="154" t="s">
        <v>160</v>
      </c>
      <c r="D34" s="155" t="s">
        <v>99</v>
      </c>
      <c r="E34" s="156">
        <f>apjomi!N5</f>
        <v>14.500000000000002</v>
      </c>
      <c r="F34" s="70"/>
      <c r="G34" s="67"/>
      <c r="H34" s="48">
        <f t="shared" si="0"/>
        <v>0</v>
      </c>
      <c r="I34" s="67"/>
      <c r="J34" s="67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129" t="s">
        <v>178</v>
      </c>
      <c r="B35" s="157"/>
      <c r="C35" s="151" t="s">
        <v>161</v>
      </c>
      <c r="D35" s="153" t="s">
        <v>158</v>
      </c>
      <c r="E35" s="158">
        <f>E34*0.3</f>
        <v>4.3500000000000005</v>
      </c>
      <c r="F35" s="70"/>
      <c r="G35" s="67"/>
      <c r="H35" s="48">
        <f t="shared" si="0"/>
        <v>0</v>
      </c>
      <c r="I35" s="67"/>
      <c r="J35" s="67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129" t="s">
        <v>178</v>
      </c>
      <c r="B36" s="157"/>
      <c r="C36" s="151" t="s">
        <v>162</v>
      </c>
      <c r="D36" s="153" t="s">
        <v>163</v>
      </c>
      <c r="E36" s="158">
        <f>E34*1.1</f>
        <v>15.950000000000003</v>
      </c>
      <c r="F36" s="70"/>
      <c r="G36" s="67"/>
      <c r="H36" s="48">
        <f t="shared" si="0"/>
        <v>0</v>
      </c>
      <c r="I36" s="67"/>
      <c r="J36" s="67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129" t="s">
        <v>178</v>
      </c>
      <c r="B37" s="157"/>
      <c r="C37" s="151" t="s">
        <v>164</v>
      </c>
      <c r="D37" s="153" t="s">
        <v>158</v>
      </c>
      <c r="E37" s="158">
        <f>E34*6</f>
        <v>87.000000000000014</v>
      </c>
      <c r="F37" s="70"/>
      <c r="G37" s="67"/>
      <c r="H37" s="48">
        <f t="shared" si="0"/>
        <v>0</v>
      </c>
      <c r="I37" s="67"/>
      <c r="J37" s="67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129" t="s">
        <v>178</v>
      </c>
      <c r="B38" s="157"/>
      <c r="C38" s="151" t="s">
        <v>157</v>
      </c>
      <c r="D38" s="153" t="s">
        <v>158</v>
      </c>
      <c r="E38" s="158">
        <f>E34*5.5</f>
        <v>79.750000000000014</v>
      </c>
      <c r="F38" s="70"/>
      <c r="G38" s="67"/>
      <c r="H38" s="48">
        <f t="shared" si="0"/>
        <v>0</v>
      </c>
      <c r="I38" s="67"/>
      <c r="J38" s="67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129" t="s">
        <v>178</v>
      </c>
      <c r="B39" s="157"/>
      <c r="C39" s="151" t="s">
        <v>165</v>
      </c>
      <c r="D39" s="153" t="s">
        <v>163</v>
      </c>
      <c r="E39" s="158">
        <f>E34*1.1</f>
        <v>15.950000000000003</v>
      </c>
      <c r="F39" s="70"/>
      <c r="G39" s="67"/>
      <c r="H39" s="48">
        <f t="shared" si="0"/>
        <v>0</v>
      </c>
      <c r="I39" s="67"/>
      <c r="J39" s="67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129">
        <v>26</v>
      </c>
      <c r="B40" s="134" t="s">
        <v>139</v>
      </c>
      <c r="C40" s="151" t="s">
        <v>166</v>
      </c>
      <c r="D40" s="155" t="s">
        <v>99</v>
      </c>
      <c r="E40" s="159">
        <f>E34</f>
        <v>14.500000000000002</v>
      </c>
      <c r="F40" s="70"/>
      <c r="G40" s="67"/>
      <c r="H40" s="48">
        <f t="shared" si="0"/>
        <v>0</v>
      </c>
      <c r="I40" s="67"/>
      <c r="J40" s="67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129" t="s">
        <v>178</v>
      </c>
      <c r="B41" s="157"/>
      <c r="C41" s="151" t="s">
        <v>157</v>
      </c>
      <c r="D41" s="153" t="s">
        <v>158</v>
      </c>
      <c r="E41" s="158">
        <f>E34*5</f>
        <v>72.500000000000014</v>
      </c>
      <c r="F41" s="70"/>
      <c r="G41" s="67"/>
      <c r="H41" s="48">
        <f t="shared" si="0"/>
        <v>0</v>
      </c>
      <c r="I41" s="67"/>
      <c r="J41" s="67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129" t="s">
        <v>178</v>
      </c>
      <c r="B42" s="157"/>
      <c r="C42" s="151" t="s">
        <v>165</v>
      </c>
      <c r="D42" s="153" t="s">
        <v>163</v>
      </c>
      <c r="E42" s="158">
        <f>E34*1.1</f>
        <v>15.950000000000003</v>
      </c>
      <c r="F42" s="70"/>
      <c r="G42" s="67"/>
      <c r="H42" s="48">
        <f t="shared" si="0"/>
        <v>0</v>
      </c>
      <c r="I42" s="67"/>
      <c r="J42" s="67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45" x14ac:dyDescent="0.2">
      <c r="A43" s="129">
        <v>27</v>
      </c>
      <c r="B43" s="134" t="s">
        <v>139</v>
      </c>
      <c r="C43" s="147" t="s">
        <v>167</v>
      </c>
      <c r="D43" s="153" t="s">
        <v>163</v>
      </c>
      <c r="E43" s="137">
        <f>10*4*0.5*0.3</f>
        <v>6</v>
      </c>
      <c r="F43" s="70"/>
      <c r="G43" s="67"/>
      <c r="H43" s="48">
        <f t="shared" si="0"/>
        <v>0</v>
      </c>
      <c r="I43" s="67"/>
      <c r="J43" s="67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129" t="s">
        <v>178</v>
      </c>
      <c r="B44" s="157"/>
      <c r="C44" s="151" t="s">
        <v>157</v>
      </c>
      <c r="D44" s="153" t="s">
        <v>158</v>
      </c>
      <c r="E44" s="158">
        <f>E43*5</f>
        <v>30</v>
      </c>
      <c r="F44" s="70"/>
      <c r="G44" s="67"/>
      <c r="H44" s="48">
        <f t="shared" si="0"/>
        <v>0</v>
      </c>
      <c r="I44" s="67"/>
      <c r="J44" s="67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129" t="s">
        <v>178</v>
      </c>
      <c r="B45" s="157"/>
      <c r="C45" s="151" t="s">
        <v>165</v>
      </c>
      <c r="D45" s="153" t="s">
        <v>163</v>
      </c>
      <c r="E45" s="150">
        <f>E43*1.1</f>
        <v>6.6000000000000005</v>
      </c>
      <c r="F45" s="70"/>
      <c r="G45" s="67"/>
      <c r="H45" s="48">
        <f t="shared" si="0"/>
        <v>0</v>
      </c>
      <c r="I45" s="67"/>
      <c r="J45" s="67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129">
        <v>28</v>
      </c>
      <c r="B46" s="134" t="s">
        <v>139</v>
      </c>
      <c r="C46" s="151" t="s">
        <v>168</v>
      </c>
      <c r="D46" s="153" t="s">
        <v>130</v>
      </c>
      <c r="E46" s="150">
        <f>14.5*2</f>
        <v>29</v>
      </c>
      <c r="F46" s="70"/>
      <c r="G46" s="67"/>
      <c r="H46" s="48">
        <f t="shared" si="0"/>
        <v>0</v>
      </c>
      <c r="I46" s="67"/>
      <c r="J46" s="67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129" t="s">
        <v>178</v>
      </c>
      <c r="B47" s="134"/>
      <c r="C47" s="143" t="s">
        <v>169</v>
      </c>
      <c r="D47" s="129"/>
      <c r="E47" s="139"/>
      <c r="F47" s="70"/>
      <c r="G47" s="67"/>
      <c r="H47" s="48">
        <f t="shared" si="0"/>
        <v>0</v>
      </c>
      <c r="I47" s="67"/>
      <c r="J47" s="67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129">
        <v>29</v>
      </c>
      <c r="B48" s="134" t="s">
        <v>139</v>
      </c>
      <c r="C48" s="135" t="s">
        <v>76</v>
      </c>
      <c r="D48" s="129" t="s">
        <v>130</v>
      </c>
      <c r="E48" s="139">
        <f>apjomi!R5</f>
        <v>44.5</v>
      </c>
      <c r="F48" s="70"/>
      <c r="G48" s="67"/>
      <c r="H48" s="48">
        <f t="shared" si="0"/>
        <v>0</v>
      </c>
      <c r="I48" s="67"/>
      <c r="J48" s="67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129">
        <v>30</v>
      </c>
      <c r="B49" s="134" t="s">
        <v>139</v>
      </c>
      <c r="C49" s="135" t="s">
        <v>77</v>
      </c>
      <c r="D49" s="129" t="s">
        <v>130</v>
      </c>
      <c r="E49" s="142">
        <f>apjomi!S5</f>
        <v>44.5</v>
      </c>
      <c r="F49" s="70"/>
      <c r="G49" s="67"/>
      <c r="H49" s="48">
        <f t="shared" si="0"/>
        <v>0</v>
      </c>
      <c r="I49" s="67"/>
      <c r="J49" s="67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129">
        <v>31</v>
      </c>
      <c r="B50" s="134" t="s">
        <v>139</v>
      </c>
      <c r="C50" s="135" t="s">
        <v>78</v>
      </c>
      <c r="D50" s="160" t="s">
        <v>130</v>
      </c>
      <c r="E50" s="142">
        <f>apjomi!T5</f>
        <v>13.5</v>
      </c>
      <c r="F50" s="70"/>
      <c r="G50" s="67"/>
      <c r="H50" s="48">
        <f t="shared" si="0"/>
        <v>0</v>
      </c>
      <c r="I50" s="67"/>
      <c r="J50" s="67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129">
        <v>32</v>
      </c>
      <c r="B51" s="134" t="s">
        <v>139</v>
      </c>
      <c r="C51" s="135" t="s">
        <v>79</v>
      </c>
      <c r="D51" s="160" t="s">
        <v>130</v>
      </c>
      <c r="E51" s="142">
        <f>apjomi!U5</f>
        <v>13.5</v>
      </c>
      <c r="F51" s="70"/>
      <c r="G51" s="67"/>
      <c r="H51" s="48">
        <f t="shared" si="0"/>
        <v>0</v>
      </c>
      <c r="I51" s="67"/>
      <c r="J51" s="67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129">
        <v>33</v>
      </c>
      <c r="B52" s="134" t="s">
        <v>139</v>
      </c>
      <c r="C52" s="135" t="s">
        <v>80</v>
      </c>
      <c r="D52" s="160" t="s">
        <v>170</v>
      </c>
      <c r="E52" s="142">
        <f>apjomi!V5</f>
        <v>20</v>
      </c>
      <c r="F52" s="70"/>
      <c r="G52" s="67"/>
      <c r="H52" s="48">
        <f t="shared" si="0"/>
        <v>0</v>
      </c>
      <c r="I52" s="67"/>
      <c r="J52" s="67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129">
        <v>34</v>
      </c>
      <c r="B53" s="134" t="s">
        <v>139</v>
      </c>
      <c r="C53" s="161" t="s">
        <v>81</v>
      </c>
      <c r="D53" s="129" t="s">
        <v>130</v>
      </c>
      <c r="E53" s="162">
        <v>225</v>
      </c>
      <c r="F53" s="70"/>
      <c r="G53" s="67"/>
      <c r="H53" s="48">
        <f t="shared" si="0"/>
        <v>0</v>
      </c>
      <c r="I53" s="67"/>
      <c r="J53" s="67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129">
        <v>35</v>
      </c>
      <c r="B54" s="134" t="s">
        <v>139</v>
      </c>
      <c r="C54" s="135" t="s">
        <v>171</v>
      </c>
      <c r="D54" s="144" t="s">
        <v>130</v>
      </c>
      <c r="E54" s="139">
        <v>68</v>
      </c>
      <c r="F54" s="70"/>
      <c r="G54" s="67"/>
      <c r="H54" s="48">
        <f t="shared" si="0"/>
        <v>0</v>
      </c>
      <c r="I54" s="67"/>
      <c r="J54" s="67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22.5" x14ac:dyDescent="0.2">
      <c r="A55" s="129">
        <v>36</v>
      </c>
      <c r="B55" s="134" t="s">
        <v>139</v>
      </c>
      <c r="C55" s="135" t="s">
        <v>172</v>
      </c>
      <c r="D55" s="144" t="s">
        <v>130</v>
      </c>
      <c r="E55" s="139">
        <v>68</v>
      </c>
      <c r="F55" s="70"/>
      <c r="G55" s="67"/>
      <c r="H55" s="48">
        <f t="shared" si="0"/>
        <v>0</v>
      </c>
      <c r="I55" s="67"/>
      <c r="J55" s="67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129">
        <v>37</v>
      </c>
      <c r="B56" s="134" t="s">
        <v>139</v>
      </c>
      <c r="C56" s="163" t="s">
        <v>173</v>
      </c>
      <c r="D56" s="164" t="s">
        <v>118</v>
      </c>
      <c r="E56" s="165">
        <v>1</v>
      </c>
      <c r="F56" s="70"/>
      <c r="G56" s="67"/>
      <c r="H56" s="48">
        <f t="shared" si="0"/>
        <v>0</v>
      </c>
      <c r="I56" s="67"/>
      <c r="J56" s="67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129">
        <v>38</v>
      </c>
      <c r="B57" s="134" t="s">
        <v>139</v>
      </c>
      <c r="C57" s="166" t="s">
        <v>174</v>
      </c>
      <c r="D57" s="167" t="s">
        <v>118</v>
      </c>
      <c r="E57" s="168">
        <v>32</v>
      </c>
      <c r="F57" s="70"/>
      <c r="G57" s="67"/>
      <c r="H57" s="48">
        <f t="shared" si="0"/>
        <v>0</v>
      </c>
      <c r="I57" s="67"/>
      <c r="J57" s="67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129">
        <v>27</v>
      </c>
      <c r="B58" s="134" t="s">
        <v>139</v>
      </c>
      <c r="C58" s="163" t="s">
        <v>175</v>
      </c>
      <c r="D58" s="157" t="s">
        <v>176</v>
      </c>
      <c r="E58" s="164">
        <v>4</v>
      </c>
      <c r="F58" s="70"/>
      <c r="G58" s="67"/>
      <c r="H58" s="48">
        <f t="shared" si="0"/>
        <v>0</v>
      </c>
      <c r="I58" s="67"/>
      <c r="J58" s="67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12" thickBot="1" x14ac:dyDescent="0.25">
      <c r="A59" s="129" t="s">
        <v>178</v>
      </c>
      <c r="B59" s="134"/>
      <c r="C59" s="163" t="s">
        <v>177</v>
      </c>
      <c r="D59" s="157" t="s">
        <v>170</v>
      </c>
      <c r="E59" s="164">
        <v>1</v>
      </c>
      <c r="F59" s="70"/>
      <c r="G59" s="67"/>
      <c r="H59" s="48">
        <f t="shared" si="0"/>
        <v>0</v>
      </c>
      <c r="I59" s="67"/>
      <c r="J59" s="67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12" thickBot="1" x14ac:dyDescent="0.25">
      <c r="A60" s="236" t="s">
        <v>180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8"/>
      <c r="L60" s="71">
        <f>SUM(L14:L59)</f>
        <v>0</v>
      </c>
      <c r="M60" s="72">
        <f>SUM(M14:M59)</f>
        <v>0</v>
      </c>
      <c r="N60" s="72">
        <f>SUM(N14:N59)</f>
        <v>0</v>
      </c>
      <c r="O60" s="72">
        <f>SUM(O14:O59)</f>
        <v>0</v>
      </c>
      <c r="P60" s="73">
        <f>SUM(P14:P59)</f>
        <v>0</v>
      </c>
    </row>
    <row r="61" spans="1:16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" t="s">
        <v>14</v>
      </c>
      <c r="B63" s="17"/>
      <c r="C63" s="235">
        <f>'Kops a'!C30:H30</f>
        <v>0</v>
      </c>
      <c r="D63" s="235"/>
      <c r="E63" s="235"/>
      <c r="F63" s="235"/>
      <c r="G63" s="235"/>
      <c r="H63" s="235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7"/>
      <c r="B64" s="17"/>
      <c r="C64" s="172" t="s">
        <v>15</v>
      </c>
      <c r="D64" s="172"/>
      <c r="E64" s="172"/>
      <c r="F64" s="172"/>
      <c r="G64" s="172"/>
      <c r="H64" s="172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90" t="str">
        <f>'Kops a'!A33</f>
        <v>Tāme sastādīta 20__. gada __. _________</v>
      </c>
      <c r="B66" s="91"/>
      <c r="C66" s="91"/>
      <c r="D66" s="91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" t="s">
        <v>38</v>
      </c>
      <c r="B68" s="17"/>
      <c r="C68" s="235">
        <f>'Kops a'!C35:H35</f>
        <v>0</v>
      </c>
      <c r="D68" s="235"/>
      <c r="E68" s="235"/>
      <c r="F68" s="235"/>
      <c r="G68" s="235"/>
      <c r="H68" s="235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7"/>
      <c r="B69" s="17"/>
      <c r="C69" s="172" t="s">
        <v>15</v>
      </c>
      <c r="D69" s="172"/>
      <c r="E69" s="172"/>
      <c r="F69" s="172"/>
      <c r="G69" s="172"/>
      <c r="H69" s="172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90" t="s">
        <v>55</v>
      </c>
      <c r="B71" s="91"/>
      <c r="C71" s="95">
        <f>'Kops a'!C38</f>
        <v>0</v>
      </c>
      <c r="D71" s="51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C73" s="29" t="s">
        <v>352</v>
      </c>
    </row>
    <row r="74" spans="1:16" x14ac:dyDescent="0.2">
      <c r="C74" s="29" t="s">
        <v>353</v>
      </c>
    </row>
    <row r="75" spans="1:16" x14ac:dyDescent="0.2">
      <c r="C75" s="169" t="s">
        <v>354</v>
      </c>
    </row>
  </sheetData>
  <mergeCells count="22">
    <mergeCell ref="E12:E13"/>
    <mergeCell ref="C68:H68"/>
    <mergeCell ref="C69:H69"/>
    <mergeCell ref="C63:H63"/>
    <mergeCell ref="C64:H64"/>
    <mergeCell ref="A60:K60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I14:J59 A14:G59">
    <cfRule type="cellIs" dxfId="111" priority="19" operator="equal">
      <formula>0</formula>
    </cfRule>
  </conditionalFormatting>
  <conditionalFormatting sqref="N9:O9 H14:H59 K14:P59">
    <cfRule type="cellIs" dxfId="110" priority="17" operator="equal">
      <formula>0</formula>
    </cfRule>
  </conditionalFormatting>
  <conditionalFormatting sqref="A9:F9">
    <cfRule type="containsText" dxfId="10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08" priority="14" operator="equal">
      <formula>0</formula>
    </cfRule>
  </conditionalFormatting>
  <conditionalFormatting sqref="O10:P10">
    <cfRule type="cellIs" dxfId="107" priority="13" operator="equal">
      <formula>"20__. gada __. _________"</formula>
    </cfRule>
  </conditionalFormatting>
  <conditionalFormatting sqref="A60:K60">
    <cfRule type="containsText" dxfId="106" priority="11" operator="containsText" text="Tiešās izmaksas kopā, t. sk. darba devēja sociālais nodoklis __.__% ">
      <formula>NOT(ISERROR(SEARCH("Tiešās izmaksas kopā, t. sk. darba devēja sociālais nodoklis __.__% ",A60)))</formula>
    </cfRule>
  </conditionalFormatting>
  <conditionalFormatting sqref="C68:H68">
    <cfRule type="cellIs" dxfId="105" priority="8" operator="equal">
      <formula>0</formula>
    </cfRule>
  </conditionalFormatting>
  <conditionalFormatting sqref="C63:H63">
    <cfRule type="cellIs" dxfId="104" priority="7" operator="equal">
      <formula>0</formula>
    </cfRule>
  </conditionalFormatting>
  <conditionalFormatting sqref="L60:P60">
    <cfRule type="cellIs" dxfId="103" priority="6" operator="equal">
      <formula>0</formula>
    </cfRule>
  </conditionalFormatting>
  <conditionalFormatting sqref="C4:I4">
    <cfRule type="cellIs" dxfId="102" priority="5" operator="equal">
      <formula>0</formula>
    </cfRule>
  </conditionalFormatting>
  <conditionalFormatting sqref="D5:L8">
    <cfRule type="cellIs" dxfId="101" priority="3" operator="equal">
      <formula>0</formula>
    </cfRule>
  </conditionalFormatting>
  <conditionalFormatting sqref="C68:H68 C71 C63:H63">
    <cfRule type="cellIs" dxfId="100" priority="2" operator="equal">
      <formula>0</formula>
    </cfRule>
  </conditionalFormatting>
  <conditionalFormatting sqref="D1">
    <cfRule type="cellIs" dxfId="99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______________",A66)))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A66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48"/>
  <sheetViews>
    <sheetView topLeftCell="A15" workbookViewId="0">
      <selection activeCell="A33" sqref="A33:K33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a'!A16</f>
        <v>2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198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138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P33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A39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x14ac:dyDescent="0.2">
      <c r="A14" s="63">
        <v>1</v>
      </c>
      <c r="B14" s="64" t="s">
        <v>139</v>
      </c>
      <c r="C14" s="65" t="s">
        <v>181</v>
      </c>
      <c r="D14" s="66" t="s">
        <v>99</v>
      </c>
      <c r="E14" s="69">
        <f>14.5*2*0.7</f>
        <v>20.299999999999997</v>
      </c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ht="22.5" x14ac:dyDescent="0.2">
      <c r="A15" s="38">
        <v>2</v>
      </c>
      <c r="B15" s="39" t="s">
        <v>139</v>
      </c>
      <c r="C15" s="47" t="s">
        <v>182</v>
      </c>
      <c r="D15" s="25" t="s">
        <v>176</v>
      </c>
      <c r="E15" s="69">
        <f>apjomi!W5*1.5*1</f>
        <v>43.5</v>
      </c>
      <c r="F15" s="70"/>
      <c r="G15" s="67"/>
      <c r="H15" s="48">
        <f t="shared" ref="H15:H32" si="0">ROUND(F15*G15,2)</f>
        <v>0</v>
      </c>
      <c r="I15" s="67"/>
      <c r="J15" s="67"/>
      <c r="K15" s="49">
        <f t="shared" ref="K15:K32" si="1">SUM(H15:J15)</f>
        <v>0</v>
      </c>
      <c r="L15" s="50">
        <f t="shared" ref="L15:L32" si="2">ROUND(E15*F15,2)</f>
        <v>0</v>
      </c>
      <c r="M15" s="48">
        <f t="shared" ref="M15:M32" si="3">ROUND(H15*E15,2)</f>
        <v>0</v>
      </c>
      <c r="N15" s="48">
        <f t="shared" ref="N15:N32" si="4">ROUND(I15*E15,2)</f>
        <v>0</v>
      </c>
      <c r="O15" s="48">
        <f t="shared" ref="O15:O32" si="5">ROUND(J15*E15,2)</f>
        <v>0</v>
      </c>
      <c r="P15" s="49">
        <f t="shared" ref="P15:P32" si="6">SUM(M15:O15)</f>
        <v>0</v>
      </c>
    </row>
    <row r="16" spans="1:16" x14ac:dyDescent="0.2">
      <c r="A16" s="38">
        <v>7</v>
      </c>
      <c r="B16" s="39" t="s">
        <v>139</v>
      </c>
      <c r="C16" s="47" t="s">
        <v>183</v>
      </c>
      <c r="D16" s="25" t="s">
        <v>99</v>
      </c>
      <c r="E16" s="69">
        <f>apjomi!D10</f>
        <v>24.310000000000002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8</v>
      </c>
      <c r="B17" s="39" t="s">
        <v>139</v>
      </c>
      <c r="C17" s="47" t="s">
        <v>184</v>
      </c>
      <c r="D17" s="25" t="s">
        <v>99</v>
      </c>
      <c r="E17" s="69">
        <f>E16</f>
        <v>24.310000000000002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178</v>
      </c>
      <c r="B18" s="39"/>
      <c r="C18" s="47" t="s">
        <v>185</v>
      </c>
      <c r="D18" s="25" t="s">
        <v>158</v>
      </c>
      <c r="E18" s="69">
        <f>E17*1.7</f>
        <v>41.327000000000005</v>
      </c>
      <c r="F18" s="70"/>
      <c r="G18" s="67"/>
      <c r="H18" s="48">
        <f t="shared" si="0"/>
        <v>0</v>
      </c>
      <c r="I18" s="67"/>
      <c r="J18" s="67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56.25" x14ac:dyDescent="0.2">
      <c r="A19" s="38">
        <v>9</v>
      </c>
      <c r="B19" s="39" t="s">
        <v>101</v>
      </c>
      <c r="C19" s="47" t="s">
        <v>102</v>
      </c>
      <c r="D19" s="25" t="s">
        <v>99</v>
      </c>
      <c r="E19" s="69">
        <f>14.5*2*1.7</f>
        <v>49.3</v>
      </c>
      <c r="F19" s="70"/>
      <c r="G19" s="67"/>
      <c r="H19" s="48">
        <f t="shared" si="0"/>
        <v>0</v>
      </c>
      <c r="I19" s="67"/>
      <c r="J19" s="67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178</v>
      </c>
      <c r="B20" s="39"/>
      <c r="C20" s="47" t="s">
        <v>186</v>
      </c>
      <c r="D20" s="25" t="s">
        <v>99</v>
      </c>
      <c r="E20" s="69">
        <f>E19*1.1</f>
        <v>54.230000000000004</v>
      </c>
      <c r="F20" s="70"/>
      <c r="G20" s="67"/>
      <c r="H20" s="48">
        <f t="shared" si="0"/>
        <v>0</v>
      </c>
      <c r="I20" s="67"/>
      <c r="J20" s="67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178</v>
      </c>
      <c r="B21" s="39"/>
      <c r="C21" s="47" t="s">
        <v>164</v>
      </c>
      <c r="D21" s="25" t="s">
        <v>158</v>
      </c>
      <c r="E21" s="69">
        <f>E19*5</f>
        <v>246.5</v>
      </c>
      <c r="F21" s="70"/>
      <c r="G21" s="67"/>
      <c r="H21" s="48">
        <f t="shared" si="0"/>
        <v>0</v>
      </c>
      <c r="I21" s="67"/>
      <c r="J21" s="67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178</v>
      </c>
      <c r="B22" s="39"/>
      <c r="C22" s="47" t="s">
        <v>187</v>
      </c>
      <c r="D22" s="25" t="s">
        <v>118</v>
      </c>
      <c r="E22" s="69">
        <f>ROUNDUP(E19*5,0)</f>
        <v>247</v>
      </c>
      <c r="F22" s="70"/>
      <c r="G22" s="67"/>
      <c r="H22" s="48">
        <f t="shared" si="0"/>
        <v>0</v>
      </c>
      <c r="I22" s="67"/>
      <c r="J22" s="67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14</v>
      </c>
      <c r="B23" s="39" t="s">
        <v>139</v>
      </c>
      <c r="C23" s="47" t="s">
        <v>188</v>
      </c>
      <c r="D23" s="25" t="s">
        <v>163</v>
      </c>
      <c r="E23" s="69">
        <f>14.5*2*0.7</f>
        <v>20.299999999999997</v>
      </c>
      <c r="F23" s="70"/>
      <c r="G23" s="67"/>
      <c r="H23" s="48">
        <f t="shared" si="0"/>
        <v>0</v>
      </c>
      <c r="I23" s="67"/>
      <c r="J23" s="67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/>
      <c r="B24" s="39"/>
      <c r="C24" s="47" t="s">
        <v>189</v>
      </c>
      <c r="D24" s="25" t="s">
        <v>163</v>
      </c>
      <c r="E24" s="69">
        <f>E23*1.1</f>
        <v>22.33</v>
      </c>
      <c r="F24" s="70"/>
      <c r="G24" s="67"/>
      <c r="H24" s="48">
        <f t="shared" si="0"/>
        <v>0</v>
      </c>
      <c r="I24" s="67"/>
      <c r="J24" s="67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/>
      <c r="B25" s="39"/>
      <c r="C25" s="47" t="s">
        <v>190</v>
      </c>
      <c r="D25" s="25" t="s">
        <v>176</v>
      </c>
      <c r="E25" s="69">
        <f>E23*0.05*1.1</f>
        <v>1.1165</v>
      </c>
      <c r="F25" s="70"/>
      <c r="G25" s="67"/>
      <c r="H25" s="48">
        <f t="shared" si="0"/>
        <v>0</v>
      </c>
      <c r="I25" s="67"/>
      <c r="J25" s="67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/>
      <c r="B26" s="39"/>
      <c r="C26" s="47" t="s">
        <v>191</v>
      </c>
      <c r="D26" s="25" t="s">
        <v>176</v>
      </c>
      <c r="E26" s="69">
        <f>E25</f>
        <v>1.1165</v>
      </c>
      <c r="F26" s="70"/>
      <c r="G26" s="67"/>
      <c r="H26" s="48">
        <f t="shared" si="0"/>
        <v>0</v>
      </c>
      <c r="I26" s="67"/>
      <c r="J26" s="67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/>
      <c r="B27" s="39"/>
      <c r="C27" s="47" t="s">
        <v>192</v>
      </c>
      <c r="D27" s="25" t="s">
        <v>176</v>
      </c>
      <c r="E27" s="69">
        <f>E23*0.1*1.1</f>
        <v>2.2330000000000001</v>
      </c>
      <c r="F27" s="70"/>
      <c r="G27" s="67"/>
      <c r="H27" s="48">
        <f t="shared" si="0"/>
        <v>0</v>
      </c>
      <c r="I27" s="67"/>
      <c r="J27" s="67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/>
      <c r="B28" s="39"/>
      <c r="C28" s="47" t="s">
        <v>193</v>
      </c>
      <c r="D28" s="25" t="s">
        <v>163</v>
      </c>
      <c r="E28" s="69">
        <f>E23*1.1</f>
        <v>22.33</v>
      </c>
      <c r="F28" s="70"/>
      <c r="G28" s="67"/>
      <c r="H28" s="48">
        <f t="shared" si="0"/>
        <v>0</v>
      </c>
      <c r="I28" s="67"/>
      <c r="J28" s="67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/>
      <c r="B29" s="39"/>
      <c r="C29" s="47" t="s">
        <v>194</v>
      </c>
      <c r="D29" s="25" t="s">
        <v>130</v>
      </c>
      <c r="E29" s="69">
        <f>14.5*2+4</f>
        <v>33</v>
      </c>
      <c r="F29" s="70"/>
      <c r="G29" s="67"/>
      <c r="H29" s="48">
        <f t="shared" si="0"/>
        <v>0</v>
      </c>
      <c r="I29" s="67"/>
      <c r="J29" s="67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/>
      <c r="B30" s="39"/>
      <c r="C30" s="47" t="s">
        <v>195</v>
      </c>
      <c r="D30" s="25" t="s">
        <v>176</v>
      </c>
      <c r="E30" s="69">
        <f>E29*0.3</f>
        <v>9.9</v>
      </c>
      <c r="F30" s="70"/>
      <c r="G30" s="67"/>
      <c r="H30" s="48">
        <f t="shared" si="0"/>
        <v>0</v>
      </c>
      <c r="I30" s="67"/>
      <c r="J30" s="67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16</v>
      </c>
      <c r="B31" s="39" t="s">
        <v>139</v>
      </c>
      <c r="C31" s="47" t="s">
        <v>196</v>
      </c>
      <c r="D31" s="25" t="s">
        <v>99</v>
      </c>
      <c r="E31" s="69">
        <f>14.5*2</f>
        <v>29</v>
      </c>
      <c r="F31" s="70"/>
      <c r="G31" s="67"/>
      <c r="H31" s="48">
        <f t="shared" si="0"/>
        <v>0</v>
      </c>
      <c r="I31" s="67"/>
      <c r="J31" s="67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12" thickBot="1" x14ac:dyDescent="0.25">
      <c r="A32" s="38" t="s">
        <v>178</v>
      </c>
      <c r="B32" s="39"/>
      <c r="C32" s="47" t="s">
        <v>197</v>
      </c>
      <c r="D32" s="25" t="s">
        <v>158</v>
      </c>
      <c r="E32" s="69">
        <f>E31*0.15</f>
        <v>4.3499999999999996</v>
      </c>
      <c r="F32" s="70"/>
      <c r="G32" s="67"/>
      <c r="H32" s="48">
        <f t="shared" si="0"/>
        <v>0</v>
      </c>
      <c r="I32" s="67"/>
      <c r="J32" s="67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12" thickBot="1" x14ac:dyDescent="0.25">
      <c r="A33" s="236" t="s">
        <v>180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  <c r="L33" s="71">
        <f>SUM(L14:L32)</f>
        <v>0</v>
      </c>
      <c r="M33" s="72">
        <f>SUM(M14:M32)</f>
        <v>0</v>
      </c>
      <c r="N33" s="72">
        <f>SUM(N14:N32)</f>
        <v>0</v>
      </c>
      <c r="O33" s="72">
        <f>SUM(O14:O32)</f>
        <v>0</v>
      </c>
      <c r="P33" s="73">
        <f>SUM(P14:P32)</f>
        <v>0</v>
      </c>
    </row>
    <row r="34" spans="1:16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1" t="s">
        <v>14</v>
      </c>
      <c r="B36" s="17"/>
      <c r="C36" s="235">
        <f>'Kops a'!C30:H30</f>
        <v>0</v>
      </c>
      <c r="D36" s="235"/>
      <c r="E36" s="235"/>
      <c r="F36" s="235"/>
      <c r="G36" s="235"/>
      <c r="H36" s="235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72" t="s">
        <v>15</v>
      </c>
      <c r="D37" s="172"/>
      <c r="E37" s="172"/>
      <c r="F37" s="172"/>
      <c r="G37" s="172"/>
      <c r="H37" s="172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90" t="str">
        <f>'Kops a'!A33</f>
        <v>Tāme sastādīta 20__. gada __. _________</v>
      </c>
      <c r="B39" s="91"/>
      <c r="C39" s="91"/>
      <c r="D39" s="9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" t="s">
        <v>38</v>
      </c>
      <c r="B41" s="17"/>
      <c r="C41" s="235">
        <f>'Kops a'!C35:H35</f>
        <v>0</v>
      </c>
      <c r="D41" s="235"/>
      <c r="E41" s="235"/>
      <c r="F41" s="235"/>
      <c r="G41" s="235"/>
      <c r="H41" s="235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7"/>
      <c r="B42" s="17"/>
      <c r="C42" s="172" t="s">
        <v>15</v>
      </c>
      <c r="D42" s="172"/>
      <c r="E42" s="172"/>
      <c r="F42" s="172"/>
      <c r="G42" s="172"/>
      <c r="H42" s="172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90" t="s">
        <v>55</v>
      </c>
      <c r="B44" s="91"/>
      <c r="C44" s="95">
        <f>'Kops a'!C38</f>
        <v>0</v>
      </c>
      <c r="D44" s="5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C46" s="29" t="s">
        <v>352</v>
      </c>
    </row>
    <row r="47" spans="1:16" x14ac:dyDescent="0.2">
      <c r="C47" s="29" t="s">
        <v>353</v>
      </c>
    </row>
    <row r="48" spans="1:16" x14ac:dyDescent="0.2">
      <c r="C48" s="169" t="s">
        <v>354</v>
      </c>
    </row>
  </sheetData>
  <mergeCells count="22">
    <mergeCell ref="C42:H42"/>
    <mergeCell ref="C4:I4"/>
    <mergeCell ref="F12:K12"/>
    <mergeCell ref="A9:F9"/>
    <mergeCell ref="J9:M9"/>
    <mergeCell ref="D8:L8"/>
    <mergeCell ref="A33:K33"/>
    <mergeCell ref="C36:H36"/>
    <mergeCell ref="C37:H37"/>
    <mergeCell ref="C41:H4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32 I15:J32">
    <cfRule type="cellIs" dxfId="96" priority="26" operator="equal">
      <formula>0</formula>
    </cfRule>
  </conditionalFormatting>
  <conditionalFormatting sqref="N9:O9 H14:H32 K14:P32">
    <cfRule type="cellIs" dxfId="95" priority="25" operator="equal">
      <formula>0</formula>
    </cfRule>
  </conditionalFormatting>
  <conditionalFormatting sqref="A9:F9">
    <cfRule type="containsText" dxfId="94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3" priority="22" operator="equal">
      <formula>0</formula>
    </cfRule>
  </conditionalFormatting>
  <conditionalFormatting sqref="O10">
    <cfRule type="cellIs" dxfId="92" priority="21" operator="equal">
      <formula>"20__. gada __. _________"</formula>
    </cfRule>
  </conditionalFormatting>
  <conditionalFormatting sqref="A33:K33">
    <cfRule type="containsText" dxfId="91" priority="20" operator="containsText" text="Tiešās izmaksas kopā, t. sk. darba devēja sociālais nodoklis __.__% ">
      <formula>NOT(ISERROR(SEARCH("Tiešās izmaksas kopā, t. sk. darba devēja sociālais nodoklis __.__% ",A33)))</formula>
    </cfRule>
  </conditionalFormatting>
  <conditionalFormatting sqref="L33:P33">
    <cfRule type="cellIs" dxfId="90" priority="15" operator="equal">
      <formula>0</formula>
    </cfRule>
  </conditionalFormatting>
  <conditionalFormatting sqref="C4:I4">
    <cfRule type="cellIs" dxfId="89" priority="14" operator="equal">
      <formula>0</formula>
    </cfRule>
  </conditionalFormatting>
  <conditionalFormatting sqref="D5:L8">
    <cfRule type="cellIs" dxfId="88" priority="11" operator="equal">
      <formula>0</formula>
    </cfRule>
  </conditionalFormatting>
  <conditionalFormatting sqref="A14:B14 D14:G14">
    <cfRule type="cellIs" dxfId="87" priority="10" operator="equal">
      <formula>0</formula>
    </cfRule>
  </conditionalFormatting>
  <conditionalFormatting sqref="C14">
    <cfRule type="cellIs" dxfId="86" priority="9" operator="equal">
      <formula>0</formula>
    </cfRule>
  </conditionalFormatting>
  <conditionalFormatting sqref="I14:J14">
    <cfRule type="cellIs" dxfId="85" priority="8" operator="equal">
      <formula>0</formula>
    </cfRule>
  </conditionalFormatting>
  <conditionalFormatting sqref="P10">
    <cfRule type="cellIs" dxfId="84" priority="7" operator="equal">
      <formula>"20__. gada __. _________"</formula>
    </cfRule>
  </conditionalFormatting>
  <conditionalFormatting sqref="C41:H41">
    <cfRule type="cellIs" dxfId="83" priority="4" operator="equal">
      <formula>0</formula>
    </cfRule>
  </conditionalFormatting>
  <conditionalFormatting sqref="C36:H36">
    <cfRule type="cellIs" dxfId="82" priority="3" operator="equal">
      <formula>0</formula>
    </cfRule>
  </conditionalFormatting>
  <conditionalFormatting sqref="C41:H41 C44 C36:H36">
    <cfRule type="cellIs" dxfId="81" priority="2" operator="equal">
      <formula>0</formula>
    </cfRule>
  </conditionalFormatting>
  <conditionalFormatting sqref="D1">
    <cfRule type="cellIs" dxfId="80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______________",A39)))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_________________________________",A44)))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33"/>
  <sheetViews>
    <sheetView topLeftCell="A7" zoomScaleNormal="100" workbookViewId="0">
      <selection activeCell="C31" sqref="C31:C33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a'!A17</f>
        <v>3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201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138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P18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A24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x14ac:dyDescent="0.2">
      <c r="A14" s="63">
        <v>1</v>
      </c>
      <c r="B14" s="64" t="s">
        <v>139</v>
      </c>
      <c r="C14" s="65" t="s">
        <v>199</v>
      </c>
      <c r="D14" s="66" t="s">
        <v>176</v>
      </c>
      <c r="E14" s="69">
        <v>6</v>
      </c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x14ac:dyDescent="0.2">
      <c r="A15" s="38">
        <v>2</v>
      </c>
      <c r="B15" s="39" t="s">
        <v>139</v>
      </c>
      <c r="C15" s="47" t="s">
        <v>200</v>
      </c>
      <c r="D15" s="25" t="s">
        <v>99</v>
      </c>
      <c r="E15" s="69">
        <v>660</v>
      </c>
      <c r="F15" s="70"/>
      <c r="G15" s="67"/>
      <c r="H15" s="48">
        <f t="shared" ref="H15:H17" si="0">ROUND(F15*G15,2)</f>
        <v>0</v>
      </c>
      <c r="I15" s="67"/>
      <c r="J15" s="67"/>
      <c r="K15" s="49">
        <f t="shared" ref="K15:K17" si="1">SUM(H15:J15)</f>
        <v>0</v>
      </c>
      <c r="L15" s="50">
        <f t="shared" ref="L15:L17" si="2">ROUND(E15*F15,2)</f>
        <v>0</v>
      </c>
      <c r="M15" s="48">
        <f t="shared" ref="M15:M17" si="3">ROUND(H15*E15,2)</f>
        <v>0</v>
      </c>
      <c r="N15" s="48">
        <f t="shared" ref="N15:N17" si="4">ROUND(I15*E15,2)</f>
        <v>0</v>
      </c>
      <c r="O15" s="48">
        <f t="shared" ref="O15:O17" si="5">ROUND(J15*E15,2)</f>
        <v>0</v>
      </c>
      <c r="P15" s="49">
        <f t="shared" ref="P15:P17" si="6">SUM(M15:O15)</f>
        <v>0</v>
      </c>
    </row>
    <row r="16" spans="1:16" x14ac:dyDescent="0.2">
      <c r="A16" s="38" t="s">
        <v>178</v>
      </c>
      <c r="B16" s="39"/>
      <c r="C16" s="47" t="s">
        <v>161</v>
      </c>
      <c r="D16" s="25" t="s">
        <v>158</v>
      </c>
      <c r="E16" s="69">
        <v>66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57" thickBot="1" x14ac:dyDescent="0.25">
      <c r="A17" s="38">
        <v>3</v>
      </c>
      <c r="B17" s="39" t="s">
        <v>139</v>
      </c>
      <c r="C17" s="47" t="s">
        <v>110</v>
      </c>
      <c r="D17" s="25" t="s">
        <v>99</v>
      </c>
      <c r="E17" s="69">
        <v>660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12" thickBot="1" x14ac:dyDescent="0.25">
      <c r="A18" s="236" t="s">
        <v>180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  <c r="L18" s="71">
        <f>SUM(L14:L17)</f>
        <v>0</v>
      </c>
      <c r="M18" s="72">
        <f>SUM(M14:M17)</f>
        <v>0</v>
      </c>
      <c r="N18" s="72">
        <f>SUM(N14:N17)</f>
        <v>0</v>
      </c>
      <c r="O18" s="72">
        <f>SUM(O14:O17)</f>
        <v>0</v>
      </c>
      <c r="P18" s="73">
        <f>SUM(P14:P17)</f>
        <v>0</v>
      </c>
    </row>
    <row r="19" spans="1:1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2">
      <c r="A21" s="1" t="s">
        <v>14</v>
      </c>
      <c r="B21" s="17"/>
      <c r="C21" s="235">
        <f>'Kops a'!C30:H30</f>
        <v>0</v>
      </c>
      <c r="D21" s="235"/>
      <c r="E21" s="235"/>
      <c r="F21" s="235"/>
      <c r="G21" s="235"/>
      <c r="H21" s="235"/>
      <c r="I21" s="17"/>
      <c r="J21" s="17"/>
      <c r="K21" s="17"/>
      <c r="L21" s="17"/>
      <c r="M21" s="17"/>
      <c r="N21" s="17"/>
      <c r="O21" s="17"/>
      <c r="P21" s="17"/>
    </row>
    <row r="22" spans="1:16" x14ac:dyDescent="0.2">
      <c r="A22" s="17"/>
      <c r="B22" s="17"/>
      <c r="C22" s="172" t="s">
        <v>15</v>
      </c>
      <c r="D22" s="172"/>
      <c r="E22" s="172"/>
      <c r="F22" s="172"/>
      <c r="G22" s="172"/>
      <c r="H22" s="172"/>
      <c r="I22" s="17"/>
      <c r="J22" s="17"/>
      <c r="K22" s="17"/>
      <c r="L22" s="17"/>
      <c r="M22" s="17"/>
      <c r="N22" s="17"/>
      <c r="O22" s="17"/>
      <c r="P22" s="17"/>
    </row>
    <row r="23" spans="1:16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2">
      <c r="A24" s="90" t="str">
        <f>'Kops a'!A33</f>
        <v>Tāme sastādīta 20__. gada __. _________</v>
      </c>
      <c r="B24" s="91"/>
      <c r="C24" s="91"/>
      <c r="D24" s="91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1" t="s">
        <v>38</v>
      </c>
      <c r="B26" s="17"/>
      <c r="C26" s="235">
        <f>'Kops a'!C35:H35</f>
        <v>0</v>
      </c>
      <c r="D26" s="235"/>
      <c r="E26" s="235"/>
      <c r="F26" s="235"/>
      <c r="G26" s="235"/>
      <c r="H26" s="235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2" t="s">
        <v>15</v>
      </c>
      <c r="D27" s="172"/>
      <c r="E27" s="172"/>
      <c r="F27" s="172"/>
      <c r="G27" s="172"/>
      <c r="H27" s="172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90" t="s">
        <v>55</v>
      </c>
      <c r="B29" s="91"/>
      <c r="C29" s="95">
        <f>'Kops a'!C38</f>
        <v>0</v>
      </c>
      <c r="D29" s="5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C31" s="29" t="s">
        <v>352</v>
      </c>
    </row>
    <row r="32" spans="1:16" x14ac:dyDescent="0.2">
      <c r="C32" s="29" t="s">
        <v>353</v>
      </c>
    </row>
    <row r="33" spans="3:3" x14ac:dyDescent="0.2">
      <c r="C33" s="169" t="s">
        <v>354</v>
      </c>
    </row>
  </sheetData>
  <mergeCells count="22">
    <mergeCell ref="C27:H27"/>
    <mergeCell ref="C4:I4"/>
    <mergeCell ref="F12:K12"/>
    <mergeCell ref="A9:F9"/>
    <mergeCell ref="J9:M9"/>
    <mergeCell ref="D8:L8"/>
    <mergeCell ref="A18:K18"/>
    <mergeCell ref="C21:H21"/>
    <mergeCell ref="C22:H22"/>
    <mergeCell ref="C26:H2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7 I15:J17 D15:G17">
    <cfRule type="cellIs" dxfId="77" priority="26" operator="equal">
      <formula>0</formula>
    </cfRule>
  </conditionalFormatting>
  <conditionalFormatting sqref="N9:O9">
    <cfRule type="cellIs" dxfId="76" priority="25" operator="equal">
      <formula>0</formula>
    </cfRule>
  </conditionalFormatting>
  <conditionalFormatting sqref="A9:F9">
    <cfRule type="containsText" dxfId="7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4" priority="22" operator="equal">
      <formula>0</formula>
    </cfRule>
  </conditionalFormatting>
  <conditionalFormatting sqref="O10">
    <cfRule type="cellIs" dxfId="73" priority="21" operator="equal">
      <formula>"20__. gada __. _________"</formula>
    </cfRule>
  </conditionalFormatting>
  <conditionalFormatting sqref="A18:K18">
    <cfRule type="containsText" dxfId="72" priority="20" operator="containsText" text="Tiešās izmaksas kopā, t. sk. darba devēja sociālais nodoklis __.__% ">
      <formula>NOT(ISERROR(SEARCH("Tiešās izmaksas kopā, t. sk. darba devēja sociālais nodoklis __.__% ",A18)))</formula>
    </cfRule>
  </conditionalFormatting>
  <conditionalFormatting sqref="H14:H17 K14:P17 L18:P18">
    <cfRule type="cellIs" dxfId="71" priority="15" operator="equal">
      <formula>0</formula>
    </cfRule>
  </conditionalFormatting>
  <conditionalFormatting sqref="C4:I4">
    <cfRule type="cellIs" dxfId="70" priority="14" operator="equal">
      <formula>0</formula>
    </cfRule>
  </conditionalFormatting>
  <conditionalFormatting sqref="C15:C17">
    <cfRule type="cellIs" dxfId="69" priority="13" operator="equal">
      <formula>0</formula>
    </cfRule>
  </conditionalFormatting>
  <conditionalFormatting sqref="D5:L8">
    <cfRule type="cellIs" dxfId="68" priority="11" operator="equal">
      <formula>0</formula>
    </cfRule>
  </conditionalFormatting>
  <conditionalFormatting sqref="A14:B14 D14:G14">
    <cfRule type="cellIs" dxfId="67" priority="10" operator="equal">
      <formula>0</formula>
    </cfRule>
  </conditionalFormatting>
  <conditionalFormatting sqref="C14">
    <cfRule type="cellIs" dxfId="66" priority="9" operator="equal">
      <formula>0</formula>
    </cfRule>
  </conditionalFormatting>
  <conditionalFormatting sqref="I14:J14">
    <cfRule type="cellIs" dxfId="65" priority="8" operator="equal">
      <formula>0</formula>
    </cfRule>
  </conditionalFormatting>
  <conditionalFormatting sqref="P10">
    <cfRule type="cellIs" dxfId="64" priority="7" operator="equal">
      <formula>"20__. gada __. _________"</formula>
    </cfRule>
  </conditionalFormatting>
  <conditionalFormatting sqref="C26:H26">
    <cfRule type="cellIs" dxfId="63" priority="4" operator="equal">
      <formula>0</formula>
    </cfRule>
  </conditionalFormatting>
  <conditionalFormatting sqref="C21:H21">
    <cfRule type="cellIs" dxfId="62" priority="3" operator="equal">
      <formula>0</formula>
    </cfRule>
  </conditionalFormatting>
  <conditionalFormatting sqref="C26:H26 C29 C21:H21">
    <cfRule type="cellIs" dxfId="61" priority="2" operator="equal">
      <formula>0</formula>
    </cfRule>
  </conditionalFormatting>
  <conditionalFormatting sqref="D1">
    <cfRule type="cellIs" dxfId="60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______________",A24)))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_________________________________",A29)))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45"/>
  <sheetViews>
    <sheetView topLeftCell="A8" workbookViewId="0">
      <selection activeCell="C43" sqref="C43:C4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a'!A18</f>
        <v>4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204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138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P30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A36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x14ac:dyDescent="0.2">
      <c r="A14" s="63">
        <v>1</v>
      </c>
      <c r="B14" s="64" t="s">
        <v>139</v>
      </c>
      <c r="C14" s="65" t="s">
        <v>205</v>
      </c>
      <c r="D14" s="66" t="s">
        <v>99</v>
      </c>
      <c r="E14" s="69">
        <v>675</v>
      </c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x14ac:dyDescent="0.2">
      <c r="A15" s="38"/>
      <c r="B15" s="39"/>
      <c r="C15" s="47" t="s">
        <v>206</v>
      </c>
      <c r="D15" s="25" t="s">
        <v>99</v>
      </c>
      <c r="E15" s="69">
        <v>742.50000000000011</v>
      </c>
      <c r="F15" s="70"/>
      <c r="G15" s="67"/>
      <c r="H15" s="48">
        <f t="shared" ref="H15:H29" si="0">ROUND(F15*G15,2)</f>
        <v>0</v>
      </c>
      <c r="I15" s="67"/>
      <c r="J15" s="67"/>
      <c r="K15" s="49">
        <f t="shared" ref="K15:K29" si="1">SUM(H15:J15)</f>
        <v>0</v>
      </c>
      <c r="L15" s="50">
        <f t="shared" ref="L15:L29" si="2">ROUND(E15*F15,2)</f>
        <v>0</v>
      </c>
      <c r="M15" s="48">
        <f t="shared" ref="M15:M29" si="3">ROUND(H15*E15,2)</f>
        <v>0</v>
      </c>
      <c r="N15" s="48">
        <f t="shared" ref="N15:N29" si="4">ROUND(I15*E15,2)</f>
        <v>0</v>
      </c>
      <c r="O15" s="48">
        <f t="shared" ref="O15:O29" si="5">ROUND(J15*E15,2)</f>
        <v>0</v>
      </c>
      <c r="P15" s="49">
        <f t="shared" ref="P15:P29" si="6">SUM(M15:O15)</f>
        <v>0</v>
      </c>
    </row>
    <row r="16" spans="1:16" ht="67.5" x14ac:dyDescent="0.2">
      <c r="A16" s="38">
        <v>2</v>
      </c>
      <c r="B16" s="39" t="s">
        <v>111</v>
      </c>
      <c r="C16" s="47" t="s">
        <v>112</v>
      </c>
      <c r="D16" s="25" t="s">
        <v>99</v>
      </c>
      <c r="E16" s="69">
        <v>675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178</v>
      </c>
      <c r="B17" s="39"/>
      <c r="C17" s="47" t="s">
        <v>207</v>
      </c>
      <c r="D17" s="25" t="s">
        <v>176</v>
      </c>
      <c r="E17" s="69">
        <v>297.00000000000006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56.25" x14ac:dyDescent="0.2">
      <c r="A18" s="38">
        <v>3</v>
      </c>
      <c r="B18" s="39" t="s">
        <v>115</v>
      </c>
      <c r="C18" s="47" t="s">
        <v>116</v>
      </c>
      <c r="D18" s="25" t="s">
        <v>99</v>
      </c>
      <c r="E18" s="69">
        <v>13</v>
      </c>
      <c r="F18" s="70"/>
      <c r="G18" s="67"/>
      <c r="H18" s="48">
        <f t="shared" si="0"/>
        <v>0</v>
      </c>
      <c r="I18" s="67"/>
      <c r="J18" s="67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4</v>
      </c>
      <c r="B19" s="39" t="s">
        <v>139</v>
      </c>
      <c r="C19" s="47" t="s">
        <v>208</v>
      </c>
      <c r="D19" s="25" t="s">
        <v>99</v>
      </c>
      <c r="E19" s="69">
        <v>116.10000000000001</v>
      </c>
      <c r="F19" s="70"/>
      <c r="G19" s="67"/>
      <c r="H19" s="48">
        <f t="shared" si="0"/>
        <v>0</v>
      </c>
      <c r="I19" s="67"/>
      <c r="J19" s="67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178</v>
      </c>
      <c r="B20" s="39"/>
      <c r="C20" s="47" t="s">
        <v>209</v>
      </c>
      <c r="D20" s="25" t="s">
        <v>99</v>
      </c>
      <c r="E20" s="69">
        <v>127.71000000000002</v>
      </c>
      <c r="F20" s="70"/>
      <c r="G20" s="67"/>
      <c r="H20" s="48">
        <f t="shared" si="0"/>
        <v>0</v>
      </c>
      <c r="I20" s="67"/>
      <c r="J20" s="67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178</v>
      </c>
      <c r="B21" s="39"/>
      <c r="C21" s="47" t="s">
        <v>164</v>
      </c>
      <c r="D21" s="25" t="s">
        <v>158</v>
      </c>
      <c r="E21" s="69">
        <v>696.6</v>
      </c>
      <c r="F21" s="70"/>
      <c r="G21" s="67"/>
      <c r="H21" s="48">
        <f t="shared" si="0"/>
        <v>0</v>
      </c>
      <c r="I21" s="67"/>
      <c r="J21" s="67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67.5" x14ac:dyDescent="0.2">
      <c r="A22" s="38">
        <v>5</v>
      </c>
      <c r="B22" s="39" t="s">
        <v>106</v>
      </c>
      <c r="C22" s="47" t="s">
        <v>107</v>
      </c>
      <c r="D22" s="25" t="s">
        <v>99</v>
      </c>
      <c r="E22" s="69">
        <v>25</v>
      </c>
      <c r="F22" s="70"/>
      <c r="G22" s="67"/>
      <c r="H22" s="48">
        <f t="shared" si="0"/>
        <v>0</v>
      </c>
      <c r="I22" s="67"/>
      <c r="J22" s="67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6</v>
      </c>
      <c r="B23" s="39" t="s">
        <v>139</v>
      </c>
      <c r="C23" s="47" t="s">
        <v>157</v>
      </c>
      <c r="D23" s="25" t="s">
        <v>158</v>
      </c>
      <c r="E23" s="69">
        <v>137.5</v>
      </c>
      <c r="F23" s="70"/>
      <c r="G23" s="67"/>
      <c r="H23" s="48">
        <f t="shared" si="0"/>
        <v>0</v>
      </c>
      <c r="I23" s="67"/>
      <c r="J23" s="67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7</v>
      </c>
      <c r="B24" s="39" t="s">
        <v>139</v>
      </c>
      <c r="C24" s="47" t="s">
        <v>210</v>
      </c>
      <c r="D24" s="25" t="s">
        <v>158</v>
      </c>
      <c r="E24" s="69">
        <v>4.5</v>
      </c>
      <c r="F24" s="70"/>
      <c r="G24" s="67"/>
      <c r="H24" s="48">
        <f t="shared" si="0"/>
        <v>0</v>
      </c>
      <c r="I24" s="67"/>
      <c r="J24" s="67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45" x14ac:dyDescent="0.2">
      <c r="A25" s="38">
        <v>8</v>
      </c>
      <c r="B25" s="39" t="s">
        <v>139</v>
      </c>
      <c r="C25" s="47" t="s">
        <v>159</v>
      </c>
      <c r="D25" s="25" t="s">
        <v>158</v>
      </c>
      <c r="E25" s="69">
        <v>60</v>
      </c>
      <c r="F25" s="70"/>
      <c r="G25" s="67"/>
      <c r="H25" s="48">
        <f t="shared" si="0"/>
        <v>0</v>
      </c>
      <c r="I25" s="67"/>
      <c r="J25" s="67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5</v>
      </c>
      <c r="B26" s="39" t="s">
        <v>139</v>
      </c>
      <c r="C26" s="47" t="s">
        <v>211</v>
      </c>
      <c r="D26" s="25" t="s">
        <v>118</v>
      </c>
      <c r="E26" s="69">
        <v>68</v>
      </c>
      <c r="F26" s="70"/>
      <c r="G26" s="67"/>
      <c r="H26" s="48">
        <f t="shared" si="0"/>
        <v>0</v>
      </c>
      <c r="I26" s="67"/>
      <c r="J26" s="67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6</v>
      </c>
      <c r="B27" s="39" t="s">
        <v>139</v>
      </c>
      <c r="C27" s="47" t="s">
        <v>212</v>
      </c>
      <c r="D27" s="25" t="s">
        <v>118</v>
      </c>
      <c r="E27" s="69">
        <v>1</v>
      </c>
      <c r="F27" s="70"/>
      <c r="G27" s="67"/>
      <c r="H27" s="48">
        <f t="shared" si="0"/>
        <v>0</v>
      </c>
      <c r="I27" s="67"/>
      <c r="J27" s="67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7</v>
      </c>
      <c r="B28" s="39" t="s">
        <v>139</v>
      </c>
      <c r="C28" s="47" t="s">
        <v>213</v>
      </c>
      <c r="D28" s="25" t="s">
        <v>176</v>
      </c>
      <c r="E28" s="69">
        <v>0.06</v>
      </c>
      <c r="F28" s="70"/>
      <c r="G28" s="67"/>
      <c r="H28" s="48">
        <f t="shared" si="0"/>
        <v>0</v>
      </c>
      <c r="I28" s="67"/>
      <c r="J28" s="67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12" thickBot="1" x14ac:dyDescent="0.25">
      <c r="A29" s="38">
        <v>8</v>
      </c>
      <c r="B29" s="39" t="s">
        <v>139</v>
      </c>
      <c r="C29" s="47" t="s">
        <v>214</v>
      </c>
      <c r="D29" s="25" t="s">
        <v>176</v>
      </c>
      <c r="E29" s="69">
        <v>3</v>
      </c>
      <c r="F29" s="70"/>
      <c r="G29" s="67"/>
      <c r="H29" s="48">
        <f t="shared" si="0"/>
        <v>0</v>
      </c>
      <c r="I29" s="67"/>
      <c r="J29" s="67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12" thickBot="1" x14ac:dyDescent="0.25">
      <c r="A30" s="236" t="s">
        <v>180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71">
        <f>SUM(L14:L29)</f>
        <v>0</v>
      </c>
      <c r="M30" s="72">
        <f>SUM(M14:M29)</f>
        <v>0</v>
      </c>
      <c r="N30" s="72">
        <f>SUM(N14:N29)</f>
        <v>0</v>
      </c>
      <c r="O30" s="72">
        <f>SUM(O14:O29)</f>
        <v>0</v>
      </c>
      <c r="P30" s="73">
        <f>SUM(P14:P29)</f>
        <v>0</v>
      </c>
    </row>
    <row r="31" spans="1:16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" t="s">
        <v>14</v>
      </c>
      <c r="B33" s="17"/>
      <c r="C33" s="235">
        <f>'Kops a'!C30:H30</f>
        <v>0</v>
      </c>
      <c r="D33" s="235"/>
      <c r="E33" s="235"/>
      <c r="F33" s="235"/>
      <c r="G33" s="235"/>
      <c r="H33" s="235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7"/>
      <c r="B34" s="17"/>
      <c r="C34" s="172" t="s">
        <v>15</v>
      </c>
      <c r="D34" s="172"/>
      <c r="E34" s="172"/>
      <c r="F34" s="172"/>
      <c r="G34" s="172"/>
      <c r="H34" s="172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90" t="str">
        <f>'Kops a'!A33</f>
        <v>Tāme sastādīta 20__. gada __. _________</v>
      </c>
      <c r="B36" s="91"/>
      <c r="C36" s="91"/>
      <c r="D36" s="9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" t="s">
        <v>38</v>
      </c>
      <c r="B38" s="17"/>
      <c r="C38" s="235">
        <f>'Kops a'!C35:H35</f>
        <v>0</v>
      </c>
      <c r="D38" s="235"/>
      <c r="E38" s="235"/>
      <c r="F38" s="235"/>
      <c r="G38" s="235"/>
      <c r="H38" s="235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17"/>
      <c r="B39" s="17"/>
      <c r="C39" s="172" t="s">
        <v>15</v>
      </c>
      <c r="D39" s="172"/>
      <c r="E39" s="172"/>
      <c r="F39" s="172"/>
      <c r="G39" s="172"/>
      <c r="H39" s="172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90" t="s">
        <v>55</v>
      </c>
      <c r="B41" s="91"/>
      <c r="C41" s="95">
        <f>'Kops a'!C38</f>
        <v>0</v>
      </c>
      <c r="D41" s="5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C43" s="29" t="s">
        <v>352</v>
      </c>
    </row>
    <row r="44" spans="1:16" x14ac:dyDescent="0.2">
      <c r="C44" s="29" t="s">
        <v>353</v>
      </c>
    </row>
    <row r="45" spans="1:16" x14ac:dyDescent="0.2">
      <c r="C45" s="169" t="s">
        <v>354</v>
      </c>
    </row>
  </sheetData>
  <mergeCells count="22">
    <mergeCell ref="C39:H39"/>
    <mergeCell ref="C4:I4"/>
    <mergeCell ref="F12:K12"/>
    <mergeCell ref="A9:F9"/>
    <mergeCell ref="J9:M9"/>
    <mergeCell ref="D8:L8"/>
    <mergeCell ref="A30:K30"/>
    <mergeCell ref="C33:H33"/>
    <mergeCell ref="C34:H34"/>
    <mergeCell ref="C38:H3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9 I15:J29 D15:G29">
    <cfRule type="cellIs" dxfId="57" priority="27" operator="equal">
      <formula>0</formula>
    </cfRule>
  </conditionalFormatting>
  <conditionalFormatting sqref="N9:O9">
    <cfRule type="cellIs" dxfId="56" priority="26" operator="equal">
      <formula>0</formula>
    </cfRule>
  </conditionalFormatting>
  <conditionalFormatting sqref="A9:F9">
    <cfRule type="containsText" dxfId="55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4" priority="23" operator="equal">
      <formula>0</formula>
    </cfRule>
  </conditionalFormatting>
  <conditionalFormatting sqref="O10">
    <cfRule type="cellIs" dxfId="53" priority="22" operator="equal">
      <formula>"20__. gada __. _________"</formula>
    </cfRule>
  </conditionalFormatting>
  <conditionalFormatting sqref="A30:K30">
    <cfRule type="containsText" dxfId="52" priority="21" operator="containsText" text="Tiešās izmaksas kopā, t. sk. darba devēja sociālais nodoklis __.__% ">
      <formula>NOT(ISERROR(SEARCH("Tiešās izmaksas kopā, t. sk. darba devēja sociālais nodoklis __.__% ",A30)))</formula>
    </cfRule>
  </conditionalFormatting>
  <conditionalFormatting sqref="H14:H29 K14:P29 L30:P30">
    <cfRule type="cellIs" dxfId="51" priority="16" operator="equal">
      <formula>0</formula>
    </cfRule>
  </conditionalFormatting>
  <conditionalFormatting sqref="C4:I4">
    <cfRule type="cellIs" dxfId="50" priority="15" operator="equal">
      <formula>0</formula>
    </cfRule>
  </conditionalFormatting>
  <conditionalFormatting sqref="C15:C29">
    <cfRule type="cellIs" dxfId="49" priority="14" operator="equal">
      <formula>0</formula>
    </cfRule>
  </conditionalFormatting>
  <conditionalFormatting sqref="D5:L8">
    <cfRule type="cellIs" dxfId="48" priority="11" operator="equal">
      <formula>0</formula>
    </cfRule>
  </conditionalFormatting>
  <conditionalFormatting sqref="A14:B14 D14:G14">
    <cfRule type="cellIs" dxfId="47" priority="10" operator="equal">
      <formula>0</formula>
    </cfRule>
  </conditionalFormatting>
  <conditionalFormatting sqref="C14">
    <cfRule type="cellIs" dxfId="46" priority="9" operator="equal">
      <formula>0</formula>
    </cfRule>
  </conditionalFormatting>
  <conditionalFormatting sqref="I14:J14">
    <cfRule type="cellIs" dxfId="45" priority="8" operator="equal">
      <formula>0</formula>
    </cfRule>
  </conditionalFormatting>
  <conditionalFormatting sqref="P10">
    <cfRule type="cellIs" dxfId="44" priority="7" operator="equal">
      <formula>"20__. gada __. _________"</formula>
    </cfRule>
  </conditionalFormatting>
  <conditionalFormatting sqref="C38:H38">
    <cfRule type="cellIs" dxfId="43" priority="4" operator="equal">
      <formula>0</formula>
    </cfRule>
  </conditionalFormatting>
  <conditionalFormatting sqref="C33:H33">
    <cfRule type="cellIs" dxfId="42" priority="3" operator="equal">
      <formula>0</formula>
    </cfRule>
  </conditionalFormatting>
  <conditionalFormatting sqref="C38:H38 C41 C33:H33">
    <cfRule type="cellIs" dxfId="41" priority="2" operator="equal">
      <formula>0</formula>
    </cfRule>
  </conditionalFormatting>
  <conditionalFormatting sqref="D1">
    <cfRule type="cellIs" dxfId="40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/>
  <dimension ref="A1:P106"/>
  <sheetViews>
    <sheetView tabSelected="1" topLeftCell="A32" workbookViewId="0">
      <selection activeCell="H40" sqref="H40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a'!A19</f>
        <v>5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215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138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P92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A98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ht="22.5" x14ac:dyDescent="0.2">
      <c r="A14" s="63" t="s">
        <v>178</v>
      </c>
      <c r="B14" s="64"/>
      <c r="C14" s="65" t="s">
        <v>216</v>
      </c>
      <c r="D14" s="66"/>
      <c r="E14" s="69"/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ht="22.5" x14ac:dyDescent="0.2">
      <c r="A15" s="38">
        <v>1</v>
      </c>
      <c r="B15" s="39" t="s">
        <v>139</v>
      </c>
      <c r="C15" s="47" t="s">
        <v>217</v>
      </c>
      <c r="D15" s="25" t="s">
        <v>99</v>
      </c>
      <c r="E15" s="69">
        <v>116</v>
      </c>
      <c r="F15" s="70"/>
      <c r="G15" s="67"/>
      <c r="H15" s="48">
        <f t="shared" ref="H15:H47" si="0">ROUND(F15*G15,2)</f>
        <v>0</v>
      </c>
      <c r="I15" s="67"/>
      <c r="J15" s="67"/>
      <c r="K15" s="49">
        <f t="shared" ref="K15:K47" si="1">SUM(H15:J15)</f>
        <v>0</v>
      </c>
      <c r="L15" s="50">
        <f t="shared" ref="L15:L47" si="2">ROUND(E15*F15,2)</f>
        <v>0</v>
      </c>
      <c r="M15" s="48">
        <f t="shared" ref="M15:M47" si="3">ROUND(H15*E15,2)</f>
        <v>0</v>
      </c>
      <c r="N15" s="48">
        <f t="shared" ref="N15:N47" si="4">ROUND(I15*E15,2)</f>
        <v>0</v>
      </c>
      <c r="O15" s="48">
        <f t="shared" ref="O15:O47" si="5">ROUND(J15*E15,2)</f>
        <v>0</v>
      </c>
      <c r="P15" s="49">
        <f t="shared" ref="P15:P47" si="6">SUM(M15:O15)</f>
        <v>0</v>
      </c>
    </row>
    <row r="16" spans="1:16" ht="22.5" x14ac:dyDescent="0.2">
      <c r="A16" s="38">
        <v>2</v>
      </c>
      <c r="B16" s="39" t="s">
        <v>139</v>
      </c>
      <c r="C16" s="47" t="s">
        <v>218</v>
      </c>
      <c r="D16" s="25" t="s">
        <v>99</v>
      </c>
      <c r="E16" s="69">
        <v>58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 t="s">
        <v>139</v>
      </c>
      <c r="C17" s="47" t="s">
        <v>219</v>
      </c>
      <c r="D17" s="25" t="s">
        <v>130</v>
      </c>
      <c r="E17" s="69">
        <v>96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12</v>
      </c>
      <c r="B18" s="39" t="s">
        <v>139</v>
      </c>
      <c r="C18" s="47" t="s">
        <v>220</v>
      </c>
      <c r="D18" s="25" t="s">
        <v>99</v>
      </c>
      <c r="E18" s="69">
        <v>8.4</v>
      </c>
      <c r="F18" s="70"/>
      <c r="G18" s="67"/>
      <c r="H18" s="48">
        <f t="shared" si="0"/>
        <v>0</v>
      </c>
      <c r="I18" s="67"/>
      <c r="J18" s="67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13</v>
      </c>
      <c r="B19" s="39" t="s">
        <v>139</v>
      </c>
      <c r="C19" s="47" t="s">
        <v>221</v>
      </c>
      <c r="D19" s="25" t="s">
        <v>99</v>
      </c>
      <c r="E19" s="69">
        <v>40.32</v>
      </c>
      <c r="F19" s="70"/>
      <c r="G19" s="67"/>
      <c r="H19" s="48">
        <f t="shared" si="0"/>
        <v>0</v>
      </c>
      <c r="I19" s="67"/>
      <c r="J19" s="67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14</v>
      </c>
      <c r="B20" s="39" t="s">
        <v>139</v>
      </c>
      <c r="C20" s="47" t="s">
        <v>222</v>
      </c>
      <c r="D20" s="25" t="s">
        <v>99</v>
      </c>
      <c r="E20" s="69">
        <v>35</v>
      </c>
      <c r="F20" s="70"/>
      <c r="G20" s="67"/>
      <c r="H20" s="48">
        <f t="shared" si="0"/>
        <v>0</v>
      </c>
      <c r="I20" s="67"/>
      <c r="J20" s="67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15</v>
      </c>
      <c r="B21" s="39" t="s">
        <v>139</v>
      </c>
      <c r="C21" s="47" t="s">
        <v>223</v>
      </c>
      <c r="D21" s="25" t="s">
        <v>99</v>
      </c>
      <c r="E21" s="69">
        <v>116</v>
      </c>
      <c r="F21" s="70"/>
      <c r="G21" s="67"/>
      <c r="H21" s="48">
        <f t="shared" si="0"/>
        <v>0</v>
      </c>
      <c r="I21" s="67"/>
      <c r="J21" s="67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16</v>
      </c>
      <c r="B22" s="39" t="s">
        <v>139</v>
      </c>
      <c r="C22" s="47" t="s">
        <v>224</v>
      </c>
      <c r="D22" s="25" t="s">
        <v>99</v>
      </c>
      <c r="E22" s="69">
        <v>116</v>
      </c>
      <c r="F22" s="70"/>
      <c r="G22" s="67"/>
      <c r="H22" s="48">
        <f t="shared" si="0"/>
        <v>0</v>
      </c>
      <c r="I22" s="67"/>
      <c r="J22" s="67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17</v>
      </c>
      <c r="B23" s="39" t="s">
        <v>139</v>
      </c>
      <c r="C23" s="47" t="s">
        <v>225</v>
      </c>
      <c r="D23" s="25" t="s">
        <v>130</v>
      </c>
      <c r="E23" s="69">
        <v>96</v>
      </c>
      <c r="F23" s="70"/>
      <c r="G23" s="67"/>
      <c r="H23" s="48">
        <f t="shared" si="0"/>
        <v>0</v>
      </c>
      <c r="I23" s="67"/>
      <c r="J23" s="67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18</v>
      </c>
      <c r="B24" s="39" t="s">
        <v>139</v>
      </c>
      <c r="C24" s="47" t="s">
        <v>226</v>
      </c>
      <c r="D24" s="25" t="s">
        <v>130</v>
      </c>
      <c r="E24" s="69">
        <v>264.59999999999997</v>
      </c>
      <c r="F24" s="70"/>
      <c r="G24" s="67"/>
      <c r="H24" s="48">
        <f t="shared" si="0"/>
        <v>0</v>
      </c>
      <c r="I24" s="67"/>
      <c r="J24" s="67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 t="s">
        <v>178</v>
      </c>
      <c r="B25" s="39"/>
      <c r="C25" s="171" t="s">
        <v>227</v>
      </c>
      <c r="D25" s="25"/>
      <c r="E25" s="69"/>
      <c r="F25" s="70"/>
      <c r="G25" s="67"/>
      <c r="H25" s="48">
        <f t="shared" si="0"/>
        <v>0</v>
      </c>
      <c r="I25" s="67"/>
      <c r="J25" s="67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2</v>
      </c>
      <c r="B26" s="39" t="s">
        <v>139</v>
      </c>
      <c r="C26" s="47" t="s">
        <v>228</v>
      </c>
      <c r="D26" s="25" t="s">
        <v>130</v>
      </c>
      <c r="E26" s="69">
        <v>104</v>
      </c>
      <c r="F26" s="70"/>
      <c r="G26" s="67"/>
      <c r="H26" s="48">
        <f t="shared" si="0"/>
        <v>0</v>
      </c>
      <c r="I26" s="67"/>
      <c r="J26" s="67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3</v>
      </c>
      <c r="B27" s="39" t="s">
        <v>139</v>
      </c>
      <c r="C27" s="47" t="s">
        <v>229</v>
      </c>
      <c r="D27" s="25" t="s">
        <v>176</v>
      </c>
      <c r="E27" s="69">
        <v>0.624</v>
      </c>
      <c r="F27" s="70"/>
      <c r="G27" s="67"/>
      <c r="H27" s="48">
        <f t="shared" si="0"/>
        <v>0</v>
      </c>
      <c r="I27" s="67"/>
      <c r="J27" s="67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178</v>
      </c>
      <c r="B28" s="39"/>
      <c r="C28" s="47" t="s">
        <v>230</v>
      </c>
      <c r="D28" s="25" t="s">
        <v>176</v>
      </c>
      <c r="E28" s="69">
        <v>0.68640000000000001</v>
      </c>
      <c r="F28" s="70"/>
      <c r="G28" s="67"/>
      <c r="H28" s="48">
        <f t="shared" si="0"/>
        <v>0</v>
      </c>
      <c r="I28" s="67"/>
      <c r="J28" s="67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 t="s">
        <v>178</v>
      </c>
      <c r="B29" s="39"/>
      <c r="C29" s="47" t="s">
        <v>231</v>
      </c>
      <c r="D29" s="25" t="s">
        <v>118</v>
      </c>
      <c r="E29" s="69">
        <v>416</v>
      </c>
      <c r="F29" s="70"/>
      <c r="G29" s="67"/>
      <c r="H29" s="48">
        <f t="shared" si="0"/>
        <v>0</v>
      </c>
      <c r="I29" s="67"/>
      <c r="J29" s="67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4</v>
      </c>
      <c r="B30" s="39" t="s">
        <v>139</v>
      </c>
      <c r="C30" s="47" t="s">
        <v>232</v>
      </c>
      <c r="D30" s="25" t="s">
        <v>99</v>
      </c>
      <c r="E30" s="69">
        <v>31.200000000000003</v>
      </c>
      <c r="F30" s="70"/>
      <c r="G30" s="67"/>
      <c r="H30" s="48">
        <f t="shared" si="0"/>
        <v>0</v>
      </c>
      <c r="I30" s="67"/>
      <c r="J30" s="67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5</v>
      </c>
      <c r="B31" s="39" t="s">
        <v>139</v>
      </c>
      <c r="C31" s="47" t="s">
        <v>233</v>
      </c>
      <c r="D31" s="25" t="s">
        <v>176</v>
      </c>
      <c r="E31" s="69">
        <v>1.0919999999999999</v>
      </c>
      <c r="F31" s="70"/>
      <c r="G31" s="67"/>
      <c r="H31" s="48">
        <f t="shared" si="0"/>
        <v>0</v>
      </c>
      <c r="I31" s="67"/>
      <c r="J31" s="67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178</v>
      </c>
      <c r="B32" s="39"/>
      <c r="C32" s="47" t="s">
        <v>202</v>
      </c>
      <c r="D32" s="25" t="s">
        <v>176</v>
      </c>
      <c r="E32" s="69">
        <v>1.1465999999999998</v>
      </c>
      <c r="F32" s="70"/>
      <c r="G32" s="67"/>
      <c r="H32" s="48">
        <f t="shared" si="0"/>
        <v>0</v>
      </c>
      <c r="I32" s="67"/>
      <c r="J32" s="67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22.5" x14ac:dyDescent="0.2">
      <c r="A33" s="38">
        <v>6</v>
      </c>
      <c r="B33" s="39" t="s">
        <v>139</v>
      </c>
      <c r="C33" s="47" t="s">
        <v>234</v>
      </c>
      <c r="D33" s="25" t="s">
        <v>99</v>
      </c>
      <c r="E33" s="69">
        <v>52</v>
      </c>
      <c r="F33" s="70"/>
      <c r="G33" s="67"/>
      <c r="H33" s="48">
        <f t="shared" si="0"/>
        <v>0</v>
      </c>
      <c r="I33" s="67"/>
      <c r="J33" s="67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178</v>
      </c>
      <c r="B34" s="39"/>
      <c r="C34" s="47" t="s">
        <v>235</v>
      </c>
      <c r="D34" s="25" t="s">
        <v>99</v>
      </c>
      <c r="E34" s="69">
        <v>54.6</v>
      </c>
      <c r="F34" s="70"/>
      <c r="G34" s="67"/>
      <c r="H34" s="48">
        <f t="shared" si="0"/>
        <v>0</v>
      </c>
      <c r="I34" s="67"/>
      <c r="J34" s="67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 t="s">
        <v>178</v>
      </c>
      <c r="B35" s="39"/>
      <c r="C35" s="47" t="s">
        <v>236</v>
      </c>
      <c r="D35" s="25" t="s">
        <v>158</v>
      </c>
      <c r="E35" s="69">
        <v>84.174999999999997</v>
      </c>
      <c r="F35" s="70"/>
      <c r="G35" s="67"/>
      <c r="H35" s="48">
        <f t="shared" si="0"/>
        <v>0</v>
      </c>
      <c r="I35" s="67"/>
      <c r="J35" s="67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 t="s">
        <v>178</v>
      </c>
      <c r="B36" s="39"/>
      <c r="C36" s="47" t="s">
        <v>237</v>
      </c>
      <c r="D36" s="25" t="s">
        <v>118</v>
      </c>
      <c r="E36" s="69">
        <v>416</v>
      </c>
      <c r="F36" s="70"/>
      <c r="G36" s="67"/>
      <c r="H36" s="48">
        <f t="shared" si="0"/>
        <v>0</v>
      </c>
      <c r="I36" s="67"/>
      <c r="J36" s="67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7</v>
      </c>
      <c r="B37" s="39" t="s">
        <v>139</v>
      </c>
      <c r="C37" s="47" t="s">
        <v>238</v>
      </c>
      <c r="D37" s="25" t="s">
        <v>130</v>
      </c>
      <c r="E37" s="69">
        <v>104</v>
      </c>
      <c r="F37" s="70"/>
      <c r="G37" s="67"/>
      <c r="H37" s="48">
        <f t="shared" si="0"/>
        <v>0</v>
      </c>
      <c r="I37" s="67"/>
      <c r="J37" s="67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 t="s">
        <v>178</v>
      </c>
      <c r="B38" s="39"/>
      <c r="C38" s="171" t="s">
        <v>239</v>
      </c>
      <c r="D38" s="25"/>
      <c r="E38" s="69"/>
      <c r="F38" s="70"/>
      <c r="G38" s="67"/>
      <c r="H38" s="48">
        <f t="shared" si="0"/>
        <v>0</v>
      </c>
      <c r="I38" s="67"/>
      <c r="J38" s="67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8</v>
      </c>
      <c r="B39" s="39" t="s">
        <v>139</v>
      </c>
      <c r="C39" s="47" t="s">
        <v>240</v>
      </c>
      <c r="D39" s="25" t="s">
        <v>130</v>
      </c>
      <c r="E39" s="69">
        <v>29</v>
      </c>
      <c r="F39" s="70"/>
      <c r="G39" s="67"/>
      <c r="H39" s="48">
        <f t="shared" si="0"/>
        <v>0</v>
      </c>
      <c r="I39" s="67"/>
      <c r="J39" s="67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 t="s">
        <v>178</v>
      </c>
      <c r="B40" s="39"/>
      <c r="C40" s="47" t="s">
        <v>241</v>
      </c>
      <c r="D40" s="25" t="s">
        <v>176</v>
      </c>
      <c r="E40" s="69">
        <v>0.84</v>
      </c>
      <c r="F40" s="70"/>
      <c r="G40" s="67"/>
      <c r="H40" s="48">
        <f t="shared" si="0"/>
        <v>0</v>
      </c>
      <c r="I40" s="67"/>
      <c r="J40" s="67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178</v>
      </c>
      <c r="B41" s="39"/>
      <c r="C41" s="47" t="s">
        <v>202</v>
      </c>
      <c r="D41" s="25" t="s">
        <v>203</v>
      </c>
      <c r="E41" s="69">
        <v>0.88200000000000001</v>
      </c>
      <c r="F41" s="70"/>
      <c r="G41" s="67"/>
      <c r="H41" s="48">
        <f t="shared" si="0"/>
        <v>0</v>
      </c>
      <c r="I41" s="67"/>
      <c r="J41" s="67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9</v>
      </c>
      <c r="B42" s="39" t="s">
        <v>139</v>
      </c>
      <c r="C42" s="47" t="s">
        <v>242</v>
      </c>
      <c r="D42" s="25" t="s">
        <v>99</v>
      </c>
      <c r="E42" s="69">
        <v>8.7000000000000011</v>
      </c>
      <c r="F42" s="70"/>
      <c r="G42" s="67"/>
      <c r="H42" s="48">
        <f t="shared" si="0"/>
        <v>0</v>
      </c>
      <c r="I42" s="67"/>
      <c r="J42" s="67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10</v>
      </c>
      <c r="B43" s="39" t="s">
        <v>139</v>
      </c>
      <c r="C43" s="47" t="s">
        <v>243</v>
      </c>
      <c r="D43" s="25" t="s">
        <v>99</v>
      </c>
      <c r="E43" s="69">
        <v>29</v>
      </c>
      <c r="F43" s="70"/>
      <c r="G43" s="67"/>
      <c r="H43" s="48">
        <f t="shared" si="0"/>
        <v>0</v>
      </c>
      <c r="I43" s="67"/>
      <c r="J43" s="67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178</v>
      </c>
      <c r="B44" s="39"/>
      <c r="C44" s="47" t="s">
        <v>235</v>
      </c>
      <c r="D44" s="25" t="s">
        <v>99</v>
      </c>
      <c r="E44" s="69">
        <v>30.450000000000003</v>
      </c>
      <c r="F44" s="70"/>
      <c r="G44" s="67"/>
      <c r="H44" s="48">
        <f t="shared" si="0"/>
        <v>0</v>
      </c>
      <c r="I44" s="67"/>
      <c r="J44" s="67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22.5" x14ac:dyDescent="0.2">
      <c r="A45" s="38" t="s">
        <v>178</v>
      </c>
      <c r="B45" s="39"/>
      <c r="C45" s="47" t="s">
        <v>244</v>
      </c>
      <c r="D45" s="25" t="s">
        <v>118</v>
      </c>
      <c r="E45" s="69">
        <v>174</v>
      </c>
      <c r="F45" s="70"/>
      <c r="G45" s="67"/>
      <c r="H45" s="48">
        <f t="shared" si="0"/>
        <v>0</v>
      </c>
      <c r="I45" s="67"/>
      <c r="J45" s="67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 t="s">
        <v>178</v>
      </c>
      <c r="B46" s="39"/>
      <c r="C46" s="47" t="s">
        <v>245</v>
      </c>
      <c r="D46" s="25" t="s">
        <v>118</v>
      </c>
      <c r="E46" s="69">
        <v>174</v>
      </c>
      <c r="F46" s="70"/>
      <c r="G46" s="67"/>
      <c r="H46" s="48">
        <f t="shared" si="0"/>
        <v>0</v>
      </c>
      <c r="I46" s="67"/>
      <c r="J46" s="67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11</v>
      </c>
      <c r="B47" s="39" t="s">
        <v>139</v>
      </c>
      <c r="C47" s="47" t="s">
        <v>246</v>
      </c>
      <c r="D47" s="25" t="s">
        <v>130</v>
      </c>
      <c r="E47" s="69">
        <v>29</v>
      </c>
      <c r="F47" s="70"/>
      <c r="G47" s="67"/>
      <c r="H47" s="48">
        <f t="shared" si="0"/>
        <v>0</v>
      </c>
      <c r="I47" s="67"/>
      <c r="J47" s="67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 t="s">
        <v>178</v>
      </c>
      <c r="B48" s="39"/>
      <c r="C48" s="171" t="s">
        <v>247</v>
      </c>
      <c r="D48" s="25"/>
      <c r="E48" s="69"/>
      <c r="F48" s="70"/>
      <c r="G48" s="67"/>
      <c r="H48" s="48">
        <f t="shared" ref="H48:H91" si="7">ROUND(F48*G48,2)</f>
        <v>0</v>
      </c>
      <c r="I48" s="67"/>
      <c r="J48" s="67"/>
      <c r="K48" s="49">
        <f t="shared" ref="K48:K91" si="8">SUM(H48:J48)</f>
        <v>0</v>
      </c>
      <c r="L48" s="50">
        <f t="shared" ref="L48:L91" si="9">ROUND(E48*F48,2)</f>
        <v>0</v>
      </c>
      <c r="M48" s="48">
        <f t="shared" ref="M48:M91" si="10">ROUND(H48*E48,2)</f>
        <v>0</v>
      </c>
      <c r="N48" s="48">
        <f t="shared" ref="N48:N91" si="11">ROUND(I48*E48,2)</f>
        <v>0</v>
      </c>
      <c r="O48" s="48">
        <f t="shared" ref="O48:O91" si="12">ROUND(J48*E48,2)</f>
        <v>0</v>
      </c>
      <c r="P48" s="49">
        <f t="shared" ref="P48:P91" si="13">SUM(M48:O48)</f>
        <v>0</v>
      </c>
    </row>
    <row r="49" spans="1:16" ht="33.75" x14ac:dyDescent="0.2">
      <c r="A49" s="38">
        <v>12</v>
      </c>
      <c r="B49" s="39" t="s">
        <v>139</v>
      </c>
      <c r="C49" s="47" t="s">
        <v>248</v>
      </c>
      <c r="D49" s="25" t="s">
        <v>99</v>
      </c>
      <c r="E49" s="69">
        <v>82.5</v>
      </c>
      <c r="F49" s="70"/>
      <c r="G49" s="67"/>
      <c r="H49" s="48">
        <f t="shared" si="7"/>
        <v>0</v>
      </c>
      <c r="I49" s="67"/>
      <c r="J49" s="67"/>
      <c r="K49" s="49">
        <f t="shared" si="8"/>
        <v>0</v>
      </c>
      <c r="L49" s="50">
        <f t="shared" si="9"/>
        <v>0</v>
      </c>
      <c r="M49" s="48">
        <f t="shared" si="10"/>
        <v>0</v>
      </c>
      <c r="N49" s="48">
        <f t="shared" si="11"/>
        <v>0</v>
      </c>
      <c r="O49" s="48">
        <f t="shared" si="12"/>
        <v>0</v>
      </c>
      <c r="P49" s="49">
        <f t="shared" si="13"/>
        <v>0</v>
      </c>
    </row>
    <row r="50" spans="1:16" ht="22.5" x14ac:dyDescent="0.2">
      <c r="A50" s="38">
        <v>13</v>
      </c>
      <c r="B50" s="39" t="s">
        <v>139</v>
      </c>
      <c r="C50" s="47" t="s">
        <v>249</v>
      </c>
      <c r="D50" s="25" t="s">
        <v>130</v>
      </c>
      <c r="E50" s="69">
        <v>107</v>
      </c>
      <c r="F50" s="70"/>
      <c r="G50" s="67"/>
      <c r="H50" s="48">
        <f t="shared" si="7"/>
        <v>0</v>
      </c>
      <c r="I50" s="67"/>
      <c r="J50" s="67"/>
      <c r="K50" s="49">
        <f t="shared" si="8"/>
        <v>0</v>
      </c>
      <c r="L50" s="50">
        <f t="shared" si="9"/>
        <v>0</v>
      </c>
      <c r="M50" s="48">
        <f t="shared" si="10"/>
        <v>0</v>
      </c>
      <c r="N50" s="48">
        <f t="shared" si="11"/>
        <v>0</v>
      </c>
      <c r="O50" s="48">
        <f t="shared" si="12"/>
        <v>0</v>
      </c>
      <c r="P50" s="49">
        <f t="shared" si="13"/>
        <v>0</v>
      </c>
    </row>
    <row r="51" spans="1:16" ht="33.75" x14ac:dyDescent="0.2">
      <c r="A51" s="38">
        <v>14</v>
      </c>
      <c r="B51" s="39" t="s">
        <v>139</v>
      </c>
      <c r="C51" s="47" t="s">
        <v>250</v>
      </c>
      <c r="D51" s="25" t="s">
        <v>251</v>
      </c>
      <c r="E51" s="69">
        <v>8</v>
      </c>
      <c r="F51" s="70"/>
      <c r="G51" s="67"/>
      <c r="H51" s="48">
        <f t="shared" si="7"/>
        <v>0</v>
      </c>
      <c r="I51" s="67"/>
      <c r="J51" s="67"/>
      <c r="K51" s="49">
        <f t="shared" si="8"/>
        <v>0</v>
      </c>
      <c r="L51" s="50">
        <f t="shared" si="9"/>
        <v>0</v>
      </c>
      <c r="M51" s="48">
        <f t="shared" si="10"/>
        <v>0</v>
      </c>
      <c r="N51" s="48">
        <f t="shared" si="11"/>
        <v>0</v>
      </c>
      <c r="O51" s="48">
        <f t="shared" si="12"/>
        <v>0</v>
      </c>
      <c r="P51" s="49">
        <f t="shared" si="13"/>
        <v>0</v>
      </c>
    </row>
    <row r="52" spans="1:16" ht="22.5" x14ac:dyDescent="0.2">
      <c r="A52" s="38" t="s">
        <v>178</v>
      </c>
      <c r="B52" s="39"/>
      <c r="C52" s="47" t="s">
        <v>252</v>
      </c>
      <c r="D52" s="25"/>
      <c r="E52" s="69"/>
      <c r="F52" s="70"/>
      <c r="G52" s="67"/>
      <c r="H52" s="48">
        <f t="shared" si="7"/>
        <v>0</v>
      </c>
      <c r="I52" s="67"/>
      <c r="J52" s="67"/>
      <c r="K52" s="49">
        <f t="shared" si="8"/>
        <v>0</v>
      </c>
      <c r="L52" s="50">
        <f t="shared" si="9"/>
        <v>0</v>
      </c>
      <c r="M52" s="48">
        <f t="shared" si="10"/>
        <v>0</v>
      </c>
      <c r="N52" s="48">
        <f t="shared" si="11"/>
        <v>0</v>
      </c>
      <c r="O52" s="48">
        <f t="shared" si="12"/>
        <v>0</v>
      </c>
      <c r="P52" s="49">
        <f t="shared" si="13"/>
        <v>0</v>
      </c>
    </row>
    <row r="53" spans="1:16" ht="22.5" x14ac:dyDescent="0.2">
      <c r="A53" s="38">
        <v>15</v>
      </c>
      <c r="B53" s="39" t="s">
        <v>139</v>
      </c>
      <c r="C53" s="47" t="s">
        <v>253</v>
      </c>
      <c r="D53" s="25" t="s">
        <v>99</v>
      </c>
      <c r="E53" s="69">
        <v>912</v>
      </c>
      <c r="F53" s="70"/>
      <c r="G53" s="67"/>
      <c r="H53" s="48">
        <f t="shared" si="7"/>
        <v>0</v>
      </c>
      <c r="I53" s="67"/>
      <c r="J53" s="67"/>
      <c r="K53" s="49">
        <f t="shared" si="8"/>
        <v>0</v>
      </c>
      <c r="L53" s="50">
        <f t="shared" si="9"/>
        <v>0</v>
      </c>
      <c r="M53" s="48">
        <f t="shared" si="10"/>
        <v>0</v>
      </c>
      <c r="N53" s="48">
        <f t="shared" si="11"/>
        <v>0</v>
      </c>
      <c r="O53" s="48">
        <f t="shared" si="12"/>
        <v>0</v>
      </c>
      <c r="P53" s="49">
        <f t="shared" si="13"/>
        <v>0</v>
      </c>
    </row>
    <row r="54" spans="1:16" x14ac:dyDescent="0.2">
      <c r="A54" s="38" t="s">
        <v>178</v>
      </c>
      <c r="B54" s="39"/>
      <c r="C54" s="171" t="s">
        <v>254</v>
      </c>
      <c r="D54" s="25"/>
      <c r="E54" s="69"/>
      <c r="F54" s="70"/>
      <c r="G54" s="67"/>
      <c r="H54" s="48">
        <f t="shared" si="7"/>
        <v>0</v>
      </c>
      <c r="I54" s="67"/>
      <c r="J54" s="67"/>
      <c r="K54" s="49">
        <f t="shared" si="8"/>
        <v>0</v>
      </c>
      <c r="L54" s="50">
        <f t="shared" si="9"/>
        <v>0</v>
      </c>
      <c r="M54" s="48">
        <f t="shared" si="10"/>
        <v>0</v>
      </c>
      <c r="N54" s="48">
        <f t="shared" si="11"/>
        <v>0</v>
      </c>
      <c r="O54" s="48">
        <f t="shared" si="12"/>
        <v>0</v>
      </c>
      <c r="P54" s="49">
        <f t="shared" si="13"/>
        <v>0</v>
      </c>
    </row>
    <row r="55" spans="1:16" ht="22.5" x14ac:dyDescent="0.2">
      <c r="A55" s="38">
        <v>16</v>
      </c>
      <c r="B55" s="39" t="s">
        <v>139</v>
      </c>
      <c r="C55" s="47" t="s">
        <v>255</v>
      </c>
      <c r="D55" s="25" t="s">
        <v>99</v>
      </c>
      <c r="E55" s="69">
        <v>91.2</v>
      </c>
      <c r="F55" s="70"/>
      <c r="G55" s="67"/>
      <c r="H55" s="48">
        <f t="shared" si="7"/>
        <v>0</v>
      </c>
      <c r="I55" s="67"/>
      <c r="J55" s="67"/>
      <c r="K55" s="49">
        <f t="shared" si="8"/>
        <v>0</v>
      </c>
      <c r="L55" s="50">
        <f t="shared" si="9"/>
        <v>0</v>
      </c>
      <c r="M55" s="48">
        <f t="shared" si="10"/>
        <v>0</v>
      </c>
      <c r="N55" s="48">
        <f t="shared" si="11"/>
        <v>0</v>
      </c>
      <c r="O55" s="48">
        <f t="shared" si="12"/>
        <v>0</v>
      </c>
      <c r="P55" s="49">
        <f t="shared" si="13"/>
        <v>0</v>
      </c>
    </row>
    <row r="56" spans="1:16" ht="22.5" x14ac:dyDescent="0.2">
      <c r="A56" s="38">
        <v>17</v>
      </c>
      <c r="B56" s="39" t="s">
        <v>139</v>
      </c>
      <c r="C56" s="47" t="s">
        <v>256</v>
      </c>
      <c r="D56" s="25" t="s">
        <v>99</v>
      </c>
      <c r="E56" s="69">
        <v>53</v>
      </c>
      <c r="F56" s="70"/>
      <c r="G56" s="67"/>
      <c r="H56" s="48">
        <f t="shared" si="7"/>
        <v>0</v>
      </c>
      <c r="I56" s="67"/>
      <c r="J56" s="67"/>
      <c r="K56" s="49">
        <f t="shared" si="8"/>
        <v>0</v>
      </c>
      <c r="L56" s="50">
        <f t="shared" si="9"/>
        <v>0</v>
      </c>
      <c r="M56" s="48">
        <f t="shared" si="10"/>
        <v>0</v>
      </c>
      <c r="N56" s="48">
        <f t="shared" si="11"/>
        <v>0</v>
      </c>
      <c r="O56" s="48">
        <f t="shared" si="12"/>
        <v>0</v>
      </c>
      <c r="P56" s="49">
        <f t="shared" si="13"/>
        <v>0</v>
      </c>
    </row>
    <row r="57" spans="1:16" x14ac:dyDescent="0.2">
      <c r="A57" s="38">
        <v>18</v>
      </c>
      <c r="B57" s="39" t="s">
        <v>139</v>
      </c>
      <c r="C57" s="47" t="s">
        <v>257</v>
      </c>
      <c r="D57" s="25" t="s">
        <v>99</v>
      </c>
      <c r="E57" s="69">
        <v>53</v>
      </c>
      <c r="F57" s="70"/>
      <c r="G57" s="67"/>
      <c r="H57" s="48">
        <f t="shared" si="7"/>
        <v>0</v>
      </c>
      <c r="I57" s="67"/>
      <c r="J57" s="67"/>
      <c r="K57" s="49">
        <f t="shared" si="8"/>
        <v>0</v>
      </c>
      <c r="L57" s="50">
        <f t="shared" si="9"/>
        <v>0</v>
      </c>
      <c r="M57" s="48">
        <f t="shared" si="10"/>
        <v>0</v>
      </c>
      <c r="N57" s="48">
        <f t="shared" si="11"/>
        <v>0</v>
      </c>
      <c r="O57" s="48">
        <f t="shared" si="12"/>
        <v>0</v>
      </c>
      <c r="P57" s="49">
        <f t="shared" si="13"/>
        <v>0</v>
      </c>
    </row>
    <row r="58" spans="1:16" ht="45" x14ac:dyDescent="0.2">
      <c r="A58" s="38">
        <v>19</v>
      </c>
      <c r="B58" s="39" t="s">
        <v>139</v>
      </c>
      <c r="C58" s="47" t="s">
        <v>258</v>
      </c>
      <c r="D58" s="25" t="s">
        <v>99</v>
      </c>
      <c r="E58" s="69">
        <v>6.24</v>
      </c>
      <c r="F58" s="70"/>
      <c r="G58" s="67"/>
      <c r="H58" s="48">
        <f t="shared" si="7"/>
        <v>0</v>
      </c>
      <c r="I58" s="67"/>
      <c r="J58" s="67"/>
      <c r="K58" s="49">
        <f t="shared" si="8"/>
        <v>0</v>
      </c>
      <c r="L58" s="50">
        <f t="shared" si="9"/>
        <v>0</v>
      </c>
      <c r="M58" s="48">
        <f t="shared" si="10"/>
        <v>0</v>
      </c>
      <c r="N58" s="48">
        <f t="shared" si="11"/>
        <v>0</v>
      </c>
      <c r="O58" s="48">
        <f t="shared" si="12"/>
        <v>0</v>
      </c>
      <c r="P58" s="49">
        <f t="shared" si="13"/>
        <v>0</v>
      </c>
    </row>
    <row r="59" spans="1:16" x14ac:dyDescent="0.2">
      <c r="A59" s="38">
        <v>20</v>
      </c>
      <c r="B59" s="39" t="s">
        <v>139</v>
      </c>
      <c r="C59" s="47" t="s">
        <v>259</v>
      </c>
      <c r="D59" s="25" t="s">
        <v>99</v>
      </c>
      <c r="E59" s="69">
        <v>6.24</v>
      </c>
      <c r="F59" s="70"/>
      <c r="G59" s="67"/>
      <c r="H59" s="48">
        <f t="shared" si="7"/>
        <v>0</v>
      </c>
      <c r="I59" s="67"/>
      <c r="J59" s="67"/>
      <c r="K59" s="49">
        <f t="shared" si="8"/>
        <v>0</v>
      </c>
      <c r="L59" s="50">
        <f t="shared" si="9"/>
        <v>0</v>
      </c>
      <c r="M59" s="48">
        <f t="shared" si="10"/>
        <v>0</v>
      </c>
      <c r="N59" s="48">
        <f t="shared" si="11"/>
        <v>0</v>
      </c>
      <c r="O59" s="48">
        <f t="shared" si="12"/>
        <v>0</v>
      </c>
      <c r="P59" s="49">
        <f t="shared" si="13"/>
        <v>0</v>
      </c>
    </row>
    <row r="60" spans="1:16" x14ac:dyDescent="0.2">
      <c r="A60" s="38">
        <v>21</v>
      </c>
      <c r="B60" s="39" t="s">
        <v>139</v>
      </c>
      <c r="C60" s="47" t="s">
        <v>260</v>
      </c>
      <c r="D60" s="25" t="s">
        <v>99</v>
      </c>
      <c r="E60" s="69">
        <v>6.24</v>
      </c>
      <c r="F60" s="70"/>
      <c r="G60" s="67"/>
      <c r="H60" s="48">
        <f t="shared" si="7"/>
        <v>0</v>
      </c>
      <c r="I60" s="67"/>
      <c r="J60" s="67"/>
      <c r="K60" s="49">
        <f t="shared" si="8"/>
        <v>0</v>
      </c>
      <c r="L60" s="50">
        <f t="shared" si="9"/>
        <v>0</v>
      </c>
      <c r="M60" s="48">
        <f t="shared" si="10"/>
        <v>0</v>
      </c>
      <c r="N60" s="48">
        <f t="shared" si="11"/>
        <v>0</v>
      </c>
      <c r="O60" s="48">
        <f t="shared" si="12"/>
        <v>0</v>
      </c>
      <c r="P60" s="49">
        <f t="shared" si="13"/>
        <v>0</v>
      </c>
    </row>
    <row r="61" spans="1:16" x14ac:dyDescent="0.2">
      <c r="A61" s="38" t="s">
        <v>178</v>
      </c>
      <c r="B61" s="39"/>
      <c r="C61" s="171" t="s">
        <v>261</v>
      </c>
      <c r="D61" s="25"/>
      <c r="E61" s="69"/>
      <c r="F61" s="70"/>
      <c r="G61" s="67"/>
      <c r="H61" s="48">
        <f t="shared" si="7"/>
        <v>0</v>
      </c>
      <c r="I61" s="67"/>
      <c r="J61" s="67"/>
      <c r="K61" s="49">
        <f t="shared" si="8"/>
        <v>0</v>
      </c>
      <c r="L61" s="50">
        <f t="shared" si="9"/>
        <v>0</v>
      </c>
      <c r="M61" s="48">
        <f t="shared" si="10"/>
        <v>0</v>
      </c>
      <c r="N61" s="48">
        <f t="shared" si="11"/>
        <v>0</v>
      </c>
      <c r="O61" s="48">
        <f t="shared" si="12"/>
        <v>0</v>
      </c>
      <c r="P61" s="49">
        <f t="shared" si="13"/>
        <v>0</v>
      </c>
    </row>
    <row r="62" spans="1:16" ht="56.25" x14ac:dyDescent="0.2">
      <c r="A62" s="38">
        <v>22</v>
      </c>
      <c r="B62" s="39" t="s">
        <v>139</v>
      </c>
      <c r="C62" s="47" t="s">
        <v>262</v>
      </c>
      <c r="D62" s="25" t="s">
        <v>130</v>
      </c>
      <c r="E62" s="69">
        <v>25</v>
      </c>
      <c r="F62" s="70"/>
      <c r="G62" s="67"/>
      <c r="H62" s="48">
        <f t="shared" si="7"/>
        <v>0</v>
      </c>
      <c r="I62" s="67"/>
      <c r="J62" s="67"/>
      <c r="K62" s="49">
        <f t="shared" si="8"/>
        <v>0</v>
      </c>
      <c r="L62" s="50">
        <f t="shared" si="9"/>
        <v>0</v>
      </c>
      <c r="M62" s="48">
        <f t="shared" si="10"/>
        <v>0</v>
      </c>
      <c r="N62" s="48">
        <f t="shared" si="11"/>
        <v>0</v>
      </c>
      <c r="O62" s="48">
        <f t="shared" si="12"/>
        <v>0</v>
      </c>
      <c r="P62" s="49">
        <f t="shared" si="13"/>
        <v>0</v>
      </c>
    </row>
    <row r="63" spans="1:16" ht="22.5" x14ac:dyDescent="0.2">
      <c r="A63" s="38">
        <v>23</v>
      </c>
      <c r="B63" s="39" t="s">
        <v>139</v>
      </c>
      <c r="C63" s="47" t="s">
        <v>263</v>
      </c>
      <c r="D63" s="25" t="s">
        <v>130</v>
      </c>
      <c r="E63" s="69">
        <v>25</v>
      </c>
      <c r="F63" s="70"/>
      <c r="G63" s="67"/>
      <c r="H63" s="48">
        <f t="shared" si="7"/>
        <v>0</v>
      </c>
      <c r="I63" s="67"/>
      <c r="J63" s="67"/>
      <c r="K63" s="49">
        <f t="shared" si="8"/>
        <v>0</v>
      </c>
      <c r="L63" s="50">
        <f t="shared" si="9"/>
        <v>0</v>
      </c>
      <c r="M63" s="48">
        <f t="shared" si="10"/>
        <v>0</v>
      </c>
      <c r="N63" s="48">
        <f t="shared" si="11"/>
        <v>0</v>
      </c>
      <c r="O63" s="48">
        <f t="shared" si="12"/>
        <v>0</v>
      </c>
      <c r="P63" s="49">
        <f t="shared" si="13"/>
        <v>0</v>
      </c>
    </row>
    <row r="64" spans="1:16" x14ac:dyDescent="0.2">
      <c r="A64" s="38" t="s">
        <v>178</v>
      </c>
      <c r="B64" s="39"/>
      <c r="C64" s="47" t="s">
        <v>264</v>
      </c>
      <c r="D64" s="25"/>
      <c r="E64" s="69"/>
      <c r="F64" s="70"/>
      <c r="G64" s="67"/>
      <c r="H64" s="48">
        <f t="shared" si="7"/>
        <v>0</v>
      </c>
      <c r="I64" s="67"/>
      <c r="J64" s="67"/>
      <c r="K64" s="49">
        <f t="shared" si="8"/>
        <v>0</v>
      </c>
      <c r="L64" s="50">
        <f t="shared" si="9"/>
        <v>0</v>
      </c>
      <c r="M64" s="48">
        <f t="shared" si="10"/>
        <v>0</v>
      </c>
      <c r="N64" s="48">
        <f t="shared" si="11"/>
        <v>0</v>
      </c>
      <c r="O64" s="48">
        <f t="shared" si="12"/>
        <v>0</v>
      </c>
      <c r="P64" s="49">
        <f t="shared" si="13"/>
        <v>0</v>
      </c>
    </row>
    <row r="65" spans="1:16" x14ac:dyDescent="0.2">
      <c r="A65" s="38">
        <v>24</v>
      </c>
      <c r="B65" s="39" t="s">
        <v>139</v>
      </c>
      <c r="C65" s="47" t="s">
        <v>265</v>
      </c>
      <c r="D65" s="25" t="s">
        <v>130</v>
      </c>
      <c r="E65" s="69">
        <v>420</v>
      </c>
      <c r="F65" s="70"/>
      <c r="G65" s="67"/>
      <c r="H65" s="48">
        <f t="shared" si="7"/>
        <v>0</v>
      </c>
      <c r="I65" s="67"/>
      <c r="J65" s="67"/>
      <c r="K65" s="49">
        <f t="shared" si="8"/>
        <v>0</v>
      </c>
      <c r="L65" s="50">
        <f t="shared" si="9"/>
        <v>0</v>
      </c>
      <c r="M65" s="48">
        <f t="shared" si="10"/>
        <v>0</v>
      </c>
      <c r="N65" s="48">
        <f t="shared" si="11"/>
        <v>0</v>
      </c>
      <c r="O65" s="48">
        <f t="shared" si="12"/>
        <v>0</v>
      </c>
      <c r="P65" s="49">
        <f t="shared" si="13"/>
        <v>0</v>
      </c>
    </row>
    <row r="66" spans="1:16" ht="22.5" x14ac:dyDescent="0.2">
      <c r="A66" s="38">
        <v>25</v>
      </c>
      <c r="B66" s="39" t="s">
        <v>139</v>
      </c>
      <c r="C66" s="47" t="s">
        <v>266</v>
      </c>
      <c r="D66" s="25" t="s">
        <v>99</v>
      </c>
      <c r="E66" s="69">
        <v>912</v>
      </c>
      <c r="F66" s="70"/>
      <c r="G66" s="67"/>
      <c r="H66" s="48">
        <f t="shared" si="7"/>
        <v>0</v>
      </c>
      <c r="I66" s="67"/>
      <c r="J66" s="67"/>
      <c r="K66" s="49">
        <f t="shared" si="8"/>
        <v>0</v>
      </c>
      <c r="L66" s="50">
        <f t="shared" si="9"/>
        <v>0</v>
      </c>
      <c r="M66" s="48">
        <f t="shared" si="10"/>
        <v>0</v>
      </c>
      <c r="N66" s="48">
        <f t="shared" si="11"/>
        <v>0</v>
      </c>
      <c r="O66" s="48">
        <f t="shared" si="12"/>
        <v>0</v>
      </c>
      <c r="P66" s="49">
        <f t="shared" si="13"/>
        <v>0</v>
      </c>
    </row>
    <row r="67" spans="1:16" ht="22.5" x14ac:dyDescent="0.2">
      <c r="A67" s="38">
        <v>26</v>
      </c>
      <c r="B67" s="39" t="s">
        <v>139</v>
      </c>
      <c r="C67" s="47" t="s">
        <v>267</v>
      </c>
      <c r="D67" s="25" t="s">
        <v>99</v>
      </c>
      <c r="E67" s="69">
        <v>912</v>
      </c>
      <c r="F67" s="70"/>
      <c r="G67" s="67"/>
      <c r="H67" s="48">
        <f t="shared" si="7"/>
        <v>0</v>
      </c>
      <c r="I67" s="67"/>
      <c r="J67" s="67"/>
      <c r="K67" s="49">
        <f t="shared" si="8"/>
        <v>0</v>
      </c>
      <c r="L67" s="50">
        <f t="shared" si="9"/>
        <v>0</v>
      </c>
      <c r="M67" s="48">
        <f t="shared" si="10"/>
        <v>0</v>
      </c>
      <c r="N67" s="48">
        <f t="shared" si="11"/>
        <v>0</v>
      </c>
      <c r="O67" s="48">
        <f t="shared" si="12"/>
        <v>0</v>
      </c>
      <c r="P67" s="49">
        <f t="shared" si="13"/>
        <v>0</v>
      </c>
    </row>
    <row r="68" spans="1:16" x14ac:dyDescent="0.2">
      <c r="A68" s="38">
        <v>27</v>
      </c>
      <c r="B68" s="39" t="s">
        <v>139</v>
      </c>
      <c r="C68" s="47" t="s">
        <v>268</v>
      </c>
      <c r="D68" s="25" t="s">
        <v>99</v>
      </c>
      <c r="E68" s="69">
        <v>912</v>
      </c>
      <c r="F68" s="70"/>
      <c r="G68" s="67"/>
      <c r="H68" s="48">
        <f t="shared" si="7"/>
        <v>0</v>
      </c>
      <c r="I68" s="67"/>
      <c r="J68" s="67"/>
      <c r="K68" s="49">
        <f t="shared" si="8"/>
        <v>0</v>
      </c>
      <c r="L68" s="50">
        <f t="shared" si="9"/>
        <v>0</v>
      </c>
      <c r="M68" s="48">
        <f t="shared" si="10"/>
        <v>0</v>
      </c>
      <c r="N68" s="48">
        <f t="shared" si="11"/>
        <v>0</v>
      </c>
      <c r="O68" s="48">
        <f t="shared" si="12"/>
        <v>0</v>
      </c>
      <c r="P68" s="49">
        <f t="shared" si="13"/>
        <v>0</v>
      </c>
    </row>
    <row r="69" spans="1:16" ht="22.5" x14ac:dyDescent="0.2">
      <c r="A69" s="38">
        <v>28</v>
      </c>
      <c r="B69" s="39" t="s">
        <v>139</v>
      </c>
      <c r="C69" s="47" t="s">
        <v>269</v>
      </c>
      <c r="D69" s="25" t="s">
        <v>99</v>
      </c>
      <c r="E69" s="69">
        <v>912</v>
      </c>
      <c r="F69" s="70"/>
      <c r="G69" s="67"/>
      <c r="H69" s="48">
        <f t="shared" si="7"/>
        <v>0</v>
      </c>
      <c r="I69" s="67"/>
      <c r="J69" s="67"/>
      <c r="K69" s="49">
        <f t="shared" si="8"/>
        <v>0</v>
      </c>
      <c r="L69" s="50">
        <f t="shared" si="9"/>
        <v>0</v>
      </c>
      <c r="M69" s="48">
        <f t="shared" si="10"/>
        <v>0</v>
      </c>
      <c r="N69" s="48">
        <f t="shared" si="11"/>
        <v>0</v>
      </c>
      <c r="O69" s="48">
        <f t="shared" si="12"/>
        <v>0</v>
      </c>
      <c r="P69" s="49">
        <f t="shared" si="13"/>
        <v>0</v>
      </c>
    </row>
    <row r="70" spans="1:16" ht="22.5" x14ac:dyDescent="0.2">
      <c r="A70" s="38">
        <v>29</v>
      </c>
      <c r="B70" s="39" t="s">
        <v>139</v>
      </c>
      <c r="C70" s="47" t="s">
        <v>270</v>
      </c>
      <c r="D70" s="25" t="s">
        <v>99</v>
      </c>
      <c r="E70" s="69">
        <v>912</v>
      </c>
      <c r="F70" s="70"/>
      <c r="G70" s="67"/>
      <c r="H70" s="48">
        <f t="shared" si="7"/>
        <v>0</v>
      </c>
      <c r="I70" s="67"/>
      <c r="J70" s="67"/>
      <c r="K70" s="49">
        <f t="shared" si="8"/>
        <v>0</v>
      </c>
      <c r="L70" s="50">
        <f t="shared" si="9"/>
        <v>0</v>
      </c>
      <c r="M70" s="48">
        <f t="shared" si="10"/>
        <v>0</v>
      </c>
      <c r="N70" s="48">
        <f t="shared" si="11"/>
        <v>0</v>
      </c>
      <c r="O70" s="48">
        <f t="shared" si="12"/>
        <v>0</v>
      </c>
      <c r="P70" s="49">
        <f t="shared" si="13"/>
        <v>0</v>
      </c>
    </row>
    <row r="71" spans="1:16" x14ac:dyDescent="0.2">
      <c r="A71" s="38" t="s">
        <v>178</v>
      </c>
      <c r="B71" s="39"/>
      <c r="C71" s="47" t="s">
        <v>271</v>
      </c>
      <c r="D71" s="25"/>
      <c r="E71" s="69"/>
      <c r="F71" s="70"/>
      <c r="G71" s="67"/>
      <c r="H71" s="48">
        <f t="shared" si="7"/>
        <v>0</v>
      </c>
      <c r="I71" s="67"/>
      <c r="J71" s="67"/>
      <c r="K71" s="49">
        <f t="shared" si="8"/>
        <v>0</v>
      </c>
      <c r="L71" s="50">
        <f t="shared" si="9"/>
        <v>0</v>
      </c>
      <c r="M71" s="48">
        <f t="shared" si="10"/>
        <v>0</v>
      </c>
      <c r="N71" s="48">
        <f t="shared" si="11"/>
        <v>0</v>
      </c>
      <c r="O71" s="48">
        <f t="shared" si="12"/>
        <v>0</v>
      </c>
      <c r="P71" s="49">
        <f t="shared" si="13"/>
        <v>0</v>
      </c>
    </row>
    <row r="72" spans="1:16" ht="22.5" x14ac:dyDescent="0.2">
      <c r="A72" s="38">
        <v>30</v>
      </c>
      <c r="B72" s="39" t="s">
        <v>139</v>
      </c>
      <c r="C72" s="47" t="s">
        <v>272</v>
      </c>
      <c r="D72" s="25" t="s">
        <v>130</v>
      </c>
      <c r="E72" s="69">
        <v>124</v>
      </c>
      <c r="F72" s="70"/>
      <c r="G72" s="67"/>
      <c r="H72" s="48">
        <f t="shared" si="7"/>
        <v>0</v>
      </c>
      <c r="I72" s="67"/>
      <c r="J72" s="67"/>
      <c r="K72" s="49">
        <f t="shared" si="8"/>
        <v>0</v>
      </c>
      <c r="L72" s="50">
        <f t="shared" si="9"/>
        <v>0</v>
      </c>
      <c r="M72" s="48">
        <f t="shared" si="10"/>
        <v>0</v>
      </c>
      <c r="N72" s="48">
        <f t="shared" si="11"/>
        <v>0</v>
      </c>
      <c r="O72" s="48">
        <f t="shared" si="12"/>
        <v>0</v>
      </c>
      <c r="P72" s="49">
        <f t="shared" si="13"/>
        <v>0</v>
      </c>
    </row>
    <row r="73" spans="1:16" x14ac:dyDescent="0.2">
      <c r="A73" s="38">
        <v>31</v>
      </c>
      <c r="B73" s="39" t="s">
        <v>139</v>
      </c>
      <c r="C73" s="47" t="s">
        <v>273</v>
      </c>
      <c r="D73" s="25" t="s">
        <v>130</v>
      </c>
      <c r="E73" s="69">
        <v>124</v>
      </c>
      <c r="F73" s="70"/>
      <c r="G73" s="67"/>
      <c r="H73" s="48">
        <f t="shared" si="7"/>
        <v>0</v>
      </c>
      <c r="I73" s="67"/>
      <c r="J73" s="67"/>
      <c r="K73" s="49">
        <f t="shared" si="8"/>
        <v>0</v>
      </c>
      <c r="L73" s="50">
        <f t="shared" si="9"/>
        <v>0</v>
      </c>
      <c r="M73" s="48">
        <f t="shared" si="10"/>
        <v>0</v>
      </c>
      <c r="N73" s="48">
        <f t="shared" si="11"/>
        <v>0</v>
      </c>
      <c r="O73" s="48">
        <f t="shared" si="12"/>
        <v>0</v>
      </c>
      <c r="P73" s="49">
        <f t="shared" si="13"/>
        <v>0</v>
      </c>
    </row>
    <row r="74" spans="1:16" x14ac:dyDescent="0.2">
      <c r="A74" s="38" t="s">
        <v>178</v>
      </c>
      <c r="B74" s="39"/>
      <c r="C74" s="171" t="s">
        <v>274</v>
      </c>
      <c r="D74" s="25"/>
      <c r="E74" s="69"/>
      <c r="F74" s="70"/>
      <c r="G74" s="67"/>
      <c r="H74" s="48">
        <f t="shared" si="7"/>
        <v>0</v>
      </c>
      <c r="I74" s="67"/>
      <c r="J74" s="67"/>
      <c r="K74" s="49">
        <f t="shared" si="8"/>
        <v>0</v>
      </c>
      <c r="L74" s="50">
        <f t="shared" si="9"/>
        <v>0</v>
      </c>
      <c r="M74" s="48">
        <f t="shared" si="10"/>
        <v>0</v>
      </c>
      <c r="N74" s="48">
        <f t="shared" si="11"/>
        <v>0</v>
      </c>
      <c r="O74" s="48">
        <f t="shared" si="12"/>
        <v>0</v>
      </c>
      <c r="P74" s="49">
        <f t="shared" si="13"/>
        <v>0</v>
      </c>
    </row>
    <row r="75" spans="1:16" ht="22.5" x14ac:dyDescent="0.2">
      <c r="A75" s="38">
        <v>32</v>
      </c>
      <c r="B75" s="39" t="s">
        <v>139</v>
      </c>
      <c r="C75" s="47" t="s">
        <v>275</v>
      </c>
      <c r="D75" s="25" t="s">
        <v>99</v>
      </c>
      <c r="E75" s="69">
        <v>35.200000000000003</v>
      </c>
      <c r="F75" s="70"/>
      <c r="G75" s="67"/>
      <c r="H75" s="48">
        <f t="shared" si="7"/>
        <v>0</v>
      </c>
      <c r="I75" s="67"/>
      <c r="J75" s="67"/>
      <c r="K75" s="49">
        <f t="shared" si="8"/>
        <v>0</v>
      </c>
      <c r="L75" s="50">
        <f t="shared" si="9"/>
        <v>0</v>
      </c>
      <c r="M75" s="48">
        <f t="shared" si="10"/>
        <v>0</v>
      </c>
      <c r="N75" s="48">
        <f t="shared" si="11"/>
        <v>0</v>
      </c>
      <c r="O75" s="48">
        <f t="shared" si="12"/>
        <v>0</v>
      </c>
      <c r="P75" s="49">
        <f t="shared" si="13"/>
        <v>0</v>
      </c>
    </row>
    <row r="76" spans="1:16" ht="22.5" x14ac:dyDescent="0.2">
      <c r="A76" s="38">
        <v>33</v>
      </c>
      <c r="B76" s="39" t="s">
        <v>139</v>
      </c>
      <c r="C76" s="47" t="s">
        <v>269</v>
      </c>
      <c r="D76" s="25" t="s">
        <v>99</v>
      </c>
      <c r="E76" s="69">
        <v>35.200000000000003</v>
      </c>
      <c r="F76" s="70"/>
      <c r="G76" s="67"/>
      <c r="H76" s="48">
        <f t="shared" si="7"/>
        <v>0</v>
      </c>
      <c r="I76" s="67"/>
      <c r="J76" s="67"/>
      <c r="K76" s="49">
        <f t="shared" si="8"/>
        <v>0</v>
      </c>
      <c r="L76" s="50">
        <f t="shared" si="9"/>
        <v>0</v>
      </c>
      <c r="M76" s="48">
        <f t="shared" si="10"/>
        <v>0</v>
      </c>
      <c r="N76" s="48">
        <f t="shared" si="11"/>
        <v>0</v>
      </c>
      <c r="O76" s="48">
        <f t="shared" si="12"/>
        <v>0</v>
      </c>
      <c r="P76" s="49">
        <f t="shared" si="13"/>
        <v>0</v>
      </c>
    </row>
    <row r="77" spans="1:16" x14ac:dyDescent="0.2">
      <c r="A77" s="38">
        <v>34</v>
      </c>
      <c r="B77" s="39" t="s">
        <v>139</v>
      </c>
      <c r="C77" s="47" t="s">
        <v>268</v>
      </c>
      <c r="D77" s="25" t="s">
        <v>99</v>
      </c>
      <c r="E77" s="69">
        <v>35.200000000000003</v>
      </c>
      <c r="F77" s="70"/>
      <c r="G77" s="67"/>
      <c r="H77" s="48">
        <f t="shared" si="7"/>
        <v>0</v>
      </c>
      <c r="I77" s="67"/>
      <c r="J77" s="67"/>
      <c r="K77" s="49">
        <f t="shared" si="8"/>
        <v>0</v>
      </c>
      <c r="L77" s="50">
        <f t="shared" si="9"/>
        <v>0</v>
      </c>
      <c r="M77" s="48">
        <f t="shared" si="10"/>
        <v>0</v>
      </c>
      <c r="N77" s="48">
        <f t="shared" si="11"/>
        <v>0</v>
      </c>
      <c r="O77" s="48">
        <f t="shared" si="12"/>
        <v>0</v>
      </c>
      <c r="P77" s="49">
        <f t="shared" si="13"/>
        <v>0</v>
      </c>
    </row>
    <row r="78" spans="1:16" ht="22.5" x14ac:dyDescent="0.2">
      <c r="A78" s="38">
        <v>35</v>
      </c>
      <c r="B78" s="39" t="s">
        <v>139</v>
      </c>
      <c r="C78" s="47" t="s">
        <v>269</v>
      </c>
      <c r="D78" s="25" t="s">
        <v>99</v>
      </c>
      <c r="E78" s="69">
        <v>35.200000000000003</v>
      </c>
      <c r="F78" s="70"/>
      <c r="G78" s="67"/>
      <c r="H78" s="48">
        <f t="shared" si="7"/>
        <v>0</v>
      </c>
      <c r="I78" s="67"/>
      <c r="J78" s="67"/>
      <c r="K78" s="49">
        <f t="shared" si="8"/>
        <v>0</v>
      </c>
      <c r="L78" s="50">
        <f t="shared" si="9"/>
        <v>0</v>
      </c>
      <c r="M78" s="48">
        <f t="shared" si="10"/>
        <v>0</v>
      </c>
      <c r="N78" s="48">
        <f t="shared" si="11"/>
        <v>0</v>
      </c>
      <c r="O78" s="48">
        <f t="shared" si="12"/>
        <v>0</v>
      </c>
      <c r="P78" s="49">
        <f t="shared" si="13"/>
        <v>0</v>
      </c>
    </row>
    <row r="79" spans="1:16" ht="22.5" x14ac:dyDescent="0.2">
      <c r="A79" s="38">
        <v>36</v>
      </c>
      <c r="B79" s="39" t="s">
        <v>139</v>
      </c>
      <c r="C79" s="47" t="s">
        <v>270</v>
      </c>
      <c r="D79" s="25" t="s">
        <v>99</v>
      </c>
      <c r="E79" s="69">
        <v>35.200000000000003</v>
      </c>
      <c r="F79" s="70"/>
      <c r="G79" s="67"/>
      <c r="H79" s="48">
        <f t="shared" si="7"/>
        <v>0</v>
      </c>
      <c r="I79" s="67"/>
      <c r="J79" s="67"/>
      <c r="K79" s="49">
        <f t="shared" si="8"/>
        <v>0</v>
      </c>
      <c r="L79" s="50">
        <f t="shared" si="9"/>
        <v>0</v>
      </c>
      <c r="M79" s="48">
        <f t="shared" si="10"/>
        <v>0</v>
      </c>
      <c r="N79" s="48">
        <f t="shared" si="11"/>
        <v>0</v>
      </c>
      <c r="O79" s="48">
        <f t="shared" si="12"/>
        <v>0</v>
      </c>
      <c r="P79" s="49">
        <f t="shared" si="13"/>
        <v>0</v>
      </c>
    </row>
    <row r="80" spans="1:16" ht="22.5" x14ac:dyDescent="0.2">
      <c r="A80" s="38">
        <v>37</v>
      </c>
      <c r="B80" s="39" t="s">
        <v>139</v>
      </c>
      <c r="C80" s="47" t="s">
        <v>276</v>
      </c>
      <c r="D80" s="25" t="s">
        <v>144</v>
      </c>
      <c r="E80" s="69">
        <v>15</v>
      </c>
      <c r="F80" s="70"/>
      <c r="G80" s="67"/>
      <c r="H80" s="48">
        <f t="shared" si="7"/>
        <v>0</v>
      </c>
      <c r="I80" s="67"/>
      <c r="J80" s="67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112.5" x14ac:dyDescent="0.2">
      <c r="A81" s="38">
        <v>37</v>
      </c>
      <c r="B81" s="39" t="s">
        <v>139</v>
      </c>
      <c r="C81" s="47" t="s">
        <v>277</v>
      </c>
      <c r="D81" s="25" t="s">
        <v>144</v>
      </c>
      <c r="E81" s="69">
        <v>9</v>
      </c>
      <c r="F81" s="70"/>
      <c r="G81" s="67"/>
      <c r="H81" s="48">
        <f t="shared" si="7"/>
        <v>0</v>
      </c>
      <c r="I81" s="67"/>
      <c r="J81" s="67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 t="s">
        <v>178</v>
      </c>
      <c r="B82" s="39"/>
      <c r="C82" s="47" t="s">
        <v>278</v>
      </c>
      <c r="D82" s="25"/>
      <c r="E82" s="69"/>
      <c r="F82" s="70"/>
      <c r="G82" s="67"/>
      <c r="H82" s="48">
        <f t="shared" si="7"/>
        <v>0</v>
      </c>
      <c r="I82" s="67"/>
      <c r="J82" s="67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2.5" x14ac:dyDescent="0.2">
      <c r="A83" s="38">
        <v>36</v>
      </c>
      <c r="B83" s="39" t="s">
        <v>139</v>
      </c>
      <c r="C83" s="47" t="s">
        <v>129</v>
      </c>
      <c r="D83" s="25" t="s">
        <v>130</v>
      </c>
      <c r="E83" s="69">
        <v>4</v>
      </c>
      <c r="F83" s="70"/>
      <c r="G83" s="67"/>
      <c r="H83" s="48">
        <f t="shared" si="7"/>
        <v>0</v>
      </c>
      <c r="I83" s="67"/>
      <c r="J83" s="67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x14ac:dyDescent="0.2">
      <c r="A84" s="38">
        <v>37</v>
      </c>
      <c r="B84" s="39" t="s">
        <v>139</v>
      </c>
      <c r="C84" s="47" t="s">
        <v>131</v>
      </c>
      <c r="D84" s="25" t="s">
        <v>128</v>
      </c>
      <c r="E84" s="69">
        <v>5.7480000000000002</v>
      </c>
      <c r="F84" s="70"/>
      <c r="G84" s="67"/>
      <c r="H84" s="48">
        <f t="shared" si="7"/>
        <v>0</v>
      </c>
      <c r="I84" s="67"/>
      <c r="J84" s="67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x14ac:dyDescent="0.2">
      <c r="A85" s="38">
        <v>38</v>
      </c>
      <c r="B85" s="39" t="s">
        <v>139</v>
      </c>
      <c r="C85" s="47" t="s">
        <v>132</v>
      </c>
      <c r="D85" s="25" t="s">
        <v>128</v>
      </c>
      <c r="E85" s="69">
        <v>8</v>
      </c>
      <c r="F85" s="70"/>
      <c r="G85" s="67"/>
      <c r="H85" s="48">
        <f t="shared" si="7"/>
        <v>0</v>
      </c>
      <c r="I85" s="67"/>
      <c r="J85" s="67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38">
        <v>39</v>
      </c>
      <c r="B86" s="39" t="s">
        <v>139</v>
      </c>
      <c r="C86" s="47" t="s">
        <v>133</v>
      </c>
      <c r="D86" s="25" t="s">
        <v>130</v>
      </c>
      <c r="E86" s="69">
        <v>3.0892160000000004</v>
      </c>
      <c r="F86" s="70"/>
      <c r="G86" s="67"/>
      <c r="H86" s="48">
        <f t="shared" si="7"/>
        <v>0</v>
      </c>
      <c r="I86" s="67"/>
      <c r="J86" s="67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>
        <v>40</v>
      </c>
      <c r="B87" s="39" t="s">
        <v>139</v>
      </c>
      <c r="C87" s="47" t="s">
        <v>134</v>
      </c>
      <c r="D87" s="25" t="s">
        <v>130</v>
      </c>
      <c r="E87" s="69">
        <v>0.89510400000000001</v>
      </c>
      <c r="F87" s="70"/>
      <c r="G87" s="67"/>
      <c r="H87" s="48">
        <f t="shared" si="7"/>
        <v>0</v>
      </c>
      <c r="I87" s="67"/>
      <c r="J87" s="67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x14ac:dyDescent="0.2">
      <c r="A88" s="38">
        <v>41</v>
      </c>
      <c r="B88" s="39" t="s">
        <v>139</v>
      </c>
      <c r="C88" s="47" t="s">
        <v>135</v>
      </c>
      <c r="D88" s="25" t="s">
        <v>99</v>
      </c>
      <c r="E88" s="69">
        <v>0.59639329600000002</v>
      </c>
      <c r="F88" s="70"/>
      <c r="G88" s="67"/>
      <c r="H88" s="48">
        <f t="shared" si="7"/>
        <v>0</v>
      </c>
      <c r="I88" s="67"/>
      <c r="J88" s="67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x14ac:dyDescent="0.2">
      <c r="A89" s="38">
        <v>42</v>
      </c>
      <c r="B89" s="39" t="s">
        <v>139</v>
      </c>
      <c r="C89" s="47" t="s">
        <v>136</v>
      </c>
      <c r="D89" s="25" t="s">
        <v>203</v>
      </c>
      <c r="E89" s="69">
        <v>2.9437499999999998E-2</v>
      </c>
      <c r="F89" s="70"/>
      <c r="G89" s="67"/>
      <c r="H89" s="48">
        <f t="shared" si="7"/>
        <v>0</v>
      </c>
      <c r="I89" s="67"/>
      <c r="J89" s="67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x14ac:dyDescent="0.2">
      <c r="A90" s="38" t="s">
        <v>178</v>
      </c>
      <c r="B90" s="39"/>
      <c r="C90" s="47" t="s">
        <v>279</v>
      </c>
      <c r="D90" s="25"/>
      <c r="E90" s="69"/>
      <c r="F90" s="70"/>
      <c r="G90" s="67"/>
      <c r="H90" s="48">
        <f t="shared" si="7"/>
        <v>0</v>
      </c>
      <c r="I90" s="67"/>
      <c r="J90" s="67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ht="12" thickBot="1" x14ac:dyDescent="0.25">
      <c r="A91" s="38" t="s">
        <v>178</v>
      </c>
      <c r="B91" s="39"/>
      <c r="C91" s="47" t="s">
        <v>280</v>
      </c>
      <c r="D91" s="25" t="s">
        <v>251</v>
      </c>
      <c r="E91" s="69">
        <v>1</v>
      </c>
      <c r="F91" s="70"/>
      <c r="G91" s="67"/>
      <c r="H91" s="48">
        <f t="shared" si="7"/>
        <v>0</v>
      </c>
      <c r="I91" s="67"/>
      <c r="J91" s="67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12" thickBot="1" x14ac:dyDescent="0.25">
      <c r="A92" s="236" t="s">
        <v>180</v>
      </c>
      <c r="B92" s="237"/>
      <c r="C92" s="237"/>
      <c r="D92" s="237"/>
      <c r="E92" s="237"/>
      <c r="F92" s="237"/>
      <c r="G92" s="237"/>
      <c r="H92" s="237"/>
      <c r="I92" s="237"/>
      <c r="J92" s="237"/>
      <c r="K92" s="238"/>
      <c r="L92" s="71">
        <f>SUM(L14:L91)</f>
        <v>0</v>
      </c>
      <c r="M92" s="72">
        <f>SUM(M14:M91)</f>
        <v>0</v>
      </c>
      <c r="N92" s="72">
        <f>SUM(N14:N91)</f>
        <v>0</v>
      </c>
      <c r="O92" s="72">
        <f>SUM(O14:O91)</f>
        <v>0</v>
      </c>
      <c r="P92" s="73">
        <f>SUM(P14:P91)</f>
        <v>0</v>
      </c>
    </row>
    <row r="93" spans="1:16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1" t="s">
        <v>14</v>
      </c>
      <c r="B95" s="17"/>
      <c r="C95" s="235">
        <f>'Kops a'!C30:H30</f>
        <v>0</v>
      </c>
      <c r="D95" s="235"/>
      <c r="E95" s="235"/>
      <c r="F95" s="235"/>
      <c r="G95" s="235"/>
      <c r="H95" s="235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2" t="s">
        <v>15</v>
      </c>
      <c r="D96" s="172"/>
      <c r="E96" s="172"/>
      <c r="F96" s="172"/>
      <c r="G96" s="172"/>
      <c r="H96" s="172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">
      <c r="A98" s="90" t="str">
        <f>'Kops a'!A33</f>
        <v>Tāme sastādīta 20__. gada __. _________</v>
      </c>
      <c r="B98" s="91"/>
      <c r="C98" s="91"/>
      <c r="D98" s="91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">
      <c r="A100" s="1" t="s">
        <v>38</v>
      </c>
      <c r="B100" s="17"/>
      <c r="C100" s="235">
        <f>'Kops a'!C35:H35</f>
        <v>0</v>
      </c>
      <c r="D100" s="235"/>
      <c r="E100" s="235"/>
      <c r="F100" s="235"/>
      <c r="G100" s="235"/>
      <c r="H100" s="235"/>
      <c r="I100" s="17"/>
      <c r="J100" s="17"/>
      <c r="K100" s="17"/>
      <c r="L100" s="17"/>
      <c r="M100" s="17"/>
      <c r="N100" s="17"/>
      <c r="O100" s="17"/>
      <c r="P100" s="17"/>
    </row>
    <row r="101" spans="1:16" x14ac:dyDescent="0.2">
      <c r="A101" s="17"/>
      <c r="B101" s="17"/>
      <c r="C101" s="172" t="s">
        <v>15</v>
      </c>
      <c r="D101" s="172"/>
      <c r="E101" s="172"/>
      <c r="F101" s="172"/>
      <c r="G101" s="172"/>
      <c r="H101" s="172"/>
      <c r="I101" s="17"/>
      <c r="J101" s="17"/>
      <c r="K101" s="17"/>
      <c r="L101" s="17"/>
      <c r="M101" s="17"/>
      <c r="N101" s="17"/>
      <c r="O101" s="17"/>
      <c r="P101" s="17"/>
    </row>
    <row r="102" spans="1:16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x14ac:dyDescent="0.2">
      <c r="A103" s="90" t="s">
        <v>55</v>
      </c>
      <c r="B103" s="91"/>
      <c r="C103" s="95">
        <f>'Kops a'!C38</f>
        <v>0</v>
      </c>
      <c r="D103" s="51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 x14ac:dyDescent="0.2">
      <c r="C105" s="29" t="s">
        <v>352</v>
      </c>
    </row>
    <row r="106" spans="1:16" x14ac:dyDescent="0.2">
      <c r="C106" s="29" t="s">
        <v>353</v>
      </c>
    </row>
  </sheetData>
  <mergeCells count="22">
    <mergeCell ref="C101:H101"/>
    <mergeCell ref="C4:I4"/>
    <mergeCell ref="F12:K12"/>
    <mergeCell ref="A9:F9"/>
    <mergeCell ref="J9:M9"/>
    <mergeCell ref="D8:L8"/>
    <mergeCell ref="A92:K92"/>
    <mergeCell ref="C95:H95"/>
    <mergeCell ref="C96:H96"/>
    <mergeCell ref="C100:H10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91 I15:J91">
    <cfRule type="cellIs" dxfId="37" priority="27" operator="equal">
      <formula>0</formula>
    </cfRule>
  </conditionalFormatting>
  <conditionalFormatting sqref="N9:O9 H14:H91 K14:P91">
    <cfRule type="cellIs" dxfId="36" priority="26" operator="equal">
      <formula>0</formula>
    </cfRule>
  </conditionalFormatting>
  <conditionalFormatting sqref="A9:F9">
    <cfRule type="containsText" dxfId="35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4" priority="23" operator="equal">
      <formula>0</formula>
    </cfRule>
  </conditionalFormatting>
  <conditionalFormatting sqref="O10">
    <cfRule type="cellIs" dxfId="33" priority="22" operator="equal">
      <formula>"20__. gada __. _________"</formula>
    </cfRule>
  </conditionalFormatting>
  <conditionalFormatting sqref="A92:K92">
    <cfRule type="containsText" dxfId="32" priority="21" operator="containsText" text="Tiešās izmaksas kopā, t. sk. darba devēja sociālais nodoklis __.__% ">
      <formula>NOT(ISERROR(SEARCH("Tiešās izmaksas kopā, t. sk. darba devēja sociālais nodoklis __.__% ",A92)))</formula>
    </cfRule>
  </conditionalFormatting>
  <conditionalFormatting sqref="L92:P92">
    <cfRule type="cellIs" dxfId="31" priority="16" operator="equal">
      <formula>0</formula>
    </cfRule>
  </conditionalFormatting>
  <conditionalFormatting sqref="C4:I4">
    <cfRule type="cellIs" dxfId="30" priority="15" operator="equal">
      <formula>0</formula>
    </cfRule>
  </conditionalFormatting>
  <conditionalFormatting sqref="D5:L8">
    <cfRule type="cellIs" dxfId="29" priority="11" operator="equal">
      <formula>0</formula>
    </cfRule>
  </conditionalFormatting>
  <conditionalFormatting sqref="A14:B14 D14:G14">
    <cfRule type="cellIs" dxfId="28" priority="10" operator="equal">
      <formula>0</formula>
    </cfRule>
  </conditionalFormatting>
  <conditionalFormatting sqref="C14">
    <cfRule type="cellIs" dxfId="27" priority="9" operator="equal">
      <formula>0</formula>
    </cfRule>
  </conditionalFormatting>
  <conditionalFormatting sqref="I14:J14">
    <cfRule type="cellIs" dxfId="26" priority="8" operator="equal">
      <formula>0</formula>
    </cfRule>
  </conditionalFormatting>
  <conditionalFormatting sqref="P10">
    <cfRule type="cellIs" dxfId="25" priority="7" operator="equal">
      <formula>"20__. gada __. _________"</formula>
    </cfRule>
  </conditionalFormatting>
  <conditionalFormatting sqref="C100:H100">
    <cfRule type="cellIs" dxfId="24" priority="4" operator="equal">
      <formula>0</formula>
    </cfRule>
  </conditionalFormatting>
  <conditionalFormatting sqref="C95:H95">
    <cfRule type="cellIs" dxfId="23" priority="3" operator="equal">
      <formula>0</formula>
    </cfRule>
  </conditionalFormatting>
  <conditionalFormatting sqref="C100:H100 C103 C95:H95">
    <cfRule type="cellIs" dxfId="22" priority="2" operator="equal">
      <formula>0</formula>
    </cfRule>
  </conditionalFormatting>
  <conditionalFormatting sqref="D1">
    <cfRule type="cellIs" dxfId="21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______________",A98)))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A98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_________________________________",A103)))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A103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127"/>
  <sheetViews>
    <sheetView topLeftCell="A36" workbookViewId="0">
      <selection activeCell="C49" sqref="C49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a'!A20</f>
        <v>6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218" t="s">
        <v>281</v>
      </c>
      <c r="D2" s="218"/>
      <c r="E2" s="218"/>
      <c r="F2" s="218"/>
      <c r="G2" s="218"/>
      <c r="H2" s="218"/>
      <c r="I2" s="218"/>
      <c r="J2" s="29"/>
    </row>
    <row r="3" spans="1:16" x14ac:dyDescent="0.2">
      <c r="A3" s="30"/>
      <c r="B3" s="30"/>
      <c r="C3" s="181" t="s">
        <v>18</v>
      </c>
      <c r="D3" s="181"/>
      <c r="E3" s="181"/>
      <c r="F3" s="181"/>
      <c r="G3" s="181"/>
      <c r="H3" s="181"/>
      <c r="I3" s="181"/>
      <c r="J3" s="30"/>
    </row>
    <row r="4" spans="1:16" x14ac:dyDescent="0.2">
      <c r="A4" s="30"/>
      <c r="B4" s="30"/>
      <c r="C4" s="219" t="s">
        <v>53</v>
      </c>
      <c r="D4" s="219"/>
      <c r="E4" s="219"/>
      <c r="F4" s="219"/>
      <c r="G4" s="219"/>
      <c r="H4" s="219"/>
      <c r="I4" s="219"/>
      <c r="J4" s="30"/>
    </row>
    <row r="5" spans="1:16" x14ac:dyDescent="0.2">
      <c r="A5" s="23"/>
      <c r="B5" s="23"/>
      <c r="C5" s="27" t="s">
        <v>5</v>
      </c>
      <c r="D5" s="232" t="str">
        <f>'Kops a'!D6</f>
        <v>Daudzdzīvokļu dzīvojamā ēka</v>
      </c>
      <c r="E5" s="232"/>
      <c r="F5" s="232"/>
      <c r="G5" s="232"/>
      <c r="H5" s="232"/>
      <c r="I5" s="232"/>
      <c r="J5" s="232"/>
      <c r="K5" s="232"/>
      <c r="L5" s="23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232" t="str">
        <f>'Kops a'!D7</f>
        <v>Dzīvojamās ēkas fasādes vienkāršotā atjaunošana</v>
      </c>
      <c r="E6" s="232"/>
      <c r="F6" s="232"/>
      <c r="G6" s="232"/>
      <c r="H6" s="232"/>
      <c r="I6" s="232"/>
      <c r="J6" s="232"/>
      <c r="K6" s="232"/>
      <c r="L6" s="23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232" t="str">
        <f>'Kops a'!D8</f>
        <v>Vānes iela 9, Liepāja</v>
      </c>
      <c r="E7" s="232"/>
      <c r="F7" s="232"/>
      <c r="G7" s="232"/>
      <c r="H7" s="232"/>
      <c r="I7" s="232"/>
      <c r="J7" s="232"/>
      <c r="K7" s="232"/>
      <c r="L7" s="232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232" t="str">
        <f>'Kops a'!D9</f>
        <v>WS-69-17</v>
      </c>
      <c r="E8" s="232"/>
      <c r="F8" s="232"/>
      <c r="G8" s="232"/>
      <c r="H8" s="232"/>
      <c r="I8" s="232"/>
      <c r="J8" s="232"/>
      <c r="K8" s="232"/>
      <c r="L8" s="232"/>
      <c r="M8" s="17"/>
      <c r="N8" s="17"/>
      <c r="O8" s="17"/>
      <c r="P8" s="17"/>
    </row>
    <row r="9" spans="1:16" ht="11.25" customHeight="1" x14ac:dyDescent="0.2">
      <c r="A9" s="220" t="s">
        <v>282</v>
      </c>
      <c r="B9" s="220"/>
      <c r="C9" s="220"/>
      <c r="D9" s="220"/>
      <c r="E9" s="220"/>
      <c r="F9" s="220"/>
      <c r="G9" s="31"/>
      <c r="H9" s="31"/>
      <c r="I9" s="31"/>
      <c r="J9" s="224" t="s">
        <v>40</v>
      </c>
      <c r="K9" s="224"/>
      <c r="L9" s="224"/>
      <c r="M9" s="224"/>
      <c r="N9" s="231">
        <f>P113</f>
        <v>0</v>
      </c>
      <c r="O9" s="23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A119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92" t="s">
        <v>24</v>
      </c>
      <c r="B12" s="226" t="s">
        <v>41</v>
      </c>
      <c r="C12" s="222" t="s">
        <v>42</v>
      </c>
      <c r="D12" s="229" t="s">
        <v>43</v>
      </c>
      <c r="E12" s="233" t="s">
        <v>44</v>
      </c>
      <c r="F12" s="221" t="s">
        <v>45</v>
      </c>
      <c r="G12" s="222"/>
      <c r="H12" s="222"/>
      <c r="I12" s="222"/>
      <c r="J12" s="222"/>
      <c r="K12" s="223"/>
      <c r="L12" s="221" t="s">
        <v>46</v>
      </c>
      <c r="M12" s="222"/>
      <c r="N12" s="222"/>
      <c r="O12" s="222"/>
      <c r="P12" s="223"/>
    </row>
    <row r="13" spans="1:16" ht="126.75" customHeight="1" thickBot="1" x14ac:dyDescent="0.25">
      <c r="A13" s="225"/>
      <c r="B13" s="227"/>
      <c r="C13" s="228"/>
      <c r="D13" s="230"/>
      <c r="E13" s="234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2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2" t="s">
        <v>52</v>
      </c>
    </row>
    <row r="14" spans="1:16" x14ac:dyDescent="0.2">
      <c r="A14" s="63"/>
      <c r="B14" s="64"/>
      <c r="C14" s="65" t="s">
        <v>283</v>
      </c>
      <c r="D14" s="66"/>
      <c r="E14" s="69"/>
      <c r="F14" s="70"/>
      <c r="G14" s="67"/>
      <c r="H14" s="67">
        <f>ROUND(F14*G14,2)</f>
        <v>0</v>
      </c>
      <c r="I14" s="67"/>
      <c r="J14" s="67"/>
      <c r="K14" s="68">
        <f>SUM(H14:J14)</f>
        <v>0</v>
      </c>
      <c r="L14" s="70">
        <f>ROUND(E14*F14,2)</f>
        <v>0</v>
      </c>
      <c r="M14" s="67">
        <f>ROUND(H14*E14,2)</f>
        <v>0</v>
      </c>
      <c r="N14" s="67">
        <f>ROUND(I14*E14,2)</f>
        <v>0</v>
      </c>
      <c r="O14" s="67">
        <f>ROUND(J14*E14,2)</f>
        <v>0</v>
      </c>
      <c r="P14" s="68">
        <f>SUM(M14:O14)</f>
        <v>0</v>
      </c>
    </row>
    <row r="15" spans="1:16" ht="22.5" x14ac:dyDescent="0.2">
      <c r="A15" s="38">
        <v>1</v>
      </c>
      <c r="B15" s="39"/>
      <c r="C15" s="47" t="s">
        <v>284</v>
      </c>
      <c r="D15" s="25" t="s">
        <v>285</v>
      </c>
      <c r="E15" s="69">
        <v>1</v>
      </c>
      <c r="F15" s="70"/>
      <c r="G15" s="67"/>
      <c r="H15" s="48">
        <f t="shared" ref="H15:H73" si="0">ROUND(F15*G15,2)</f>
        <v>0</v>
      </c>
      <c r="I15" s="67"/>
      <c r="J15" s="67"/>
      <c r="K15" s="49">
        <f t="shared" ref="K15:K73" si="1">SUM(H15:J15)</f>
        <v>0</v>
      </c>
      <c r="L15" s="50">
        <f t="shared" ref="L15:L73" si="2">ROUND(E15*F15,2)</f>
        <v>0</v>
      </c>
      <c r="M15" s="48">
        <f t="shared" ref="M15:M73" si="3">ROUND(H15*E15,2)</f>
        <v>0</v>
      </c>
      <c r="N15" s="48">
        <f t="shared" ref="N15:N73" si="4">ROUND(I15*E15,2)</f>
        <v>0</v>
      </c>
      <c r="O15" s="48">
        <f t="shared" ref="O15:O73" si="5">ROUND(J15*E15,2)</f>
        <v>0</v>
      </c>
      <c r="P15" s="49">
        <f t="shared" ref="P15:P73" si="6">SUM(M15:O15)</f>
        <v>0</v>
      </c>
    </row>
    <row r="16" spans="1:16" x14ac:dyDescent="0.2">
      <c r="A16" s="38">
        <v>2</v>
      </c>
      <c r="B16" s="39"/>
      <c r="C16" s="47" t="s">
        <v>286</v>
      </c>
      <c r="D16" s="25" t="s">
        <v>130</v>
      </c>
      <c r="E16" s="69">
        <v>18</v>
      </c>
      <c r="F16" s="70"/>
      <c r="G16" s="67"/>
      <c r="H16" s="48">
        <f t="shared" si="0"/>
        <v>0</v>
      </c>
      <c r="I16" s="67"/>
      <c r="J16" s="67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/>
      <c r="C17" s="47" t="s">
        <v>287</v>
      </c>
      <c r="D17" s="25" t="s">
        <v>130</v>
      </c>
      <c r="E17" s="69">
        <v>28</v>
      </c>
      <c r="F17" s="70"/>
      <c r="G17" s="67"/>
      <c r="H17" s="48">
        <f t="shared" si="0"/>
        <v>0</v>
      </c>
      <c r="I17" s="67"/>
      <c r="J17" s="67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/>
      <c r="C18" s="47" t="s">
        <v>288</v>
      </c>
      <c r="D18" s="25" t="s">
        <v>130</v>
      </c>
      <c r="E18" s="69">
        <v>112</v>
      </c>
      <c r="F18" s="70"/>
      <c r="G18" s="67"/>
      <c r="H18" s="48">
        <f t="shared" si="0"/>
        <v>0</v>
      </c>
      <c r="I18" s="67"/>
      <c r="J18" s="67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/>
      <c r="C19" s="47" t="s">
        <v>289</v>
      </c>
      <c r="D19" s="25" t="s">
        <v>130</v>
      </c>
      <c r="E19" s="69">
        <v>48</v>
      </c>
      <c r="F19" s="70"/>
      <c r="G19" s="67"/>
      <c r="H19" s="48">
        <f t="shared" si="0"/>
        <v>0</v>
      </c>
      <c r="I19" s="67"/>
      <c r="J19" s="67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/>
      <c r="C20" s="47" t="s">
        <v>290</v>
      </c>
      <c r="D20" s="25" t="s">
        <v>130</v>
      </c>
      <c r="E20" s="69">
        <v>140</v>
      </c>
      <c r="F20" s="70"/>
      <c r="G20" s="67"/>
      <c r="H20" s="48">
        <f t="shared" si="0"/>
        <v>0</v>
      </c>
      <c r="I20" s="67"/>
      <c r="J20" s="67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/>
      <c r="C21" s="47" t="s">
        <v>291</v>
      </c>
      <c r="D21" s="25" t="s">
        <v>130</v>
      </c>
      <c r="E21" s="69">
        <v>200</v>
      </c>
      <c r="F21" s="70"/>
      <c r="G21" s="67"/>
      <c r="H21" s="48">
        <f t="shared" si="0"/>
        <v>0</v>
      </c>
      <c r="I21" s="67"/>
      <c r="J21" s="67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8</v>
      </c>
      <c r="B22" s="39"/>
      <c r="C22" s="47" t="s">
        <v>292</v>
      </c>
      <c r="D22" s="25" t="s">
        <v>118</v>
      </c>
      <c r="E22" s="69">
        <v>2</v>
      </c>
      <c r="F22" s="70"/>
      <c r="G22" s="67"/>
      <c r="H22" s="48">
        <f t="shared" si="0"/>
        <v>0</v>
      </c>
      <c r="I22" s="67"/>
      <c r="J22" s="67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/>
      <c r="C23" s="47" t="s">
        <v>293</v>
      </c>
      <c r="D23" s="25" t="s">
        <v>118</v>
      </c>
      <c r="E23" s="69">
        <v>8</v>
      </c>
      <c r="F23" s="70"/>
      <c r="G23" s="67"/>
      <c r="H23" s="48">
        <f t="shared" si="0"/>
        <v>0</v>
      </c>
      <c r="I23" s="67"/>
      <c r="J23" s="67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/>
      <c r="C24" s="47" t="s">
        <v>294</v>
      </c>
      <c r="D24" s="25" t="s">
        <v>118</v>
      </c>
      <c r="E24" s="69">
        <v>16</v>
      </c>
      <c r="F24" s="70"/>
      <c r="G24" s="67"/>
      <c r="H24" s="48">
        <f t="shared" si="0"/>
        <v>0</v>
      </c>
      <c r="I24" s="67"/>
      <c r="J24" s="67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/>
      <c r="C25" s="47" t="s">
        <v>295</v>
      </c>
      <c r="D25" s="25" t="s">
        <v>118</v>
      </c>
      <c r="E25" s="69">
        <v>4</v>
      </c>
      <c r="F25" s="70"/>
      <c r="G25" s="67"/>
      <c r="H25" s="48">
        <f t="shared" si="0"/>
        <v>0</v>
      </c>
      <c r="I25" s="67"/>
      <c r="J25" s="67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12</v>
      </c>
      <c r="B26" s="39"/>
      <c r="C26" s="47" t="s">
        <v>296</v>
      </c>
      <c r="D26" s="25" t="s">
        <v>118</v>
      </c>
      <c r="E26" s="69">
        <v>4</v>
      </c>
      <c r="F26" s="70"/>
      <c r="G26" s="67"/>
      <c r="H26" s="48">
        <f t="shared" si="0"/>
        <v>0</v>
      </c>
      <c r="I26" s="67"/>
      <c r="J26" s="67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13</v>
      </c>
      <c r="B27" s="39"/>
      <c r="C27" s="47" t="s">
        <v>297</v>
      </c>
      <c r="D27" s="25" t="s">
        <v>118</v>
      </c>
      <c r="E27" s="69">
        <v>4</v>
      </c>
      <c r="F27" s="70"/>
      <c r="G27" s="67"/>
      <c r="H27" s="48">
        <f t="shared" si="0"/>
        <v>0</v>
      </c>
      <c r="I27" s="67"/>
      <c r="J27" s="67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14</v>
      </c>
      <c r="B28" s="39"/>
      <c r="C28" s="47" t="s">
        <v>298</v>
      </c>
      <c r="D28" s="25" t="s">
        <v>118</v>
      </c>
      <c r="E28" s="69">
        <v>8</v>
      </c>
      <c r="F28" s="70"/>
      <c r="G28" s="67"/>
      <c r="H28" s="48">
        <f t="shared" si="0"/>
        <v>0</v>
      </c>
      <c r="I28" s="67"/>
      <c r="J28" s="67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15</v>
      </c>
      <c r="B29" s="39"/>
      <c r="C29" s="47" t="s">
        <v>299</v>
      </c>
      <c r="D29" s="25" t="s">
        <v>118</v>
      </c>
      <c r="E29" s="69">
        <v>8</v>
      </c>
      <c r="F29" s="70"/>
      <c r="G29" s="67"/>
      <c r="H29" s="48">
        <f t="shared" si="0"/>
        <v>0</v>
      </c>
      <c r="I29" s="67"/>
      <c r="J29" s="67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16</v>
      </c>
      <c r="B30" s="39"/>
      <c r="C30" s="47" t="s">
        <v>300</v>
      </c>
      <c r="D30" s="25" t="s">
        <v>118</v>
      </c>
      <c r="E30" s="69">
        <v>12</v>
      </c>
      <c r="F30" s="70"/>
      <c r="G30" s="67"/>
      <c r="H30" s="48">
        <f t="shared" si="0"/>
        <v>0</v>
      </c>
      <c r="I30" s="67"/>
      <c r="J30" s="67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301</v>
      </c>
      <c r="D31" s="25" t="s">
        <v>118</v>
      </c>
      <c r="E31" s="69">
        <v>2</v>
      </c>
      <c r="F31" s="70"/>
      <c r="G31" s="67"/>
      <c r="H31" s="48">
        <f t="shared" si="0"/>
        <v>0</v>
      </c>
      <c r="I31" s="67"/>
      <c r="J31" s="67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/>
      <c r="C32" s="47" t="s">
        <v>302</v>
      </c>
      <c r="D32" s="25" t="s">
        <v>118</v>
      </c>
      <c r="E32" s="69">
        <v>8</v>
      </c>
      <c r="F32" s="70"/>
      <c r="G32" s="67"/>
      <c r="H32" s="48">
        <f t="shared" si="0"/>
        <v>0</v>
      </c>
      <c r="I32" s="67"/>
      <c r="J32" s="67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303</v>
      </c>
      <c r="D33" s="25" t="s">
        <v>118</v>
      </c>
      <c r="E33" s="69">
        <v>16</v>
      </c>
      <c r="F33" s="70"/>
      <c r="G33" s="67"/>
      <c r="H33" s="48">
        <f t="shared" si="0"/>
        <v>0</v>
      </c>
      <c r="I33" s="67"/>
      <c r="J33" s="67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304</v>
      </c>
      <c r="D34" s="25" t="s">
        <v>118</v>
      </c>
      <c r="E34" s="69">
        <v>16</v>
      </c>
      <c r="F34" s="70"/>
      <c r="G34" s="67"/>
      <c r="H34" s="48">
        <f t="shared" si="0"/>
        <v>0</v>
      </c>
      <c r="I34" s="67"/>
      <c r="J34" s="67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21</v>
      </c>
      <c r="B35" s="39"/>
      <c r="C35" s="47" t="s">
        <v>305</v>
      </c>
      <c r="D35" s="25" t="s">
        <v>118</v>
      </c>
      <c r="E35" s="69">
        <v>24</v>
      </c>
      <c r="F35" s="70"/>
      <c r="G35" s="67"/>
      <c r="H35" s="48">
        <f t="shared" si="0"/>
        <v>0</v>
      </c>
      <c r="I35" s="67"/>
      <c r="J35" s="67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22</v>
      </c>
      <c r="B36" s="39"/>
      <c r="C36" s="47" t="s">
        <v>306</v>
      </c>
      <c r="D36" s="25" t="s">
        <v>118</v>
      </c>
      <c r="E36" s="69">
        <v>28</v>
      </c>
      <c r="F36" s="70"/>
      <c r="G36" s="67"/>
      <c r="H36" s="48">
        <f t="shared" si="0"/>
        <v>0</v>
      </c>
      <c r="I36" s="67"/>
      <c r="J36" s="67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307</v>
      </c>
      <c r="D37" s="25" t="s">
        <v>118</v>
      </c>
      <c r="E37" s="69">
        <v>16</v>
      </c>
      <c r="F37" s="70"/>
      <c r="G37" s="67"/>
      <c r="H37" s="48">
        <f t="shared" si="0"/>
        <v>0</v>
      </c>
      <c r="I37" s="67"/>
      <c r="J37" s="67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24</v>
      </c>
      <c r="B38" s="39"/>
      <c r="C38" s="47" t="s">
        <v>308</v>
      </c>
      <c r="D38" s="25" t="s">
        <v>118</v>
      </c>
      <c r="E38" s="69">
        <v>16</v>
      </c>
      <c r="F38" s="70"/>
      <c r="G38" s="67"/>
      <c r="H38" s="48">
        <f t="shared" si="0"/>
        <v>0</v>
      </c>
      <c r="I38" s="67"/>
      <c r="J38" s="67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25</v>
      </c>
      <c r="B39" s="39"/>
      <c r="C39" s="47" t="s">
        <v>309</v>
      </c>
      <c r="D39" s="25" t="s">
        <v>118</v>
      </c>
      <c r="E39" s="69">
        <v>24</v>
      </c>
      <c r="F39" s="70"/>
      <c r="G39" s="67"/>
      <c r="H39" s="48">
        <f t="shared" si="0"/>
        <v>0</v>
      </c>
      <c r="I39" s="67"/>
      <c r="J39" s="67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26</v>
      </c>
      <c r="B40" s="39"/>
      <c r="C40" s="47" t="s">
        <v>310</v>
      </c>
      <c r="D40" s="25" t="s">
        <v>118</v>
      </c>
      <c r="E40" s="69">
        <v>12</v>
      </c>
      <c r="F40" s="70"/>
      <c r="G40" s="67"/>
      <c r="H40" s="48">
        <f t="shared" si="0"/>
        <v>0</v>
      </c>
      <c r="I40" s="67"/>
      <c r="J40" s="67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33.75" x14ac:dyDescent="0.2">
      <c r="A41" s="38">
        <v>27</v>
      </c>
      <c r="B41" s="39"/>
      <c r="C41" s="47" t="s">
        <v>311</v>
      </c>
      <c r="D41" s="25" t="s">
        <v>118</v>
      </c>
      <c r="E41" s="69">
        <v>2</v>
      </c>
      <c r="F41" s="70"/>
      <c r="G41" s="67"/>
      <c r="H41" s="48">
        <f t="shared" si="0"/>
        <v>0</v>
      </c>
      <c r="I41" s="67"/>
      <c r="J41" s="67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33.75" x14ac:dyDescent="0.2">
      <c r="A42" s="38">
        <v>28</v>
      </c>
      <c r="B42" s="39"/>
      <c r="C42" s="47" t="s">
        <v>312</v>
      </c>
      <c r="D42" s="25" t="s">
        <v>118</v>
      </c>
      <c r="E42" s="69">
        <v>6</v>
      </c>
      <c r="F42" s="70"/>
      <c r="G42" s="67"/>
      <c r="H42" s="48">
        <f t="shared" si="0"/>
        <v>0</v>
      </c>
      <c r="I42" s="67"/>
      <c r="J42" s="67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33.75" x14ac:dyDescent="0.2">
      <c r="A43" s="38">
        <v>29</v>
      </c>
      <c r="B43" s="39"/>
      <c r="C43" s="47" t="s">
        <v>313</v>
      </c>
      <c r="D43" s="25" t="s">
        <v>118</v>
      </c>
      <c r="E43" s="69">
        <v>16</v>
      </c>
      <c r="F43" s="70"/>
      <c r="G43" s="67"/>
      <c r="H43" s="48">
        <f t="shared" si="0"/>
        <v>0</v>
      </c>
      <c r="I43" s="67"/>
      <c r="J43" s="67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3.75" x14ac:dyDescent="0.2">
      <c r="A44" s="38">
        <v>30</v>
      </c>
      <c r="B44" s="39"/>
      <c r="C44" s="47" t="s">
        <v>314</v>
      </c>
      <c r="D44" s="25" t="s">
        <v>118</v>
      </c>
      <c r="E44" s="69">
        <v>16</v>
      </c>
      <c r="F44" s="70"/>
      <c r="G44" s="67"/>
      <c r="H44" s="48">
        <f t="shared" si="0"/>
        <v>0</v>
      </c>
      <c r="I44" s="67"/>
      <c r="J44" s="67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22.5" x14ac:dyDescent="0.2">
      <c r="A45" s="38">
        <v>31</v>
      </c>
      <c r="B45" s="39"/>
      <c r="C45" s="47" t="s">
        <v>315</v>
      </c>
      <c r="D45" s="25" t="s">
        <v>130</v>
      </c>
      <c r="E45" s="69">
        <v>18</v>
      </c>
      <c r="F45" s="70"/>
      <c r="G45" s="67"/>
      <c r="H45" s="48">
        <f t="shared" si="0"/>
        <v>0</v>
      </c>
      <c r="I45" s="67"/>
      <c r="J45" s="67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>
        <v>32</v>
      </c>
      <c r="B46" s="39"/>
      <c r="C46" s="47" t="s">
        <v>316</v>
      </c>
      <c r="D46" s="25" t="s">
        <v>130</v>
      </c>
      <c r="E46" s="69">
        <v>28</v>
      </c>
      <c r="F46" s="70"/>
      <c r="G46" s="67"/>
      <c r="H46" s="48">
        <f t="shared" si="0"/>
        <v>0</v>
      </c>
      <c r="I46" s="67"/>
      <c r="J46" s="67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33</v>
      </c>
      <c r="B47" s="39"/>
      <c r="C47" s="47" t="s">
        <v>317</v>
      </c>
      <c r="D47" s="25" t="s">
        <v>130</v>
      </c>
      <c r="E47" s="69">
        <v>112</v>
      </c>
      <c r="F47" s="70"/>
      <c r="G47" s="67"/>
      <c r="H47" s="48">
        <f t="shared" si="0"/>
        <v>0</v>
      </c>
      <c r="I47" s="67"/>
      <c r="J47" s="67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>
        <v>34</v>
      </c>
      <c r="B48" s="39"/>
      <c r="C48" s="47" t="s">
        <v>318</v>
      </c>
      <c r="D48" s="25" t="s">
        <v>130</v>
      </c>
      <c r="E48" s="69">
        <v>48</v>
      </c>
      <c r="F48" s="70"/>
      <c r="G48" s="67"/>
      <c r="H48" s="48">
        <f t="shared" si="0"/>
        <v>0</v>
      </c>
      <c r="I48" s="67"/>
      <c r="J48" s="67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35</v>
      </c>
      <c r="B49" s="39"/>
      <c r="C49" s="47" t="s">
        <v>319</v>
      </c>
      <c r="D49" s="25" t="s">
        <v>130</v>
      </c>
      <c r="E49" s="69">
        <v>140</v>
      </c>
      <c r="F49" s="70"/>
      <c r="G49" s="67"/>
      <c r="H49" s="48">
        <f t="shared" si="0"/>
        <v>0</v>
      </c>
      <c r="I49" s="67"/>
      <c r="J49" s="67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36</v>
      </c>
      <c r="B50" s="39"/>
      <c r="C50" s="47" t="s">
        <v>320</v>
      </c>
      <c r="D50" s="25" t="s">
        <v>158</v>
      </c>
      <c r="E50" s="69">
        <v>1</v>
      </c>
      <c r="F50" s="70"/>
      <c r="G50" s="67"/>
      <c r="H50" s="48">
        <f t="shared" si="0"/>
        <v>0</v>
      </c>
      <c r="I50" s="67"/>
      <c r="J50" s="67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37</v>
      </c>
      <c r="B51" s="39"/>
      <c r="C51" s="47" t="s">
        <v>321</v>
      </c>
      <c r="D51" s="25" t="s">
        <v>285</v>
      </c>
      <c r="E51" s="69">
        <v>1</v>
      </c>
      <c r="F51" s="70"/>
      <c r="G51" s="67"/>
      <c r="H51" s="48">
        <f t="shared" si="0"/>
        <v>0</v>
      </c>
      <c r="I51" s="67"/>
      <c r="J51" s="67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>
        <v>38</v>
      </c>
      <c r="B52" s="39"/>
      <c r="C52" s="47" t="s">
        <v>322</v>
      </c>
      <c r="D52" s="25" t="s">
        <v>285</v>
      </c>
      <c r="E52" s="69">
        <v>1</v>
      </c>
      <c r="F52" s="70"/>
      <c r="G52" s="67"/>
      <c r="H52" s="48">
        <f t="shared" si="0"/>
        <v>0</v>
      </c>
      <c r="I52" s="67"/>
      <c r="J52" s="67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39</v>
      </c>
      <c r="B53" s="39"/>
      <c r="C53" s="47" t="s">
        <v>323</v>
      </c>
      <c r="D53" s="25" t="s">
        <v>285</v>
      </c>
      <c r="E53" s="69">
        <v>1</v>
      </c>
      <c r="F53" s="70"/>
      <c r="G53" s="67"/>
      <c r="H53" s="48">
        <f t="shared" si="0"/>
        <v>0</v>
      </c>
      <c r="I53" s="67"/>
      <c r="J53" s="67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/>
      <c r="B54" s="39"/>
      <c r="C54" s="47" t="s">
        <v>324</v>
      </c>
      <c r="D54" s="25"/>
      <c r="E54" s="69"/>
      <c r="F54" s="70"/>
      <c r="G54" s="67"/>
      <c r="H54" s="48">
        <f t="shared" si="0"/>
        <v>0</v>
      </c>
      <c r="I54" s="67"/>
      <c r="J54" s="67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112.5" x14ac:dyDescent="0.2">
      <c r="A55" s="38">
        <v>1</v>
      </c>
      <c r="B55" s="39"/>
      <c r="C55" s="47" t="s">
        <v>325</v>
      </c>
      <c r="D55" s="25" t="s">
        <v>285</v>
      </c>
      <c r="E55" s="69">
        <v>74</v>
      </c>
      <c r="F55" s="70"/>
      <c r="G55" s="67"/>
      <c r="H55" s="48">
        <f t="shared" si="0"/>
        <v>0</v>
      </c>
      <c r="I55" s="67"/>
      <c r="J55" s="67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22.5" x14ac:dyDescent="0.2">
      <c r="A56" s="38">
        <v>2</v>
      </c>
      <c r="B56" s="39"/>
      <c r="C56" s="47" t="s">
        <v>326</v>
      </c>
      <c r="D56" s="25" t="s">
        <v>170</v>
      </c>
      <c r="E56" s="69">
        <v>74</v>
      </c>
      <c r="F56" s="70"/>
      <c r="G56" s="67"/>
      <c r="H56" s="48">
        <f t="shared" si="0"/>
        <v>0</v>
      </c>
      <c r="I56" s="67"/>
      <c r="J56" s="67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3</v>
      </c>
      <c r="B57" s="39"/>
      <c r="C57" s="47" t="s">
        <v>326</v>
      </c>
      <c r="D57" s="25" t="s">
        <v>170</v>
      </c>
      <c r="E57" s="69">
        <v>74</v>
      </c>
      <c r="F57" s="70"/>
      <c r="G57" s="67"/>
      <c r="H57" s="48">
        <f t="shared" si="0"/>
        <v>0</v>
      </c>
      <c r="I57" s="67"/>
      <c r="J57" s="67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4</v>
      </c>
      <c r="B58" s="39"/>
      <c r="C58" s="47" t="s">
        <v>327</v>
      </c>
      <c r="D58" s="25" t="s">
        <v>170</v>
      </c>
      <c r="E58" s="69">
        <v>148</v>
      </c>
      <c r="F58" s="70"/>
      <c r="G58" s="67"/>
      <c r="H58" s="48">
        <f t="shared" si="0"/>
        <v>0</v>
      </c>
      <c r="I58" s="67"/>
      <c r="J58" s="67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5</v>
      </c>
      <c r="B59" s="39"/>
      <c r="C59" s="47" t="s">
        <v>328</v>
      </c>
      <c r="D59" s="25" t="s">
        <v>170</v>
      </c>
      <c r="E59" s="69">
        <v>74</v>
      </c>
      <c r="F59" s="70"/>
      <c r="G59" s="67"/>
      <c r="H59" s="48">
        <f t="shared" si="0"/>
        <v>0</v>
      </c>
      <c r="I59" s="67"/>
      <c r="J59" s="67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6</v>
      </c>
      <c r="B60" s="39"/>
      <c r="C60" s="47" t="s">
        <v>320</v>
      </c>
      <c r="D60" s="25" t="s">
        <v>158</v>
      </c>
      <c r="E60" s="69">
        <v>7.4</v>
      </c>
      <c r="F60" s="70"/>
      <c r="G60" s="67"/>
      <c r="H60" s="48">
        <f t="shared" si="0"/>
        <v>0</v>
      </c>
      <c r="I60" s="67"/>
      <c r="J60" s="67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7</v>
      </c>
      <c r="B61" s="39"/>
      <c r="C61" s="47" t="s">
        <v>321</v>
      </c>
      <c r="D61" s="25" t="s">
        <v>285</v>
      </c>
      <c r="E61" s="69">
        <v>74</v>
      </c>
      <c r="F61" s="70"/>
      <c r="G61" s="67"/>
      <c r="H61" s="48">
        <f t="shared" si="0"/>
        <v>0</v>
      </c>
      <c r="I61" s="67"/>
      <c r="J61" s="67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8</v>
      </c>
      <c r="B62" s="39"/>
      <c r="C62" s="47" t="s">
        <v>322</v>
      </c>
      <c r="D62" s="25" t="s">
        <v>285</v>
      </c>
      <c r="E62" s="69">
        <v>74</v>
      </c>
      <c r="F62" s="70"/>
      <c r="G62" s="67"/>
      <c r="H62" s="48">
        <f t="shared" si="0"/>
        <v>0</v>
      </c>
      <c r="I62" s="67"/>
      <c r="J62" s="67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22.5" x14ac:dyDescent="0.2">
      <c r="A63" s="38">
        <v>9</v>
      </c>
      <c r="B63" s="39"/>
      <c r="C63" s="47" t="s">
        <v>329</v>
      </c>
      <c r="D63" s="25" t="s">
        <v>285</v>
      </c>
      <c r="E63" s="69">
        <v>74</v>
      </c>
      <c r="F63" s="70"/>
      <c r="G63" s="67"/>
      <c r="H63" s="48">
        <f t="shared" si="0"/>
        <v>0</v>
      </c>
      <c r="I63" s="67"/>
      <c r="J63" s="67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>
        <v>10</v>
      </c>
      <c r="B64" s="39"/>
      <c r="C64" s="47" t="s">
        <v>330</v>
      </c>
      <c r="D64" s="25" t="s">
        <v>99</v>
      </c>
      <c r="E64" s="69">
        <v>3.7</v>
      </c>
      <c r="F64" s="70"/>
      <c r="G64" s="67"/>
      <c r="H64" s="48">
        <f t="shared" si="0"/>
        <v>0</v>
      </c>
      <c r="I64" s="67"/>
      <c r="J64" s="67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ht="22.5" x14ac:dyDescent="0.2">
      <c r="A65" s="38"/>
      <c r="B65" s="39"/>
      <c r="C65" s="47" t="s">
        <v>331</v>
      </c>
      <c r="D65" s="25"/>
      <c r="E65" s="69"/>
      <c r="F65" s="70"/>
      <c r="G65" s="67"/>
      <c r="H65" s="48">
        <f t="shared" si="0"/>
        <v>0</v>
      </c>
      <c r="I65" s="67"/>
      <c r="J65" s="67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/>
      <c r="B66" s="39"/>
      <c r="C66" s="47" t="s">
        <v>332</v>
      </c>
      <c r="D66" s="25"/>
      <c r="E66" s="69"/>
      <c r="F66" s="70"/>
      <c r="G66" s="67"/>
      <c r="H66" s="48">
        <f t="shared" si="0"/>
        <v>0</v>
      </c>
      <c r="I66" s="67"/>
      <c r="J66" s="67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>
        <v>1</v>
      </c>
      <c r="B67" s="39"/>
      <c r="C67" s="47" t="s">
        <v>333</v>
      </c>
      <c r="D67" s="25" t="s">
        <v>285</v>
      </c>
      <c r="E67" s="69">
        <v>20</v>
      </c>
      <c r="F67" s="70"/>
      <c r="G67" s="67"/>
      <c r="H67" s="48">
        <f t="shared" si="0"/>
        <v>0</v>
      </c>
      <c r="I67" s="67"/>
      <c r="J67" s="67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ht="33.75" x14ac:dyDescent="0.2">
      <c r="A68" s="38">
        <v>2</v>
      </c>
      <c r="B68" s="39"/>
      <c r="C68" s="47" t="s">
        <v>334</v>
      </c>
      <c r="D68" s="25" t="s">
        <v>285</v>
      </c>
      <c r="E68" s="69">
        <v>20</v>
      </c>
      <c r="F68" s="70"/>
      <c r="G68" s="67"/>
      <c r="H68" s="48">
        <f t="shared" si="0"/>
        <v>0</v>
      </c>
      <c r="I68" s="67"/>
      <c r="J68" s="67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33.75" x14ac:dyDescent="0.2">
      <c r="A69" s="38">
        <v>3</v>
      </c>
      <c r="B69" s="39"/>
      <c r="C69" s="47" t="s">
        <v>335</v>
      </c>
      <c r="D69" s="25" t="s">
        <v>285</v>
      </c>
      <c r="E69" s="69">
        <v>20</v>
      </c>
      <c r="F69" s="70"/>
      <c r="G69" s="67"/>
      <c r="H69" s="48">
        <f t="shared" si="0"/>
        <v>0</v>
      </c>
      <c r="I69" s="67"/>
      <c r="J69" s="67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ht="22.5" x14ac:dyDescent="0.2">
      <c r="A70" s="38">
        <v>4</v>
      </c>
      <c r="B70" s="39"/>
      <c r="C70" s="47" t="s">
        <v>336</v>
      </c>
      <c r="D70" s="25" t="s">
        <v>285</v>
      </c>
      <c r="E70" s="69">
        <v>40</v>
      </c>
      <c r="F70" s="70"/>
      <c r="G70" s="67"/>
      <c r="H70" s="48">
        <f t="shared" si="0"/>
        <v>0</v>
      </c>
      <c r="I70" s="67"/>
      <c r="J70" s="67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>
        <v>5</v>
      </c>
      <c r="B71" s="39"/>
      <c r="C71" s="47" t="s">
        <v>337</v>
      </c>
      <c r="D71" s="25" t="s">
        <v>285</v>
      </c>
      <c r="E71" s="69">
        <v>40</v>
      </c>
      <c r="F71" s="70"/>
      <c r="G71" s="67"/>
      <c r="H71" s="48">
        <f t="shared" si="0"/>
        <v>0</v>
      </c>
      <c r="I71" s="67"/>
      <c r="J71" s="67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33.75" x14ac:dyDescent="0.2">
      <c r="A72" s="38">
        <v>6</v>
      </c>
      <c r="B72" s="39"/>
      <c r="C72" s="47" t="s">
        <v>338</v>
      </c>
      <c r="D72" s="25" t="s">
        <v>128</v>
      </c>
      <c r="E72" s="69">
        <v>40</v>
      </c>
      <c r="F72" s="70"/>
      <c r="G72" s="67"/>
      <c r="H72" s="48">
        <f t="shared" si="0"/>
        <v>0</v>
      </c>
      <c r="I72" s="67"/>
      <c r="J72" s="67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7</v>
      </c>
      <c r="B73" s="39"/>
      <c r="C73" s="47" t="s">
        <v>339</v>
      </c>
      <c r="D73" s="25" t="s">
        <v>130</v>
      </c>
      <c r="E73" s="69">
        <v>720</v>
      </c>
      <c r="F73" s="70"/>
      <c r="G73" s="67"/>
      <c r="H73" s="48">
        <f t="shared" si="0"/>
        <v>0</v>
      </c>
      <c r="I73" s="67"/>
      <c r="J73" s="67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>
        <v>8</v>
      </c>
      <c r="B74" s="39"/>
      <c r="C74" s="47" t="s">
        <v>340</v>
      </c>
      <c r="D74" s="25" t="s">
        <v>128</v>
      </c>
      <c r="E74" s="69">
        <v>200</v>
      </c>
      <c r="F74" s="70"/>
      <c r="G74" s="67"/>
      <c r="H74" s="48">
        <f t="shared" ref="H74:H112" si="7">ROUND(F74*G74,2)</f>
        <v>0</v>
      </c>
      <c r="I74" s="67"/>
      <c r="J74" s="67"/>
      <c r="K74" s="49">
        <f t="shared" ref="K74:K112" si="8">SUM(H74:J74)</f>
        <v>0</v>
      </c>
      <c r="L74" s="50">
        <f t="shared" ref="L74:L112" si="9">ROUND(E74*F74,2)</f>
        <v>0</v>
      </c>
      <c r="M74" s="48">
        <f t="shared" ref="M74:M112" si="10">ROUND(H74*E74,2)</f>
        <v>0</v>
      </c>
      <c r="N74" s="48">
        <f t="shared" ref="N74:N112" si="11">ROUND(I74*E74,2)</f>
        <v>0</v>
      </c>
      <c r="O74" s="48">
        <f t="shared" ref="O74:O112" si="12">ROUND(J74*E74,2)</f>
        <v>0</v>
      </c>
      <c r="P74" s="49">
        <f t="shared" ref="P74:P112" si="13">SUM(M74:O74)</f>
        <v>0</v>
      </c>
    </row>
    <row r="75" spans="1:16" x14ac:dyDescent="0.2">
      <c r="A75" s="38">
        <v>9</v>
      </c>
      <c r="B75" s="39"/>
      <c r="C75" s="47" t="s">
        <v>341</v>
      </c>
      <c r="D75" s="25" t="s">
        <v>128</v>
      </c>
      <c r="E75" s="69">
        <v>40</v>
      </c>
      <c r="F75" s="70"/>
      <c r="G75" s="67"/>
      <c r="H75" s="48">
        <f t="shared" si="7"/>
        <v>0</v>
      </c>
      <c r="I75" s="67"/>
      <c r="J75" s="67"/>
      <c r="K75" s="49">
        <f t="shared" si="8"/>
        <v>0</v>
      </c>
      <c r="L75" s="50">
        <f t="shared" si="9"/>
        <v>0</v>
      </c>
      <c r="M75" s="48">
        <f t="shared" si="10"/>
        <v>0</v>
      </c>
      <c r="N75" s="48">
        <f t="shared" si="11"/>
        <v>0</v>
      </c>
      <c r="O75" s="48">
        <f t="shared" si="12"/>
        <v>0</v>
      </c>
      <c r="P75" s="49">
        <f t="shared" si="13"/>
        <v>0</v>
      </c>
    </row>
    <row r="76" spans="1:16" ht="22.5" x14ac:dyDescent="0.2">
      <c r="A76" s="38">
        <v>10</v>
      </c>
      <c r="B76" s="39"/>
      <c r="C76" s="47" t="s">
        <v>342</v>
      </c>
      <c r="D76" s="25" t="s">
        <v>128</v>
      </c>
      <c r="E76" s="69">
        <v>40</v>
      </c>
      <c r="F76" s="70"/>
      <c r="G76" s="67"/>
      <c r="H76" s="48">
        <f t="shared" si="7"/>
        <v>0</v>
      </c>
      <c r="I76" s="67"/>
      <c r="J76" s="67"/>
      <c r="K76" s="49">
        <f t="shared" si="8"/>
        <v>0</v>
      </c>
      <c r="L76" s="50">
        <f t="shared" si="9"/>
        <v>0</v>
      </c>
      <c r="M76" s="48">
        <f t="shared" si="10"/>
        <v>0</v>
      </c>
      <c r="N76" s="48">
        <f t="shared" si="11"/>
        <v>0</v>
      </c>
      <c r="O76" s="48">
        <f t="shared" si="12"/>
        <v>0</v>
      </c>
      <c r="P76" s="49">
        <f t="shared" si="13"/>
        <v>0</v>
      </c>
    </row>
    <row r="77" spans="1:16" ht="33.75" x14ac:dyDescent="0.2">
      <c r="A77" s="38">
        <v>11</v>
      </c>
      <c r="B77" s="39"/>
      <c r="C77" s="47" t="s">
        <v>343</v>
      </c>
      <c r="D77" s="25" t="s">
        <v>128</v>
      </c>
      <c r="E77" s="69">
        <v>120</v>
      </c>
      <c r="F77" s="70"/>
      <c r="G77" s="67"/>
      <c r="H77" s="48">
        <f t="shared" si="7"/>
        <v>0</v>
      </c>
      <c r="I77" s="67"/>
      <c r="J77" s="67"/>
      <c r="K77" s="49">
        <f t="shared" si="8"/>
        <v>0</v>
      </c>
      <c r="L77" s="50">
        <f t="shared" si="9"/>
        <v>0</v>
      </c>
      <c r="M77" s="48">
        <f t="shared" si="10"/>
        <v>0</v>
      </c>
      <c r="N77" s="48">
        <f t="shared" si="11"/>
        <v>0</v>
      </c>
      <c r="O77" s="48">
        <f t="shared" si="12"/>
        <v>0</v>
      </c>
      <c r="P77" s="49">
        <f t="shared" si="13"/>
        <v>0</v>
      </c>
    </row>
    <row r="78" spans="1:16" ht="22.5" x14ac:dyDescent="0.2">
      <c r="A78" s="38">
        <v>12</v>
      </c>
      <c r="B78" s="39"/>
      <c r="C78" s="47" t="s">
        <v>344</v>
      </c>
      <c r="D78" s="25" t="s">
        <v>285</v>
      </c>
      <c r="E78" s="69">
        <v>20</v>
      </c>
      <c r="F78" s="70"/>
      <c r="G78" s="67"/>
      <c r="H78" s="48">
        <f t="shared" si="7"/>
        <v>0</v>
      </c>
      <c r="I78" s="67"/>
      <c r="J78" s="67"/>
      <c r="K78" s="49">
        <f t="shared" si="8"/>
        <v>0</v>
      </c>
      <c r="L78" s="50">
        <f t="shared" si="9"/>
        <v>0</v>
      </c>
      <c r="M78" s="48">
        <f t="shared" si="10"/>
        <v>0</v>
      </c>
      <c r="N78" s="48">
        <f t="shared" si="11"/>
        <v>0</v>
      </c>
      <c r="O78" s="48">
        <f t="shared" si="12"/>
        <v>0</v>
      </c>
      <c r="P78" s="49">
        <f t="shared" si="13"/>
        <v>0</v>
      </c>
    </row>
    <row r="79" spans="1:16" x14ac:dyDescent="0.2">
      <c r="A79" s="38">
        <v>13</v>
      </c>
      <c r="B79" s="39"/>
      <c r="C79" s="47" t="s">
        <v>345</v>
      </c>
      <c r="D79" s="25" t="s">
        <v>285</v>
      </c>
      <c r="E79" s="69">
        <v>20</v>
      </c>
      <c r="F79" s="70"/>
      <c r="G79" s="67"/>
      <c r="H79" s="48">
        <f t="shared" si="7"/>
        <v>0</v>
      </c>
      <c r="I79" s="67"/>
      <c r="J79" s="67"/>
      <c r="K79" s="49">
        <f t="shared" si="8"/>
        <v>0</v>
      </c>
      <c r="L79" s="50">
        <f t="shared" si="9"/>
        <v>0</v>
      </c>
      <c r="M79" s="48">
        <f t="shared" si="10"/>
        <v>0</v>
      </c>
      <c r="N79" s="48">
        <f t="shared" si="11"/>
        <v>0</v>
      </c>
      <c r="O79" s="48">
        <f t="shared" si="12"/>
        <v>0</v>
      </c>
      <c r="P79" s="49">
        <f t="shared" si="13"/>
        <v>0</v>
      </c>
    </row>
    <row r="80" spans="1:16" ht="22.5" x14ac:dyDescent="0.2">
      <c r="A80" s="38">
        <v>14</v>
      </c>
      <c r="B80" s="39"/>
      <c r="C80" s="47" t="s">
        <v>323</v>
      </c>
      <c r="D80" s="25" t="s">
        <v>285</v>
      </c>
      <c r="E80" s="69">
        <v>20</v>
      </c>
      <c r="F80" s="70"/>
      <c r="G80" s="67"/>
      <c r="H80" s="48">
        <f t="shared" si="7"/>
        <v>0</v>
      </c>
      <c r="I80" s="67"/>
      <c r="J80" s="67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45" x14ac:dyDescent="0.2">
      <c r="A81" s="38"/>
      <c r="B81" s="39"/>
      <c r="C81" s="47" t="s">
        <v>346</v>
      </c>
      <c r="D81" s="25"/>
      <c r="E81" s="69"/>
      <c r="F81" s="70"/>
      <c r="G81" s="67"/>
      <c r="H81" s="48">
        <f t="shared" si="7"/>
        <v>0</v>
      </c>
      <c r="I81" s="67"/>
      <c r="J81" s="67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/>
      <c r="B82" s="39"/>
      <c r="C82" s="47" t="s">
        <v>347</v>
      </c>
      <c r="D82" s="25"/>
      <c r="E82" s="69"/>
      <c r="F82" s="70"/>
      <c r="G82" s="67"/>
      <c r="H82" s="48">
        <f t="shared" si="7"/>
        <v>0</v>
      </c>
      <c r="I82" s="67"/>
      <c r="J82" s="67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x14ac:dyDescent="0.2">
      <c r="A83" s="38">
        <v>1</v>
      </c>
      <c r="B83" s="39"/>
      <c r="C83" s="47" t="s">
        <v>333</v>
      </c>
      <c r="D83" s="25" t="s">
        <v>285</v>
      </c>
      <c r="E83" s="69">
        <v>51</v>
      </c>
      <c r="F83" s="70"/>
      <c r="G83" s="67"/>
      <c r="H83" s="48">
        <f t="shared" si="7"/>
        <v>0</v>
      </c>
      <c r="I83" s="67"/>
      <c r="J83" s="67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33.75" x14ac:dyDescent="0.2">
      <c r="A84" s="38">
        <v>2</v>
      </c>
      <c r="B84" s="39"/>
      <c r="C84" s="47" t="s">
        <v>348</v>
      </c>
      <c r="D84" s="25" t="s">
        <v>285</v>
      </c>
      <c r="E84" s="69">
        <v>51</v>
      </c>
      <c r="F84" s="70"/>
      <c r="G84" s="67"/>
      <c r="H84" s="48">
        <f t="shared" si="7"/>
        <v>0</v>
      </c>
      <c r="I84" s="67"/>
      <c r="J84" s="67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33.75" x14ac:dyDescent="0.2">
      <c r="A85" s="38">
        <v>3</v>
      </c>
      <c r="B85" s="39"/>
      <c r="C85" s="47" t="s">
        <v>349</v>
      </c>
      <c r="D85" s="25" t="s">
        <v>285</v>
      </c>
      <c r="E85" s="69">
        <v>51</v>
      </c>
      <c r="F85" s="70"/>
      <c r="G85" s="67"/>
      <c r="H85" s="48">
        <f t="shared" si="7"/>
        <v>0</v>
      </c>
      <c r="I85" s="67"/>
      <c r="J85" s="67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ht="22.5" x14ac:dyDescent="0.2">
      <c r="A86" s="38">
        <v>4</v>
      </c>
      <c r="B86" s="39"/>
      <c r="C86" s="47" t="s">
        <v>336</v>
      </c>
      <c r="D86" s="25" t="s">
        <v>285</v>
      </c>
      <c r="E86" s="69">
        <v>102</v>
      </c>
      <c r="F86" s="70"/>
      <c r="G86" s="67"/>
      <c r="H86" s="48">
        <f t="shared" si="7"/>
        <v>0</v>
      </c>
      <c r="I86" s="67"/>
      <c r="J86" s="67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ht="22.5" x14ac:dyDescent="0.2">
      <c r="A87" s="38">
        <v>5</v>
      </c>
      <c r="B87" s="39"/>
      <c r="C87" s="47" t="s">
        <v>337</v>
      </c>
      <c r="D87" s="25" t="s">
        <v>285</v>
      </c>
      <c r="E87" s="69">
        <v>102</v>
      </c>
      <c r="F87" s="70"/>
      <c r="G87" s="67"/>
      <c r="H87" s="48">
        <f t="shared" si="7"/>
        <v>0</v>
      </c>
      <c r="I87" s="67"/>
      <c r="J87" s="67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33.75" x14ac:dyDescent="0.2">
      <c r="A88" s="38">
        <v>6</v>
      </c>
      <c r="B88" s="39"/>
      <c r="C88" s="47" t="s">
        <v>338</v>
      </c>
      <c r="D88" s="25" t="s">
        <v>128</v>
      </c>
      <c r="E88" s="69">
        <v>102</v>
      </c>
      <c r="F88" s="70"/>
      <c r="G88" s="67"/>
      <c r="H88" s="48">
        <f t="shared" si="7"/>
        <v>0</v>
      </c>
      <c r="I88" s="67"/>
      <c r="J88" s="67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ht="22.5" x14ac:dyDescent="0.2">
      <c r="A89" s="38">
        <v>7</v>
      </c>
      <c r="B89" s="39"/>
      <c r="C89" s="47" t="s">
        <v>339</v>
      </c>
      <c r="D89" s="25" t="s">
        <v>130</v>
      </c>
      <c r="E89" s="69">
        <v>1836</v>
      </c>
      <c r="F89" s="70"/>
      <c r="G89" s="67"/>
      <c r="H89" s="48">
        <f t="shared" si="7"/>
        <v>0</v>
      </c>
      <c r="I89" s="67"/>
      <c r="J89" s="67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x14ac:dyDescent="0.2">
      <c r="A90" s="38">
        <v>8</v>
      </c>
      <c r="B90" s="39"/>
      <c r="C90" s="47" t="s">
        <v>340</v>
      </c>
      <c r="D90" s="25" t="s">
        <v>128</v>
      </c>
      <c r="E90" s="69">
        <v>510</v>
      </c>
      <c r="F90" s="70"/>
      <c r="G90" s="67"/>
      <c r="H90" s="48">
        <f t="shared" si="7"/>
        <v>0</v>
      </c>
      <c r="I90" s="67"/>
      <c r="J90" s="67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>
        <v>9</v>
      </c>
      <c r="B91" s="39"/>
      <c r="C91" s="47" t="s">
        <v>341</v>
      </c>
      <c r="D91" s="25" t="s">
        <v>128</v>
      </c>
      <c r="E91" s="69">
        <v>102</v>
      </c>
      <c r="F91" s="70"/>
      <c r="G91" s="67"/>
      <c r="H91" s="48">
        <f t="shared" si="7"/>
        <v>0</v>
      </c>
      <c r="I91" s="67"/>
      <c r="J91" s="67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>
        <v>10</v>
      </c>
      <c r="B92" s="39"/>
      <c r="C92" s="47" t="s">
        <v>342</v>
      </c>
      <c r="D92" s="25" t="s">
        <v>128</v>
      </c>
      <c r="E92" s="69">
        <v>102</v>
      </c>
      <c r="F92" s="70"/>
      <c r="G92" s="67"/>
      <c r="H92" s="48">
        <f t="shared" si="7"/>
        <v>0</v>
      </c>
      <c r="I92" s="67"/>
      <c r="J92" s="67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33.75" x14ac:dyDescent="0.2">
      <c r="A93" s="38">
        <v>11</v>
      </c>
      <c r="B93" s="39"/>
      <c r="C93" s="47" t="s">
        <v>343</v>
      </c>
      <c r="D93" s="25" t="s">
        <v>128</v>
      </c>
      <c r="E93" s="69">
        <v>306</v>
      </c>
      <c r="F93" s="70"/>
      <c r="G93" s="67"/>
      <c r="H93" s="48">
        <f t="shared" si="7"/>
        <v>0</v>
      </c>
      <c r="I93" s="67"/>
      <c r="J93" s="67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12</v>
      </c>
      <c r="B94" s="39"/>
      <c r="C94" s="47" t="s">
        <v>344</v>
      </c>
      <c r="D94" s="25" t="s">
        <v>285</v>
      </c>
      <c r="E94" s="69">
        <v>51</v>
      </c>
      <c r="F94" s="70"/>
      <c r="G94" s="67"/>
      <c r="H94" s="48">
        <f t="shared" si="7"/>
        <v>0</v>
      </c>
      <c r="I94" s="67"/>
      <c r="J94" s="67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x14ac:dyDescent="0.2">
      <c r="A95" s="38">
        <v>13</v>
      </c>
      <c r="B95" s="39"/>
      <c r="C95" s="47" t="s">
        <v>345</v>
      </c>
      <c r="D95" s="25" t="s">
        <v>285</v>
      </c>
      <c r="E95" s="69">
        <v>51</v>
      </c>
      <c r="F95" s="70"/>
      <c r="G95" s="67"/>
      <c r="H95" s="48">
        <f t="shared" si="7"/>
        <v>0</v>
      </c>
      <c r="I95" s="67"/>
      <c r="J95" s="67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14</v>
      </c>
      <c r="B96" s="39"/>
      <c r="C96" s="47" t="s">
        <v>323</v>
      </c>
      <c r="D96" s="25" t="s">
        <v>285</v>
      </c>
      <c r="E96" s="69">
        <v>51</v>
      </c>
      <c r="F96" s="70"/>
      <c r="G96" s="67"/>
      <c r="H96" s="48">
        <f t="shared" si="7"/>
        <v>0</v>
      </c>
      <c r="I96" s="67"/>
      <c r="J96" s="67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x14ac:dyDescent="0.2">
      <c r="A97" s="38"/>
      <c r="B97" s="39"/>
      <c r="C97" s="47" t="s">
        <v>350</v>
      </c>
      <c r="D97" s="25"/>
      <c r="E97" s="69"/>
      <c r="F97" s="70"/>
      <c r="G97" s="67"/>
      <c r="H97" s="48">
        <f t="shared" si="7"/>
        <v>0</v>
      </c>
      <c r="I97" s="67"/>
      <c r="J97" s="67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22.5" x14ac:dyDescent="0.2">
      <c r="A98" s="38"/>
      <c r="B98" s="39"/>
      <c r="C98" s="47" t="s">
        <v>351</v>
      </c>
      <c r="D98" s="25"/>
      <c r="E98" s="69"/>
      <c r="F98" s="70"/>
      <c r="G98" s="67"/>
      <c r="H98" s="48">
        <f t="shared" si="7"/>
        <v>0</v>
      </c>
      <c r="I98" s="67"/>
      <c r="J98" s="67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x14ac:dyDescent="0.2">
      <c r="A99" s="38">
        <v>1</v>
      </c>
      <c r="B99" s="39"/>
      <c r="C99" s="47" t="s">
        <v>333</v>
      </c>
      <c r="D99" s="25" t="s">
        <v>285</v>
      </c>
      <c r="E99" s="69">
        <v>3</v>
      </c>
      <c r="F99" s="70"/>
      <c r="G99" s="67"/>
      <c r="H99" s="48">
        <f t="shared" si="7"/>
        <v>0</v>
      </c>
      <c r="I99" s="67"/>
      <c r="J99" s="67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33.75" x14ac:dyDescent="0.2">
      <c r="A100" s="38">
        <v>2</v>
      </c>
      <c r="B100" s="39"/>
      <c r="C100" s="47" t="s">
        <v>348</v>
      </c>
      <c r="D100" s="25" t="s">
        <v>285</v>
      </c>
      <c r="E100" s="69">
        <v>3</v>
      </c>
      <c r="F100" s="70"/>
      <c r="G100" s="67"/>
      <c r="H100" s="48">
        <f t="shared" si="7"/>
        <v>0</v>
      </c>
      <c r="I100" s="67"/>
      <c r="J100" s="67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33.75" x14ac:dyDescent="0.2">
      <c r="A101" s="38">
        <v>3</v>
      </c>
      <c r="B101" s="39"/>
      <c r="C101" s="47" t="s">
        <v>349</v>
      </c>
      <c r="D101" s="25" t="s">
        <v>285</v>
      </c>
      <c r="E101" s="69">
        <v>6</v>
      </c>
      <c r="F101" s="70"/>
      <c r="G101" s="67"/>
      <c r="H101" s="48">
        <f t="shared" si="7"/>
        <v>0</v>
      </c>
      <c r="I101" s="67"/>
      <c r="J101" s="67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>
        <v>4</v>
      </c>
      <c r="B102" s="39"/>
      <c r="C102" s="47" t="s">
        <v>336</v>
      </c>
      <c r="D102" s="25" t="s">
        <v>285</v>
      </c>
      <c r="E102" s="69">
        <v>9</v>
      </c>
      <c r="F102" s="70"/>
      <c r="G102" s="67"/>
      <c r="H102" s="48">
        <f t="shared" si="7"/>
        <v>0</v>
      </c>
      <c r="I102" s="67"/>
      <c r="J102" s="67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5</v>
      </c>
      <c r="B103" s="39"/>
      <c r="C103" s="47" t="s">
        <v>337</v>
      </c>
      <c r="D103" s="25" t="s">
        <v>285</v>
      </c>
      <c r="E103" s="69">
        <v>9</v>
      </c>
      <c r="F103" s="70"/>
      <c r="G103" s="67"/>
      <c r="H103" s="48">
        <f t="shared" si="7"/>
        <v>0</v>
      </c>
      <c r="I103" s="67"/>
      <c r="J103" s="67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ht="33.75" x14ac:dyDescent="0.2">
      <c r="A104" s="38">
        <v>6</v>
      </c>
      <c r="B104" s="39"/>
      <c r="C104" s="47" t="s">
        <v>338</v>
      </c>
      <c r="D104" s="25" t="s">
        <v>128</v>
      </c>
      <c r="E104" s="69">
        <v>9</v>
      </c>
      <c r="F104" s="70"/>
      <c r="G104" s="67"/>
      <c r="H104" s="48">
        <f t="shared" si="7"/>
        <v>0</v>
      </c>
      <c r="I104" s="67"/>
      <c r="J104" s="67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ht="22.5" x14ac:dyDescent="0.2">
      <c r="A105" s="38">
        <v>7</v>
      </c>
      <c r="B105" s="39"/>
      <c r="C105" s="47" t="s">
        <v>339</v>
      </c>
      <c r="D105" s="25" t="s">
        <v>130</v>
      </c>
      <c r="E105" s="69">
        <v>120</v>
      </c>
      <c r="F105" s="70"/>
      <c r="G105" s="67"/>
      <c r="H105" s="48">
        <f t="shared" si="7"/>
        <v>0</v>
      </c>
      <c r="I105" s="67"/>
      <c r="J105" s="67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x14ac:dyDescent="0.2">
      <c r="A106" s="38">
        <v>8</v>
      </c>
      <c r="B106" s="39"/>
      <c r="C106" s="47" t="s">
        <v>340</v>
      </c>
      <c r="D106" s="25" t="s">
        <v>128</v>
      </c>
      <c r="E106" s="69">
        <v>36</v>
      </c>
      <c r="F106" s="70"/>
      <c r="G106" s="67"/>
      <c r="H106" s="48">
        <f t="shared" si="7"/>
        <v>0</v>
      </c>
      <c r="I106" s="67"/>
      <c r="J106" s="67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x14ac:dyDescent="0.2">
      <c r="A107" s="38">
        <v>9</v>
      </c>
      <c r="B107" s="39"/>
      <c r="C107" s="47" t="s">
        <v>341</v>
      </c>
      <c r="D107" s="25" t="s">
        <v>128</v>
      </c>
      <c r="E107" s="69">
        <v>12</v>
      </c>
      <c r="F107" s="70"/>
      <c r="G107" s="67"/>
      <c r="H107" s="48">
        <f t="shared" si="7"/>
        <v>0</v>
      </c>
      <c r="I107" s="67"/>
      <c r="J107" s="67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10</v>
      </c>
      <c r="B108" s="39"/>
      <c r="C108" s="47" t="s">
        <v>342</v>
      </c>
      <c r="D108" s="25" t="s">
        <v>128</v>
      </c>
      <c r="E108" s="69">
        <v>6</v>
      </c>
      <c r="F108" s="70"/>
      <c r="G108" s="67"/>
      <c r="H108" s="48">
        <f t="shared" si="7"/>
        <v>0</v>
      </c>
      <c r="I108" s="67"/>
      <c r="J108" s="67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33.75" x14ac:dyDescent="0.2">
      <c r="A109" s="38">
        <v>11</v>
      </c>
      <c r="B109" s="39"/>
      <c r="C109" s="47" t="s">
        <v>343</v>
      </c>
      <c r="D109" s="25" t="s">
        <v>128</v>
      </c>
      <c r="E109" s="69">
        <v>12</v>
      </c>
      <c r="F109" s="70"/>
      <c r="G109" s="67"/>
      <c r="H109" s="48">
        <f t="shared" si="7"/>
        <v>0</v>
      </c>
      <c r="I109" s="67"/>
      <c r="J109" s="67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12</v>
      </c>
      <c r="B110" s="39"/>
      <c r="C110" s="47" t="s">
        <v>344</v>
      </c>
      <c r="D110" s="25" t="s">
        <v>285</v>
      </c>
      <c r="E110" s="69">
        <v>3</v>
      </c>
      <c r="F110" s="70"/>
      <c r="G110" s="67"/>
      <c r="H110" s="48">
        <f t="shared" si="7"/>
        <v>0</v>
      </c>
      <c r="I110" s="67"/>
      <c r="J110" s="67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x14ac:dyDescent="0.2">
      <c r="A111" s="38">
        <v>13</v>
      </c>
      <c r="B111" s="39"/>
      <c r="C111" s="47" t="s">
        <v>345</v>
      </c>
      <c r="D111" s="25" t="s">
        <v>285</v>
      </c>
      <c r="E111" s="69">
        <v>3</v>
      </c>
      <c r="F111" s="70"/>
      <c r="G111" s="67"/>
      <c r="H111" s="48">
        <f t="shared" si="7"/>
        <v>0</v>
      </c>
      <c r="I111" s="67"/>
      <c r="J111" s="67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ht="23.25" thickBot="1" x14ac:dyDescent="0.25">
      <c r="A112" s="38">
        <v>14</v>
      </c>
      <c r="B112" s="39"/>
      <c r="C112" s="47" t="s">
        <v>323</v>
      </c>
      <c r="D112" s="25" t="s">
        <v>285</v>
      </c>
      <c r="E112" s="69">
        <v>3</v>
      </c>
      <c r="F112" s="70"/>
      <c r="G112" s="67"/>
      <c r="H112" s="48">
        <f t="shared" si="7"/>
        <v>0</v>
      </c>
      <c r="I112" s="67"/>
      <c r="J112" s="67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12" thickBot="1" x14ac:dyDescent="0.25">
      <c r="A113" s="236" t="s">
        <v>180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8"/>
      <c r="L113" s="71">
        <f>SUM(L14:L112)</f>
        <v>0</v>
      </c>
      <c r="M113" s="72">
        <f>SUM(M14:M112)</f>
        <v>0</v>
      </c>
      <c r="N113" s="72">
        <f>SUM(N14:N112)</f>
        <v>0</v>
      </c>
      <c r="O113" s="72">
        <f>SUM(O14:O112)</f>
        <v>0</v>
      </c>
      <c r="P113" s="73">
        <f>SUM(P14:P112)</f>
        <v>0</v>
      </c>
    </row>
    <row r="114" spans="1:16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">
      <c r="A116" s="1" t="s">
        <v>14</v>
      </c>
      <c r="B116" s="17"/>
      <c r="C116" s="235">
        <f>'Kops a'!C30:H30</f>
        <v>0</v>
      </c>
      <c r="D116" s="235"/>
      <c r="E116" s="235"/>
      <c r="F116" s="235"/>
      <c r="G116" s="235"/>
      <c r="H116" s="235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">
      <c r="A117" s="17"/>
      <c r="B117" s="17"/>
      <c r="C117" s="172" t="s">
        <v>15</v>
      </c>
      <c r="D117" s="172"/>
      <c r="E117" s="172"/>
      <c r="F117" s="172"/>
      <c r="G117" s="172"/>
      <c r="H117" s="172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">
      <c r="A119" s="90" t="str">
        <f>'Kops a'!A33</f>
        <v>Tāme sastādīta 20__. gada __. _________</v>
      </c>
      <c r="B119" s="91"/>
      <c r="C119" s="91"/>
      <c r="D119" s="91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">
      <c r="A121" s="1" t="s">
        <v>38</v>
      </c>
      <c r="B121" s="17"/>
      <c r="C121" s="235">
        <f>'Kops a'!C35:H35</f>
        <v>0</v>
      </c>
      <c r="D121" s="235"/>
      <c r="E121" s="235"/>
      <c r="F121" s="235"/>
      <c r="G121" s="235"/>
      <c r="H121" s="235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">
      <c r="A122" s="17"/>
      <c r="B122" s="17"/>
      <c r="C122" s="172" t="s">
        <v>15</v>
      </c>
      <c r="D122" s="172"/>
      <c r="E122" s="172"/>
      <c r="F122" s="172"/>
      <c r="G122" s="172"/>
      <c r="H122" s="172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">
      <c r="A124" s="90" t="s">
        <v>55</v>
      </c>
      <c r="B124" s="91"/>
      <c r="C124" s="95">
        <f>'Kops a'!C38</f>
        <v>0</v>
      </c>
      <c r="D124" s="51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">
      <c r="C126" s="29" t="s">
        <v>352</v>
      </c>
    </row>
    <row r="127" spans="1:16" x14ac:dyDescent="0.2">
      <c r="C127" s="29" t="s">
        <v>353</v>
      </c>
    </row>
  </sheetData>
  <mergeCells count="22">
    <mergeCell ref="C122:H122"/>
    <mergeCell ref="C4:I4"/>
    <mergeCell ref="F12:K12"/>
    <mergeCell ref="A9:F9"/>
    <mergeCell ref="J9:M9"/>
    <mergeCell ref="D8:L8"/>
    <mergeCell ref="A113:K113"/>
    <mergeCell ref="C116:H116"/>
    <mergeCell ref="C117:H117"/>
    <mergeCell ref="C121:H12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112 I15:J112">
    <cfRule type="cellIs" dxfId="18" priority="27" operator="equal">
      <formula>0</formula>
    </cfRule>
  </conditionalFormatting>
  <conditionalFormatting sqref="N9:O9 H14:H112 K14:P112">
    <cfRule type="cellIs" dxfId="17" priority="26" operator="equal">
      <formula>0</formula>
    </cfRule>
  </conditionalFormatting>
  <conditionalFormatting sqref="A9:F9">
    <cfRule type="containsText" dxfId="1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" priority="23" operator="equal">
      <formula>0</formula>
    </cfRule>
  </conditionalFormatting>
  <conditionalFormatting sqref="O10">
    <cfRule type="cellIs" dxfId="14" priority="22" operator="equal">
      <formula>"20__. gada __. _________"</formula>
    </cfRule>
  </conditionalFormatting>
  <conditionalFormatting sqref="A113:K113">
    <cfRule type="containsText" dxfId="13" priority="21" operator="containsText" text="Tiešās izmaksas kopā, t. sk. darba devēja sociālais nodoklis __.__% ">
      <formula>NOT(ISERROR(SEARCH("Tiešās izmaksas kopā, t. sk. darba devēja sociālais nodoklis __.__% ",A113)))</formula>
    </cfRule>
  </conditionalFormatting>
  <conditionalFormatting sqref="L113:P113">
    <cfRule type="cellIs" dxfId="12" priority="16" operator="equal">
      <formula>0</formula>
    </cfRule>
  </conditionalFormatting>
  <conditionalFormatting sqref="C4:I4">
    <cfRule type="cellIs" dxfId="11" priority="15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121:H121">
    <cfRule type="cellIs" dxfId="5" priority="4" operator="equal">
      <formula>0</formula>
    </cfRule>
  </conditionalFormatting>
  <conditionalFormatting sqref="C116:H116">
    <cfRule type="cellIs" dxfId="4" priority="3" operator="equal">
      <formula>0</formula>
    </cfRule>
  </conditionalFormatting>
  <conditionalFormatting sqref="C121:H121 C124 C116:H116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______________",A119)))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A119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_________________________________",A124)))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AD49-65F9-41AD-994C-00B36684CA31}">
  <sheetPr>
    <tabColor indexed="51"/>
  </sheetPr>
  <dimension ref="A1:X26"/>
  <sheetViews>
    <sheetView zoomScale="85" zoomScaleNormal="85" zoomScaleSheetLayoutView="85" workbookViewId="0">
      <selection activeCell="B49" sqref="B49"/>
    </sheetView>
  </sheetViews>
  <sheetFormatPr defaultColWidth="9" defaultRowHeight="11.25" x14ac:dyDescent="0.25"/>
  <cols>
    <col min="1" max="1" width="4.5703125" style="99" customWidth="1"/>
    <col min="2" max="2" width="55.5703125" style="98" customWidth="1"/>
    <col min="3" max="3" width="6.42578125" style="99" customWidth="1"/>
    <col min="4" max="4" width="9" style="99" customWidth="1"/>
    <col min="5" max="5" width="6" style="99" customWidth="1"/>
    <col min="6" max="6" width="6.85546875" style="99" customWidth="1"/>
    <col min="7" max="7" width="7.140625" style="99" customWidth="1"/>
    <col min="8" max="8" width="8" style="99" bestFit="1" customWidth="1"/>
    <col min="9" max="9" width="6.42578125" style="99" customWidth="1"/>
    <col min="10" max="10" width="5.7109375" style="99" customWidth="1"/>
    <col min="11" max="12" width="11.85546875" style="99" customWidth="1"/>
    <col min="13" max="13" width="7" style="99" customWidth="1"/>
    <col min="14" max="15" width="10.7109375" style="99" customWidth="1"/>
    <col min="16" max="16" width="7.42578125" style="99" customWidth="1"/>
    <col min="17" max="18" width="6.42578125" style="99" customWidth="1"/>
    <col min="19" max="19" width="5.42578125" style="99" customWidth="1"/>
    <col min="20" max="20" width="5.7109375" style="99" customWidth="1"/>
    <col min="21" max="22" width="7.28515625" style="99" customWidth="1"/>
    <col min="23" max="24" width="7.7109375" style="99" customWidth="1"/>
    <col min="25" max="256" width="9" style="99"/>
    <col min="257" max="257" width="4.5703125" style="99" customWidth="1"/>
    <col min="258" max="258" width="55.5703125" style="99" customWidth="1"/>
    <col min="259" max="259" width="6.42578125" style="99" customWidth="1"/>
    <col min="260" max="260" width="9" style="99"/>
    <col min="261" max="261" width="6" style="99" customWidth="1"/>
    <col min="262" max="262" width="6.85546875" style="99" customWidth="1"/>
    <col min="263" max="263" width="7.140625" style="99" customWidth="1"/>
    <col min="264" max="264" width="8" style="99" bestFit="1" customWidth="1"/>
    <col min="265" max="265" width="6.42578125" style="99" customWidth="1"/>
    <col min="266" max="266" width="5.7109375" style="99" customWidth="1"/>
    <col min="267" max="268" width="11.85546875" style="99" customWidth="1"/>
    <col min="269" max="269" width="7" style="99" customWidth="1"/>
    <col min="270" max="271" width="10.7109375" style="99" customWidth="1"/>
    <col min="272" max="272" width="7.42578125" style="99" customWidth="1"/>
    <col min="273" max="274" width="6.42578125" style="99" customWidth="1"/>
    <col min="275" max="275" width="5.42578125" style="99" customWidth="1"/>
    <col min="276" max="276" width="5.7109375" style="99" customWidth="1"/>
    <col min="277" max="278" width="7.28515625" style="99" customWidth="1"/>
    <col min="279" max="280" width="7.7109375" style="99" customWidth="1"/>
    <col min="281" max="512" width="9" style="99"/>
    <col min="513" max="513" width="4.5703125" style="99" customWidth="1"/>
    <col min="514" max="514" width="55.5703125" style="99" customWidth="1"/>
    <col min="515" max="515" width="6.42578125" style="99" customWidth="1"/>
    <col min="516" max="516" width="9" style="99"/>
    <col min="517" max="517" width="6" style="99" customWidth="1"/>
    <col min="518" max="518" width="6.85546875" style="99" customWidth="1"/>
    <col min="519" max="519" width="7.140625" style="99" customWidth="1"/>
    <col min="520" max="520" width="8" style="99" bestFit="1" customWidth="1"/>
    <col min="521" max="521" width="6.42578125" style="99" customWidth="1"/>
    <col min="522" max="522" width="5.7109375" style="99" customWidth="1"/>
    <col min="523" max="524" width="11.85546875" style="99" customWidth="1"/>
    <col min="525" max="525" width="7" style="99" customWidth="1"/>
    <col min="526" max="527" width="10.7109375" style="99" customWidth="1"/>
    <col min="528" max="528" width="7.42578125" style="99" customWidth="1"/>
    <col min="529" max="530" width="6.42578125" style="99" customWidth="1"/>
    <col min="531" max="531" width="5.42578125" style="99" customWidth="1"/>
    <col min="532" max="532" width="5.7109375" style="99" customWidth="1"/>
    <col min="533" max="534" width="7.28515625" style="99" customWidth="1"/>
    <col min="535" max="536" width="7.7109375" style="99" customWidth="1"/>
    <col min="537" max="768" width="9" style="99"/>
    <col min="769" max="769" width="4.5703125" style="99" customWidth="1"/>
    <col min="770" max="770" width="55.5703125" style="99" customWidth="1"/>
    <col min="771" max="771" width="6.42578125" style="99" customWidth="1"/>
    <col min="772" max="772" width="9" style="99"/>
    <col min="773" max="773" width="6" style="99" customWidth="1"/>
    <col min="774" max="774" width="6.85546875" style="99" customWidth="1"/>
    <col min="775" max="775" width="7.140625" style="99" customWidth="1"/>
    <col min="776" max="776" width="8" style="99" bestFit="1" customWidth="1"/>
    <col min="777" max="777" width="6.42578125" style="99" customWidth="1"/>
    <col min="778" max="778" width="5.7109375" style="99" customWidth="1"/>
    <col min="779" max="780" width="11.85546875" style="99" customWidth="1"/>
    <col min="781" max="781" width="7" style="99" customWidth="1"/>
    <col min="782" max="783" width="10.7109375" style="99" customWidth="1"/>
    <col min="784" max="784" width="7.42578125" style="99" customWidth="1"/>
    <col min="785" max="786" width="6.42578125" style="99" customWidth="1"/>
    <col min="787" max="787" width="5.42578125" style="99" customWidth="1"/>
    <col min="788" max="788" width="5.7109375" style="99" customWidth="1"/>
    <col min="789" max="790" width="7.28515625" style="99" customWidth="1"/>
    <col min="791" max="792" width="7.7109375" style="99" customWidth="1"/>
    <col min="793" max="1024" width="9" style="99"/>
    <col min="1025" max="1025" width="4.5703125" style="99" customWidth="1"/>
    <col min="1026" max="1026" width="55.5703125" style="99" customWidth="1"/>
    <col min="1027" max="1027" width="6.42578125" style="99" customWidth="1"/>
    <col min="1028" max="1028" width="9" style="99"/>
    <col min="1029" max="1029" width="6" style="99" customWidth="1"/>
    <col min="1030" max="1030" width="6.85546875" style="99" customWidth="1"/>
    <col min="1031" max="1031" width="7.140625" style="99" customWidth="1"/>
    <col min="1032" max="1032" width="8" style="99" bestFit="1" customWidth="1"/>
    <col min="1033" max="1033" width="6.42578125" style="99" customWidth="1"/>
    <col min="1034" max="1034" width="5.7109375" style="99" customWidth="1"/>
    <col min="1035" max="1036" width="11.85546875" style="99" customWidth="1"/>
    <col min="1037" max="1037" width="7" style="99" customWidth="1"/>
    <col min="1038" max="1039" width="10.7109375" style="99" customWidth="1"/>
    <col min="1040" max="1040" width="7.42578125" style="99" customWidth="1"/>
    <col min="1041" max="1042" width="6.42578125" style="99" customWidth="1"/>
    <col min="1043" max="1043" width="5.42578125" style="99" customWidth="1"/>
    <col min="1044" max="1044" width="5.7109375" style="99" customWidth="1"/>
    <col min="1045" max="1046" width="7.28515625" style="99" customWidth="1"/>
    <col min="1047" max="1048" width="7.7109375" style="99" customWidth="1"/>
    <col min="1049" max="1280" width="9" style="99"/>
    <col min="1281" max="1281" width="4.5703125" style="99" customWidth="1"/>
    <col min="1282" max="1282" width="55.5703125" style="99" customWidth="1"/>
    <col min="1283" max="1283" width="6.42578125" style="99" customWidth="1"/>
    <col min="1284" max="1284" width="9" style="99"/>
    <col min="1285" max="1285" width="6" style="99" customWidth="1"/>
    <col min="1286" max="1286" width="6.85546875" style="99" customWidth="1"/>
    <col min="1287" max="1287" width="7.140625" style="99" customWidth="1"/>
    <col min="1288" max="1288" width="8" style="99" bestFit="1" customWidth="1"/>
    <col min="1289" max="1289" width="6.42578125" style="99" customWidth="1"/>
    <col min="1290" max="1290" width="5.7109375" style="99" customWidth="1"/>
    <col min="1291" max="1292" width="11.85546875" style="99" customWidth="1"/>
    <col min="1293" max="1293" width="7" style="99" customWidth="1"/>
    <col min="1294" max="1295" width="10.7109375" style="99" customWidth="1"/>
    <col min="1296" max="1296" width="7.42578125" style="99" customWidth="1"/>
    <col min="1297" max="1298" width="6.42578125" style="99" customWidth="1"/>
    <col min="1299" max="1299" width="5.42578125" style="99" customWidth="1"/>
    <col min="1300" max="1300" width="5.7109375" style="99" customWidth="1"/>
    <col min="1301" max="1302" width="7.28515625" style="99" customWidth="1"/>
    <col min="1303" max="1304" width="7.7109375" style="99" customWidth="1"/>
    <col min="1305" max="1536" width="9" style="99"/>
    <col min="1537" max="1537" width="4.5703125" style="99" customWidth="1"/>
    <col min="1538" max="1538" width="55.5703125" style="99" customWidth="1"/>
    <col min="1539" max="1539" width="6.42578125" style="99" customWidth="1"/>
    <col min="1540" max="1540" width="9" style="99"/>
    <col min="1541" max="1541" width="6" style="99" customWidth="1"/>
    <col min="1542" max="1542" width="6.85546875" style="99" customWidth="1"/>
    <col min="1543" max="1543" width="7.140625" style="99" customWidth="1"/>
    <col min="1544" max="1544" width="8" style="99" bestFit="1" customWidth="1"/>
    <col min="1545" max="1545" width="6.42578125" style="99" customWidth="1"/>
    <col min="1546" max="1546" width="5.7109375" style="99" customWidth="1"/>
    <col min="1547" max="1548" width="11.85546875" style="99" customWidth="1"/>
    <col min="1549" max="1549" width="7" style="99" customWidth="1"/>
    <col min="1550" max="1551" width="10.7109375" style="99" customWidth="1"/>
    <col min="1552" max="1552" width="7.42578125" style="99" customWidth="1"/>
    <col min="1553" max="1554" width="6.42578125" style="99" customWidth="1"/>
    <col min="1555" max="1555" width="5.42578125" style="99" customWidth="1"/>
    <col min="1556" max="1556" width="5.7109375" style="99" customWidth="1"/>
    <col min="1557" max="1558" width="7.28515625" style="99" customWidth="1"/>
    <col min="1559" max="1560" width="7.7109375" style="99" customWidth="1"/>
    <col min="1561" max="1792" width="9" style="99"/>
    <col min="1793" max="1793" width="4.5703125" style="99" customWidth="1"/>
    <col min="1794" max="1794" width="55.5703125" style="99" customWidth="1"/>
    <col min="1795" max="1795" width="6.42578125" style="99" customWidth="1"/>
    <col min="1796" max="1796" width="9" style="99"/>
    <col min="1797" max="1797" width="6" style="99" customWidth="1"/>
    <col min="1798" max="1798" width="6.85546875" style="99" customWidth="1"/>
    <col min="1799" max="1799" width="7.140625" style="99" customWidth="1"/>
    <col min="1800" max="1800" width="8" style="99" bestFit="1" customWidth="1"/>
    <col min="1801" max="1801" width="6.42578125" style="99" customWidth="1"/>
    <col min="1802" max="1802" width="5.7109375" style="99" customWidth="1"/>
    <col min="1803" max="1804" width="11.85546875" style="99" customWidth="1"/>
    <col min="1805" max="1805" width="7" style="99" customWidth="1"/>
    <col min="1806" max="1807" width="10.7109375" style="99" customWidth="1"/>
    <col min="1808" max="1808" width="7.42578125" style="99" customWidth="1"/>
    <col min="1809" max="1810" width="6.42578125" style="99" customWidth="1"/>
    <col min="1811" max="1811" width="5.42578125" style="99" customWidth="1"/>
    <col min="1812" max="1812" width="5.7109375" style="99" customWidth="1"/>
    <col min="1813" max="1814" width="7.28515625" style="99" customWidth="1"/>
    <col min="1815" max="1816" width="7.7109375" style="99" customWidth="1"/>
    <col min="1817" max="2048" width="9" style="99"/>
    <col min="2049" max="2049" width="4.5703125" style="99" customWidth="1"/>
    <col min="2050" max="2050" width="55.5703125" style="99" customWidth="1"/>
    <col min="2051" max="2051" width="6.42578125" style="99" customWidth="1"/>
    <col min="2052" max="2052" width="9" style="99"/>
    <col min="2053" max="2053" width="6" style="99" customWidth="1"/>
    <col min="2054" max="2054" width="6.85546875" style="99" customWidth="1"/>
    <col min="2055" max="2055" width="7.140625" style="99" customWidth="1"/>
    <col min="2056" max="2056" width="8" style="99" bestFit="1" customWidth="1"/>
    <col min="2057" max="2057" width="6.42578125" style="99" customWidth="1"/>
    <col min="2058" max="2058" width="5.7109375" style="99" customWidth="1"/>
    <col min="2059" max="2060" width="11.85546875" style="99" customWidth="1"/>
    <col min="2061" max="2061" width="7" style="99" customWidth="1"/>
    <col min="2062" max="2063" width="10.7109375" style="99" customWidth="1"/>
    <col min="2064" max="2064" width="7.42578125" style="99" customWidth="1"/>
    <col min="2065" max="2066" width="6.42578125" style="99" customWidth="1"/>
    <col min="2067" max="2067" width="5.42578125" style="99" customWidth="1"/>
    <col min="2068" max="2068" width="5.7109375" style="99" customWidth="1"/>
    <col min="2069" max="2070" width="7.28515625" style="99" customWidth="1"/>
    <col min="2071" max="2072" width="7.7109375" style="99" customWidth="1"/>
    <col min="2073" max="2304" width="9" style="99"/>
    <col min="2305" max="2305" width="4.5703125" style="99" customWidth="1"/>
    <col min="2306" max="2306" width="55.5703125" style="99" customWidth="1"/>
    <col min="2307" max="2307" width="6.42578125" style="99" customWidth="1"/>
    <col min="2308" max="2308" width="9" style="99"/>
    <col min="2309" max="2309" width="6" style="99" customWidth="1"/>
    <col min="2310" max="2310" width="6.85546875" style="99" customWidth="1"/>
    <col min="2311" max="2311" width="7.140625" style="99" customWidth="1"/>
    <col min="2312" max="2312" width="8" style="99" bestFit="1" customWidth="1"/>
    <col min="2313" max="2313" width="6.42578125" style="99" customWidth="1"/>
    <col min="2314" max="2314" width="5.7109375" style="99" customWidth="1"/>
    <col min="2315" max="2316" width="11.85546875" style="99" customWidth="1"/>
    <col min="2317" max="2317" width="7" style="99" customWidth="1"/>
    <col min="2318" max="2319" width="10.7109375" style="99" customWidth="1"/>
    <col min="2320" max="2320" width="7.42578125" style="99" customWidth="1"/>
    <col min="2321" max="2322" width="6.42578125" style="99" customWidth="1"/>
    <col min="2323" max="2323" width="5.42578125" style="99" customWidth="1"/>
    <col min="2324" max="2324" width="5.7109375" style="99" customWidth="1"/>
    <col min="2325" max="2326" width="7.28515625" style="99" customWidth="1"/>
    <col min="2327" max="2328" width="7.7109375" style="99" customWidth="1"/>
    <col min="2329" max="2560" width="9" style="99"/>
    <col min="2561" max="2561" width="4.5703125" style="99" customWidth="1"/>
    <col min="2562" max="2562" width="55.5703125" style="99" customWidth="1"/>
    <col min="2563" max="2563" width="6.42578125" style="99" customWidth="1"/>
    <col min="2564" max="2564" width="9" style="99"/>
    <col min="2565" max="2565" width="6" style="99" customWidth="1"/>
    <col min="2566" max="2566" width="6.85546875" style="99" customWidth="1"/>
    <col min="2567" max="2567" width="7.140625" style="99" customWidth="1"/>
    <col min="2568" max="2568" width="8" style="99" bestFit="1" customWidth="1"/>
    <col min="2569" max="2569" width="6.42578125" style="99" customWidth="1"/>
    <col min="2570" max="2570" width="5.7109375" style="99" customWidth="1"/>
    <col min="2571" max="2572" width="11.85546875" style="99" customWidth="1"/>
    <col min="2573" max="2573" width="7" style="99" customWidth="1"/>
    <col min="2574" max="2575" width="10.7109375" style="99" customWidth="1"/>
    <col min="2576" max="2576" width="7.42578125" style="99" customWidth="1"/>
    <col min="2577" max="2578" width="6.42578125" style="99" customWidth="1"/>
    <col min="2579" max="2579" width="5.42578125" style="99" customWidth="1"/>
    <col min="2580" max="2580" width="5.7109375" style="99" customWidth="1"/>
    <col min="2581" max="2582" width="7.28515625" style="99" customWidth="1"/>
    <col min="2583" max="2584" width="7.7109375" style="99" customWidth="1"/>
    <col min="2585" max="2816" width="9" style="99"/>
    <col min="2817" max="2817" width="4.5703125" style="99" customWidth="1"/>
    <col min="2818" max="2818" width="55.5703125" style="99" customWidth="1"/>
    <col min="2819" max="2819" width="6.42578125" style="99" customWidth="1"/>
    <col min="2820" max="2820" width="9" style="99"/>
    <col min="2821" max="2821" width="6" style="99" customWidth="1"/>
    <col min="2822" max="2822" width="6.85546875" style="99" customWidth="1"/>
    <col min="2823" max="2823" width="7.140625" style="99" customWidth="1"/>
    <col min="2824" max="2824" width="8" style="99" bestFit="1" customWidth="1"/>
    <col min="2825" max="2825" width="6.42578125" style="99" customWidth="1"/>
    <col min="2826" max="2826" width="5.7109375" style="99" customWidth="1"/>
    <col min="2827" max="2828" width="11.85546875" style="99" customWidth="1"/>
    <col min="2829" max="2829" width="7" style="99" customWidth="1"/>
    <col min="2830" max="2831" width="10.7109375" style="99" customWidth="1"/>
    <col min="2832" max="2832" width="7.42578125" style="99" customWidth="1"/>
    <col min="2833" max="2834" width="6.42578125" style="99" customWidth="1"/>
    <col min="2835" max="2835" width="5.42578125" style="99" customWidth="1"/>
    <col min="2836" max="2836" width="5.7109375" style="99" customWidth="1"/>
    <col min="2837" max="2838" width="7.28515625" style="99" customWidth="1"/>
    <col min="2839" max="2840" width="7.7109375" style="99" customWidth="1"/>
    <col min="2841" max="3072" width="9" style="99"/>
    <col min="3073" max="3073" width="4.5703125" style="99" customWidth="1"/>
    <col min="3074" max="3074" width="55.5703125" style="99" customWidth="1"/>
    <col min="3075" max="3075" width="6.42578125" style="99" customWidth="1"/>
    <col min="3076" max="3076" width="9" style="99"/>
    <col min="3077" max="3077" width="6" style="99" customWidth="1"/>
    <col min="3078" max="3078" width="6.85546875" style="99" customWidth="1"/>
    <col min="3079" max="3079" width="7.140625" style="99" customWidth="1"/>
    <col min="3080" max="3080" width="8" style="99" bestFit="1" customWidth="1"/>
    <col min="3081" max="3081" width="6.42578125" style="99" customWidth="1"/>
    <col min="3082" max="3082" width="5.7109375" style="99" customWidth="1"/>
    <col min="3083" max="3084" width="11.85546875" style="99" customWidth="1"/>
    <col min="3085" max="3085" width="7" style="99" customWidth="1"/>
    <col min="3086" max="3087" width="10.7109375" style="99" customWidth="1"/>
    <col min="3088" max="3088" width="7.42578125" style="99" customWidth="1"/>
    <col min="3089" max="3090" width="6.42578125" style="99" customWidth="1"/>
    <col min="3091" max="3091" width="5.42578125" style="99" customWidth="1"/>
    <col min="3092" max="3092" width="5.7109375" style="99" customWidth="1"/>
    <col min="3093" max="3094" width="7.28515625" style="99" customWidth="1"/>
    <col min="3095" max="3096" width="7.7109375" style="99" customWidth="1"/>
    <col min="3097" max="3328" width="9" style="99"/>
    <col min="3329" max="3329" width="4.5703125" style="99" customWidth="1"/>
    <col min="3330" max="3330" width="55.5703125" style="99" customWidth="1"/>
    <col min="3331" max="3331" width="6.42578125" style="99" customWidth="1"/>
    <col min="3332" max="3332" width="9" style="99"/>
    <col min="3333" max="3333" width="6" style="99" customWidth="1"/>
    <col min="3334" max="3334" width="6.85546875" style="99" customWidth="1"/>
    <col min="3335" max="3335" width="7.140625" style="99" customWidth="1"/>
    <col min="3336" max="3336" width="8" style="99" bestFit="1" customWidth="1"/>
    <col min="3337" max="3337" width="6.42578125" style="99" customWidth="1"/>
    <col min="3338" max="3338" width="5.7109375" style="99" customWidth="1"/>
    <col min="3339" max="3340" width="11.85546875" style="99" customWidth="1"/>
    <col min="3341" max="3341" width="7" style="99" customWidth="1"/>
    <col min="3342" max="3343" width="10.7109375" style="99" customWidth="1"/>
    <col min="3344" max="3344" width="7.42578125" style="99" customWidth="1"/>
    <col min="3345" max="3346" width="6.42578125" style="99" customWidth="1"/>
    <col min="3347" max="3347" width="5.42578125" style="99" customWidth="1"/>
    <col min="3348" max="3348" width="5.7109375" style="99" customWidth="1"/>
    <col min="3349" max="3350" width="7.28515625" style="99" customWidth="1"/>
    <col min="3351" max="3352" width="7.7109375" style="99" customWidth="1"/>
    <col min="3353" max="3584" width="9" style="99"/>
    <col min="3585" max="3585" width="4.5703125" style="99" customWidth="1"/>
    <col min="3586" max="3586" width="55.5703125" style="99" customWidth="1"/>
    <col min="3587" max="3587" width="6.42578125" style="99" customWidth="1"/>
    <col min="3588" max="3588" width="9" style="99"/>
    <col min="3589" max="3589" width="6" style="99" customWidth="1"/>
    <col min="3590" max="3590" width="6.85546875" style="99" customWidth="1"/>
    <col min="3591" max="3591" width="7.140625" style="99" customWidth="1"/>
    <col min="3592" max="3592" width="8" style="99" bestFit="1" customWidth="1"/>
    <col min="3593" max="3593" width="6.42578125" style="99" customWidth="1"/>
    <col min="3594" max="3594" width="5.7109375" style="99" customWidth="1"/>
    <col min="3595" max="3596" width="11.85546875" style="99" customWidth="1"/>
    <col min="3597" max="3597" width="7" style="99" customWidth="1"/>
    <col min="3598" max="3599" width="10.7109375" style="99" customWidth="1"/>
    <col min="3600" max="3600" width="7.42578125" style="99" customWidth="1"/>
    <col min="3601" max="3602" width="6.42578125" style="99" customWidth="1"/>
    <col min="3603" max="3603" width="5.42578125" style="99" customWidth="1"/>
    <col min="3604" max="3604" width="5.7109375" style="99" customWidth="1"/>
    <col min="3605" max="3606" width="7.28515625" style="99" customWidth="1"/>
    <col min="3607" max="3608" width="7.7109375" style="99" customWidth="1"/>
    <col min="3609" max="3840" width="9" style="99"/>
    <col min="3841" max="3841" width="4.5703125" style="99" customWidth="1"/>
    <col min="3842" max="3842" width="55.5703125" style="99" customWidth="1"/>
    <col min="3843" max="3843" width="6.42578125" style="99" customWidth="1"/>
    <col min="3844" max="3844" width="9" style="99"/>
    <col min="3845" max="3845" width="6" style="99" customWidth="1"/>
    <col min="3846" max="3846" width="6.85546875" style="99" customWidth="1"/>
    <col min="3847" max="3847" width="7.140625" style="99" customWidth="1"/>
    <col min="3848" max="3848" width="8" style="99" bestFit="1" customWidth="1"/>
    <col min="3849" max="3849" width="6.42578125" style="99" customWidth="1"/>
    <col min="3850" max="3850" width="5.7109375" style="99" customWidth="1"/>
    <col min="3851" max="3852" width="11.85546875" style="99" customWidth="1"/>
    <col min="3853" max="3853" width="7" style="99" customWidth="1"/>
    <col min="3854" max="3855" width="10.7109375" style="99" customWidth="1"/>
    <col min="3856" max="3856" width="7.42578125" style="99" customWidth="1"/>
    <col min="3857" max="3858" width="6.42578125" style="99" customWidth="1"/>
    <col min="3859" max="3859" width="5.42578125" style="99" customWidth="1"/>
    <col min="3860" max="3860" width="5.7109375" style="99" customWidth="1"/>
    <col min="3861" max="3862" width="7.28515625" style="99" customWidth="1"/>
    <col min="3863" max="3864" width="7.7109375" style="99" customWidth="1"/>
    <col min="3865" max="4096" width="9" style="99"/>
    <col min="4097" max="4097" width="4.5703125" style="99" customWidth="1"/>
    <col min="4098" max="4098" width="55.5703125" style="99" customWidth="1"/>
    <col min="4099" max="4099" width="6.42578125" style="99" customWidth="1"/>
    <col min="4100" max="4100" width="9" style="99"/>
    <col min="4101" max="4101" width="6" style="99" customWidth="1"/>
    <col min="4102" max="4102" width="6.85546875" style="99" customWidth="1"/>
    <col min="4103" max="4103" width="7.140625" style="99" customWidth="1"/>
    <col min="4104" max="4104" width="8" style="99" bestFit="1" customWidth="1"/>
    <col min="4105" max="4105" width="6.42578125" style="99" customWidth="1"/>
    <col min="4106" max="4106" width="5.7109375" style="99" customWidth="1"/>
    <col min="4107" max="4108" width="11.85546875" style="99" customWidth="1"/>
    <col min="4109" max="4109" width="7" style="99" customWidth="1"/>
    <col min="4110" max="4111" width="10.7109375" style="99" customWidth="1"/>
    <col min="4112" max="4112" width="7.42578125" style="99" customWidth="1"/>
    <col min="4113" max="4114" width="6.42578125" style="99" customWidth="1"/>
    <col min="4115" max="4115" width="5.42578125" style="99" customWidth="1"/>
    <col min="4116" max="4116" width="5.7109375" style="99" customWidth="1"/>
    <col min="4117" max="4118" width="7.28515625" style="99" customWidth="1"/>
    <col min="4119" max="4120" width="7.7109375" style="99" customWidth="1"/>
    <col min="4121" max="4352" width="9" style="99"/>
    <col min="4353" max="4353" width="4.5703125" style="99" customWidth="1"/>
    <col min="4354" max="4354" width="55.5703125" style="99" customWidth="1"/>
    <col min="4355" max="4355" width="6.42578125" style="99" customWidth="1"/>
    <col min="4356" max="4356" width="9" style="99"/>
    <col min="4357" max="4357" width="6" style="99" customWidth="1"/>
    <col min="4358" max="4358" width="6.85546875" style="99" customWidth="1"/>
    <col min="4359" max="4359" width="7.140625" style="99" customWidth="1"/>
    <col min="4360" max="4360" width="8" style="99" bestFit="1" customWidth="1"/>
    <col min="4361" max="4361" width="6.42578125" style="99" customWidth="1"/>
    <col min="4362" max="4362" width="5.7109375" style="99" customWidth="1"/>
    <col min="4363" max="4364" width="11.85546875" style="99" customWidth="1"/>
    <col min="4365" max="4365" width="7" style="99" customWidth="1"/>
    <col min="4366" max="4367" width="10.7109375" style="99" customWidth="1"/>
    <col min="4368" max="4368" width="7.42578125" style="99" customWidth="1"/>
    <col min="4369" max="4370" width="6.42578125" style="99" customWidth="1"/>
    <col min="4371" max="4371" width="5.42578125" style="99" customWidth="1"/>
    <col min="4372" max="4372" width="5.7109375" style="99" customWidth="1"/>
    <col min="4373" max="4374" width="7.28515625" style="99" customWidth="1"/>
    <col min="4375" max="4376" width="7.7109375" style="99" customWidth="1"/>
    <col min="4377" max="4608" width="9" style="99"/>
    <col min="4609" max="4609" width="4.5703125" style="99" customWidth="1"/>
    <col min="4610" max="4610" width="55.5703125" style="99" customWidth="1"/>
    <col min="4611" max="4611" width="6.42578125" style="99" customWidth="1"/>
    <col min="4612" max="4612" width="9" style="99"/>
    <col min="4613" max="4613" width="6" style="99" customWidth="1"/>
    <col min="4614" max="4614" width="6.85546875" style="99" customWidth="1"/>
    <col min="4615" max="4615" width="7.140625" style="99" customWidth="1"/>
    <col min="4616" max="4616" width="8" style="99" bestFit="1" customWidth="1"/>
    <col min="4617" max="4617" width="6.42578125" style="99" customWidth="1"/>
    <col min="4618" max="4618" width="5.7109375" style="99" customWidth="1"/>
    <col min="4619" max="4620" width="11.85546875" style="99" customWidth="1"/>
    <col min="4621" max="4621" width="7" style="99" customWidth="1"/>
    <col min="4622" max="4623" width="10.7109375" style="99" customWidth="1"/>
    <col min="4624" max="4624" width="7.42578125" style="99" customWidth="1"/>
    <col min="4625" max="4626" width="6.42578125" style="99" customWidth="1"/>
    <col min="4627" max="4627" width="5.42578125" style="99" customWidth="1"/>
    <col min="4628" max="4628" width="5.7109375" style="99" customWidth="1"/>
    <col min="4629" max="4630" width="7.28515625" style="99" customWidth="1"/>
    <col min="4631" max="4632" width="7.7109375" style="99" customWidth="1"/>
    <col min="4633" max="4864" width="9" style="99"/>
    <col min="4865" max="4865" width="4.5703125" style="99" customWidth="1"/>
    <col min="4866" max="4866" width="55.5703125" style="99" customWidth="1"/>
    <col min="4867" max="4867" width="6.42578125" style="99" customWidth="1"/>
    <col min="4868" max="4868" width="9" style="99"/>
    <col min="4869" max="4869" width="6" style="99" customWidth="1"/>
    <col min="4870" max="4870" width="6.85546875" style="99" customWidth="1"/>
    <col min="4871" max="4871" width="7.140625" style="99" customWidth="1"/>
    <col min="4872" max="4872" width="8" style="99" bestFit="1" customWidth="1"/>
    <col min="4873" max="4873" width="6.42578125" style="99" customWidth="1"/>
    <col min="4874" max="4874" width="5.7109375" style="99" customWidth="1"/>
    <col min="4875" max="4876" width="11.85546875" style="99" customWidth="1"/>
    <col min="4877" max="4877" width="7" style="99" customWidth="1"/>
    <col min="4878" max="4879" width="10.7109375" style="99" customWidth="1"/>
    <col min="4880" max="4880" width="7.42578125" style="99" customWidth="1"/>
    <col min="4881" max="4882" width="6.42578125" style="99" customWidth="1"/>
    <col min="4883" max="4883" width="5.42578125" style="99" customWidth="1"/>
    <col min="4884" max="4884" width="5.7109375" style="99" customWidth="1"/>
    <col min="4885" max="4886" width="7.28515625" style="99" customWidth="1"/>
    <col min="4887" max="4888" width="7.7109375" style="99" customWidth="1"/>
    <col min="4889" max="5120" width="9" style="99"/>
    <col min="5121" max="5121" width="4.5703125" style="99" customWidth="1"/>
    <col min="5122" max="5122" width="55.5703125" style="99" customWidth="1"/>
    <col min="5123" max="5123" width="6.42578125" style="99" customWidth="1"/>
    <col min="5124" max="5124" width="9" style="99"/>
    <col min="5125" max="5125" width="6" style="99" customWidth="1"/>
    <col min="5126" max="5126" width="6.85546875" style="99" customWidth="1"/>
    <col min="5127" max="5127" width="7.140625" style="99" customWidth="1"/>
    <col min="5128" max="5128" width="8" style="99" bestFit="1" customWidth="1"/>
    <col min="5129" max="5129" width="6.42578125" style="99" customWidth="1"/>
    <col min="5130" max="5130" width="5.7109375" style="99" customWidth="1"/>
    <col min="5131" max="5132" width="11.85546875" style="99" customWidth="1"/>
    <col min="5133" max="5133" width="7" style="99" customWidth="1"/>
    <col min="5134" max="5135" width="10.7109375" style="99" customWidth="1"/>
    <col min="5136" max="5136" width="7.42578125" style="99" customWidth="1"/>
    <col min="5137" max="5138" width="6.42578125" style="99" customWidth="1"/>
    <col min="5139" max="5139" width="5.42578125" style="99" customWidth="1"/>
    <col min="5140" max="5140" width="5.7109375" style="99" customWidth="1"/>
    <col min="5141" max="5142" width="7.28515625" style="99" customWidth="1"/>
    <col min="5143" max="5144" width="7.7109375" style="99" customWidth="1"/>
    <col min="5145" max="5376" width="9" style="99"/>
    <col min="5377" max="5377" width="4.5703125" style="99" customWidth="1"/>
    <col min="5378" max="5378" width="55.5703125" style="99" customWidth="1"/>
    <col min="5379" max="5379" width="6.42578125" style="99" customWidth="1"/>
    <col min="5380" max="5380" width="9" style="99"/>
    <col min="5381" max="5381" width="6" style="99" customWidth="1"/>
    <col min="5382" max="5382" width="6.85546875" style="99" customWidth="1"/>
    <col min="5383" max="5383" width="7.140625" style="99" customWidth="1"/>
    <col min="5384" max="5384" width="8" style="99" bestFit="1" customWidth="1"/>
    <col min="5385" max="5385" width="6.42578125" style="99" customWidth="1"/>
    <col min="5386" max="5386" width="5.7109375" style="99" customWidth="1"/>
    <col min="5387" max="5388" width="11.85546875" style="99" customWidth="1"/>
    <col min="5389" max="5389" width="7" style="99" customWidth="1"/>
    <col min="5390" max="5391" width="10.7109375" style="99" customWidth="1"/>
    <col min="5392" max="5392" width="7.42578125" style="99" customWidth="1"/>
    <col min="5393" max="5394" width="6.42578125" style="99" customWidth="1"/>
    <col min="5395" max="5395" width="5.42578125" style="99" customWidth="1"/>
    <col min="5396" max="5396" width="5.7109375" style="99" customWidth="1"/>
    <col min="5397" max="5398" width="7.28515625" style="99" customWidth="1"/>
    <col min="5399" max="5400" width="7.7109375" style="99" customWidth="1"/>
    <col min="5401" max="5632" width="9" style="99"/>
    <col min="5633" max="5633" width="4.5703125" style="99" customWidth="1"/>
    <col min="5634" max="5634" width="55.5703125" style="99" customWidth="1"/>
    <col min="5635" max="5635" width="6.42578125" style="99" customWidth="1"/>
    <col min="5636" max="5636" width="9" style="99"/>
    <col min="5637" max="5637" width="6" style="99" customWidth="1"/>
    <col min="5638" max="5638" width="6.85546875" style="99" customWidth="1"/>
    <col min="5639" max="5639" width="7.140625" style="99" customWidth="1"/>
    <col min="5640" max="5640" width="8" style="99" bestFit="1" customWidth="1"/>
    <col min="5641" max="5641" width="6.42578125" style="99" customWidth="1"/>
    <col min="5642" max="5642" width="5.7109375" style="99" customWidth="1"/>
    <col min="5643" max="5644" width="11.85546875" style="99" customWidth="1"/>
    <col min="5645" max="5645" width="7" style="99" customWidth="1"/>
    <col min="5646" max="5647" width="10.7109375" style="99" customWidth="1"/>
    <col min="5648" max="5648" width="7.42578125" style="99" customWidth="1"/>
    <col min="5649" max="5650" width="6.42578125" style="99" customWidth="1"/>
    <col min="5651" max="5651" width="5.42578125" style="99" customWidth="1"/>
    <col min="5652" max="5652" width="5.7109375" style="99" customWidth="1"/>
    <col min="5653" max="5654" width="7.28515625" style="99" customWidth="1"/>
    <col min="5655" max="5656" width="7.7109375" style="99" customWidth="1"/>
    <col min="5657" max="5888" width="9" style="99"/>
    <col min="5889" max="5889" width="4.5703125" style="99" customWidth="1"/>
    <col min="5890" max="5890" width="55.5703125" style="99" customWidth="1"/>
    <col min="5891" max="5891" width="6.42578125" style="99" customWidth="1"/>
    <col min="5892" max="5892" width="9" style="99"/>
    <col min="5893" max="5893" width="6" style="99" customWidth="1"/>
    <col min="5894" max="5894" width="6.85546875" style="99" customWidth="1"/>
    <col min="5895" max="5895" width="7.140625" style="99" customWidth="1"/>
    <col min="5896" max="5896" width="8" style="99" bestFit="1" customWidth="1"/>
    <col min="5897" max="5897" width="6.42578125" style="99" customWidth="1"/>
    <col min="5898" max="5898" width="5.7109375" style="99" customWidth="1"/>
    <col min="5899" max="5900" width="11.85546875" style="99" customWidth="1"/>
    <col min="5901" max="5901" width="7" style="99" customWidth="1"/>
    <col min="5902" max="5903" width="10.7109375" style="99" customWidth="1"/>
    <col min="5904" max="5904" width="7.42578125" style="99" customWidth="1"/>
    <col min="5905" max="5906" width="6.42578125" style="99" customWidth="1"/>
    <col min="5907" max="5907" width="5.42578125" style="99" customWidth="1"/>
    <col min="5908" max="5908" width="5.7109375" style="99" customWidth="1"/>
    <col min="5909" max="5910" width="7.28515625" style="99" customWidth="1"/>
    <col min="5911" max="5912" width="7.7109375" style="99" customWidth="1"/>
    <col min="5913" max="6144" width="9" style="99"/>
    <col min="6145" max="6145" width="4.5703125" style="99" customWidth="1"/>
    <col min="6146" max="6146" width="55.5703125" style="99" customWidth="1"/>
    <col min="6147" max="6147" width="6.42578125" style="99" customWidth="1"/>
    <col min="6148" max="6148" width="9" style="99"/>
    <col min="6149" max="6149" width="6" style="99" customWidth="1"/>
    <col min="6150" max="6150" width="6.85546875" style="99" customWidth="1"/>
    <col min="6151" max="6151" width="7.140625" style="99" customWidth="1"/>
    <col min="6152" max="6152" width="8" style="99" bestFit="1" customWidth="1"/>
    <col min="6153" max="6153" width="6.42578125" style="99" customWidth="1"/>
    <col min="6154" max="6154" width="5.7109375" style="99" customWidth="1"/>
    <col min="6155" max="6156" width="11.85546875" style="99" customWidth="1"/>
    <col min="6157" max="6157" width="7" style="99" customWidth="1"/>
    <col min="6158" max="6159" width="10.7109375" style="99" customWidth="1"/>
    <col min="6160" max="6160" width="7.42578125" style="99" customWidth="1"/>
    <col min="6161" max="6162" width="6.42578125" style="99" customWidth="1"/>
    <col min="6163" max="6163" width="5.42578125" style="99" customWidth="1"/>
    <col min="6164" max="6164" width="5.7109375" style="99" customWidth="1"/>
    <col min="6165" max="6166" width="7.28515625" style="99" customWidth="1"/>
    <col min="6167" max="6168" width="7.7109375" style="99" customWidth="1"/>
    <col min="6169" max="6400" width="9" style="99"/>
    <col min="6401" max="6401" width="4.5703125" style="99" customWidth="1"/>
    <col min="6402" max="6402" width="55.5703125" style="99" customWidth="1"/>
    <col min="6403" max="6403" width="6.42578125" style="99" customWidth="1"/>
    <col min="6404" max="6404" width="9" style="99"/>
    <col min="6405" max="6405" width="6" style="99" customWidth="1"/>
    <col min="6406" max="6406" width="6.85546875" style="99" customWidth="1"/>
    <col min="6407" max="6407" width="7.140625" style="99" customWidth="1"/>
    <col min="6408" max="6408" width="8" style="99" bestFit="1" customWidth="1"/>
    <col min="6409" max="6409" width="6.42578125" style="99" customWidth="1"/>
    <col min="6410" max="6410" width="5.7109375" style="99" customWidth="1"/>
    <col min="6411" max="6412" width="11.85546875" style="99" customWidth="1"/>
    <col min="6413" max="6413" width="7" style="99" customWidth="1"/>
    <col min="6414" max="6415" width="10.7109375" style="99" customWidth="1"/>
    <col min="6416" max="6416" width="7.42578125" style="99" customWidth="1"/>
    <col min="6417" max="6418" width="6.42578125" style="99" customWidth="1"/>
    <col min="6419" max="6419" width="5.42578125" style="99" customWidth="1"/>
    <col min="6420" max="6420" width="5.7109375" style="99" customWidth="1"/>
    <col min="6421" max="6422" width="7.28515625" style="99" customWidth="1"/>
    <col min="6423" max="6424" width="7.7109375" style="99" customWidth="1"/>
    <col min="6425" max="6656" width="9" style="99"/>
    <col min="6657" max="6657" width="4.5703125" style="99" customWidth="1"/>
    <col min="6658" max="6658" width="55.5703125" style="99" customWidth="1"/>
    <col min="6659" max="6659" width="6.42578125" style="99" customWidth="1"/>
    <col min="6660" max="6660" width="9" style="99"/>
    <col min="6661" max="6661" width="6" style="99" customWidth="1"/>
    <col min="6662" max="6662" width="6.85546875" style="99" customWidth="1"/>
    <col min="6663" max="6663" width="7.140625" style="99" customWidth="1"/>
    <col min="6664" max="6664" width="8" style="99" bestFit="1" customWidth="1"/>
    <col min="6665" max="6665" width="6.42578125" style="99" customWidth="1"/>
    <col min="6666" max="6666" width="5.7109375" style="99" customWidth="1"/>
    <col min="6667" max="6668" width="11.85546875" style="99" customWidth="1"/>
    <col min="6669" max="6669" width="7" style="99" customWidth="1"/>
    <col min="6670" max="6671" width="10.7109375" style="99" customWidth="1"/>
    <col min="6672" max="6672" width="7.42578125" style="99" customWidth="1"/>
    <col min="6673" max="6674" width="6.42578125" style="99" customWidth="1"/>
    <col min="6675" max="6675" width="5.42578125" style="99" customWidth="1"/>
    <col min="6676" max="6676" width="5.7109375" style="99" customWidth="1"/>
    <col min="6677" max="6678" width="7.28515625" style="99" customWidth="1"/>
    <col min="6679" max="6680" width="7.7109375" style="99" customWidth="1"/>
    <col min="6681" max="6912" width="9" style="99"/>
    <col min="6913" max="6913" width="4.5703125" style="99" customWidth="1"/>
    <col min="6914" max="6914" width="55.5703125" style="99" customWidth="1"/>
    <col min="6915" max="6915" width="6.42578125" style="99" customWidth="1"/>
    <col min="6916" max="6916" width="9" style="99"/>
    <col min="6917" max="6917" width="6" style="99" customWidth="1"/>
    <col min="6918" max="6918" width="6.85546875" style="99" customWidth="1"/>
    <col min="6919" max="6919" width="7.140625" style="99" customWidth="1"/>
    <col min="6920" max="6920" width="8" style="99" bestFit="1" customWidth="1"/>
    <col min="6921" max="6921" width="6.42578125" style="99" customWidth="1"/>
    <col min="6922" max="6922" width="5.7109375" style="99" customWidth="1"/>
    <col min="6923" max="6924" width="11.85546875" style="99" customWidth="1"/>
    <col min="6925" max="6925" width="7" style="99" customWidth="1"/>
    <col min="6926" max="6927" width="10.7109375" style="99" customWidth="1"/>
    <col min="6928" max="6928" width="7.42578125" style="99" customWidth="1"/>
    <col min="6929" max="6930" width="6.42578125" style="99" customWidth="1"/>
    <col min="6931" max="6931" width="5.42578125" style="99" customWidth="1"/>
    <col min="6932" max="6932" width="5.7109375" style="99" customWidth="1"/>
    <col min="6933" max="6934" width="7.28515625" style="99" customWidth="1"/>
    <col min="6935" max="6936" width="7.7109375" style="99" customWidth="1"/>
    <col min="6937" max="7168" width="9" style="99"/>
    <col min="7169" max="7169" width="4.5703125" style="99" customWidth="1"/>
    <col min="7170" max="7170" width="55.5703125" style="99" customWidth="1"/>
    <col min="7171" max="7171" width="6.42578125" style="99" customWidth="1"/>
    <col min="7172" max="7172" width="9" style="99"/>
    <col min="7173" max="7173" width="6" style="99" customWidth="1"/>
    <col min="7174" max="7174" width="6.85546875" style="99" customWidth="1"/>
    <col min="7175" max="7175" width="7.140625" style="99" customWidth="1"/>
    <col min="7176" max="7176" width="8" style="99" bestFit="1" customWidth="1"/>
    <col min="7177" max="7177" width="6.42578125" style="99" customWidth="1"/>
    <col min="7178" max="7178" width="5.7109375" style="99" customWidth="1"/>
    <col min="7179" max="7180" width="11.85546875" style="99" customWidth="1"/>
    <col min="7181" max="7181" width="7" style="99" customWidth="1"/>
    <col min="7182" max="7183" width="10.7109375" style="99" customWidth="1"/>
    <col min="7184" max="7184" width="7.42578125" style="99" customWidth="1"/>
    <col min="7185" max="7186" width="6.42578125" style="99" customWidth="1"/>
    <col min="7187" max="7187" width="5.42578125" style="99" customWidth="1"/>
    <col min="7188" max="7188" width="5.7109375" style="99" customWidth="1"/>
    <col min="7189" max="7190" width="7.28515625" style="99" customWidth="1"/>
    <col min="7191" max="7192" width="7.7109375" style="99" customWidth="1"/>
    <col min="7193" max="7424" width="9" style="99"/>
    <col min="7425" max="7425" width="4.5703125" style="99" customWidth="1"/>
    <col min="7426" max="7426" width="55.5703125" style="99" customWidth="1"/>
    <col min="7427" max="7427" width="6.42578125" style="99" customWidth="1"/>
    <col min="7428" max="7428" width="9" style="99"/>
    <col min="7429" max="7429" width="6" style="99" customWidth="1"/>
    <col min="7430" max="7430" width="6.85546875" style="99" customWidth="1"/>
    <col min="7431" max="7431" width="7.140625" style="99" customWidth="1"/>
    <col min="7432" max="7432" width="8" style="99" bestFit="1" customWidth="1"/>
    <col min="7433" max="7433" width="6.42578125" style="99" customWidth="1"/>
    <col min="7434" max="7434" width="5.7109375" style="99" customWidth="1"/>
    <col min="7435" max="7436" width="11.85546875" style="99" customWidth="1"/>
    <col min="7437" max="7437" width="7" style="99" customWidth="1"/>
    <col min="7438" max="7439" width="10.7109375" style="99" customWidth="1"/>
    <col min="7440" max="7440" width="7.42578125" style="99" customWidth="1"/>
    <col min="7441" max="7442" width="6.42578125" style="99" customWidth="1"/>
    <col min="7443" max="7443" width="5.42578125" style="99" customWidth="1"/>
    <col min="7444" max="7444" width="5.7109375" style="99" customWidth="1"/>
    <col min="7445" max="7446" width="7.28515625" style="99" customWidth="1"/>
    <col min="7447" max="7448" width="7.7109375" style="99" customWidth="1"/>
    <col min="7449" max="7680" width="9" style="99"/>
    <col min="7681" max="7681" width="4.5703125" style="99" customWidth="1"/>
    <col min="7682" max="7682" width="55.5703125" style="99" customWidth="1"/>
    <col min="7683" max="7683" width="6.42578125" style="99" customWidth="1"/>
    <col min="7684" max="7684" width="9" style="99"/>
    <col min="7685" max="7685" width="6" style="99" customWidth="1"/>
    <col min="7686" max="7686" width="6.85546875" style="99" customWidth="1"/>
    <col min="7687" max="7687" width="7.140625" style="99" customWidth="1"/>
    <col min="7688" max="7688" width="8" style="99" bestFit="1" customWidth="1"/>
    <col min="7689" max="7689" width="6.42578125" style="99" customWidth="1"/>
    <col min="7690" max="7690" width="5.7109375" style="99" customWidth="1"/>
    <col min="7691" max="7692" width="11.85546875" style="99" customWidth="1"/>
    <col min="7693" max="7693" width="7" style="99" customWidth="1"/>
    <col min="7694" max="7695" width="10.7109375" style="99" customWidth="1"/>
    <col min="7696" max="7696" width="7.42578125" style="99" customWidth="1"/>
    <col min="7697" max="7698" width="6.42578125" style="99" customWidth="1"/>
    <col min="7699" max="7699" width="5.42578125" style="99" customWidth="1"/>
    <col min="7700" max="7700" width="5.7109375" style="99" customWidth="1"/>
    <col min="7701" max="7702" width="7.28515625" style="99" customWidth="1"/>
    <col min="7703" max="7704" width="7.7109375" style="99" customWidth="1"/>
    <col min="7705" max="7936" width="9" style="99"/>
    <col min="7937" max="7937" width="4.5703125" style="99" customWidth="1"/>
    <col min="7938" max="7938" width="55.5703125" style="99" customWidth="1"/>
    <col min="7939" max="7939" width="6.42578125" style="99" customWidth="1"/>
    <col min="7940" max="7940" width="9" style="99"/>
    <col min="7941" max="7941" width="6" style="99" customWidth="1"/>
    <col min="7942" max="7942" width="6.85546875" style="99" customWidth="1"/>
    <col min="7943" max="7943" width="7.140625" style="99" customWidth="1"/>
    <col min="7944" max="7944" width="8" style="99" bestFit="1" customWidth="1"/>
    <col min="7945" max="7945" width="6.42578125" style="99" customWidth="1"/>
    <col min="7946" max="7946" width="5.7109375" style="99" customWidth="1"/>
    <col min="7947" max="7948" width="11.85546875" style="99" customWidth="1"/>
    <col min="7949" max="7949" width="7" style="99" customWidth="1"/>
    <col min="7950" max="7951" width="10.7109375" style="99" customWidth="1"/>
    <col min="7952" max="7952" width="7.42578125" style="99" customWidth="1"/>
    <col min="7953" max="7954" width="6.42578125" style="99" customWidth="1"/>
    <col min="7955" max="7955" width="5.42578125" style="99" customWidth="1"/>
    <col min="7956" max="7956" width="5.7109375" style="99" customWidth="1"/>
    <col min="7957" max="7958" width="7.28515625" style="99" customWidth="1"/>
    <col min="7959" max="7960" width="7.7109375" style="99" customWidth="1"/>
    <col min="7961" max="8192" width="9" style="99"/>
    <col min="8193" max="8193" width="4.5703125" style="99" customWidth="1"/>
    <col min="8194" max="8194" width="55.5703125" style="99" customWidth="1"/>
    <col min="8195" max="8195" width="6.42578125" style="99" customWidth="1"/>
    <col min="8196" max="8196" width="9" style="99"/>
    <col min="8197" max="8197" width="6" style="99" customWidth="1"/>
    <col min="8198" max="8198" width="6.85546875" style="99" customWidth="1"/>
    <col min="8199" max="8199" width="7.140625" style="99" customWidth="1"/>
    <col min="8200" max="8200" width="8" style="99" bestFit="1" customWidth="1"/>
    <col min="8201" max="8201" width="6.42578125" style="99" customWidth="1"/>
    <col min="8202" max="8202" width="5.7109375" style="99" customWidth="1"/>
    <col min="8203" max="8204" width="11.85546875" style="99" customWidth="1"/>
    <col min="8205" max="8205" width="7" style="99" customWidth="1"/>
    <col min="8206" max="8207" width="10.7109375" style="99" customWidth="1"/>
    <col min="8208" max="8208" width="7.42578125" style="99" customWidth="1"/>
    <col min="8209" max="8210" width="6.42578125" style="99" customWidth="1"/>
    <col min="8211" max="8211" width="5.42578125" style="99" customWidth="1"/>
    <col min="8212" max="8212" width="5.7109375" style="99" customWidth="1"/>
    <col min="8213" max="8214" width="7.28515625" style="99" customWidth="1"/>
    <col min="8215" max="8216" width="7.7109375" style="99" customWidth="1"/>
    <col min="8217" max="8448" width="9" style="99"/>
    <col min="8449" max="8449" width="4.5703125" style="99" customWidth="1"/>
    <col min="8450" max="8450" width="55.5703125" style="99" customWidth="1"/>
    <col min="8451" max="8451" width="6.42578125" style="99" customWidth="1"/>
    <col min="8452" max="8452" width="9" style="99"/>
    <col min="8453" max="8453" width="6" style="99" customWidth="1"/>
    <col min="8454" max="8454" width="6.85546875" style="99" customWidth="1"/>
    <col min="8455" max="8455" width="7.140625" style="99" customWidth="1"/>
    <col min="8456" max="8456" width="8" style="99" bestFit="1" customWidth="1"/>
    <col min="8457" max="8457" width="6.42578125" style="99" customWidth="1"/>
    <col min="8458" max="8458" width="5.7109375" style="99" customWidth="1"/>
    <col min="8459" max="8460" width="11.85546875" style="99" customWidth="1"/>
    <col min="8461" max="8461" width="7" style="99" customWidth="1"/>
    <col min="8462" max="8463" width="10.7109375" style="99" customWidth="1"/>
    <col min="8464" max="8464" width="7.42578125" style="99" customWidth="1"/>
    <col min="8465" max="8466" width="6.42578125" style="99" customWidth="1"/>
    <col min="8467" max="8467" width="5.42578125" style="99" customWidth="1"/>
    <col min="8468" max="8468" width="5.7109375" style="99" customWidth="1"/>
    <col min="8469" max="8470" width="7.28515625" style="99" customWidth="1"/>
    <col min="8471" max="8472" width="7.7109375" style="99" customWidth="1"/>
    <col min="8473" max="8704" width="9" style="99"/>
    <col min="8705" max="8705" width="4.5703125" style="99" customWidth="1"/>
    <col min="8706" max="8706" width="55.5703125" style="99" customWidth="1"/>
    <col min="8707" max="8707" width="6.42578125" style="99" customWidth="1"/>
    <col min="8708" max="8708" width="9" style="99"/>
    <col min="8709" max="8709" width="6" style="99" customWidth="1"/>
    <col min="8710" max="8710" width="6.85546875" style="99" customWidth="1"/>
    <col min="8711" max="8711" width="7.140625" style="99" customWidth="1"/>
    <col min="8712" max="8712" width="8" style="99" bestFit="1" customWidth="1"/>
    <col min="8713" max="8713" width="6.42578125" style="99" customWidth="1"/>
    <col min="8714" max="8714" width="5.7109375" style="99" customWidth="1"/>
    <col min="8715" max="8716" width="11.85546875" style="99" customWidth="1"/>
    <col min="8717" max="8717" width="7" style="99" customWidth="1"/>
    <col min="8718" max="8719" width="10.7109375" style="99" customWidth="1"/>
    <col min="8720" max="8720" width="7.42578125" style="99" customWidth="1"/>
    <col min="8721" max="8722" width="6.42578125" style="99" customWidth="1"/>
    <col min="8723" max="8723" width="5.42578125" style="99" customWidth="1"/>
    <col min="8724" max="8724" width="5.7109375" style="99" customWidth="1"/>
    <col min="8725" max="8726" width="7.28515625" style="99" customWidth="1"/>
    <col min="8727" max="8728" width="7.7109375" style="99" customWidth="1"/>
    <col min="8729" max="8960" width="9" style="99"/>
    <col min="8961" max="8961" width="4.5703125" style="99" customWidth="1"/>
    <col min="8962" max="8962" width="55.5703125" style="99" customWidth="1"/>
    <col min="8963" max="8963" width="6.42578125" style="99" customWidth="1"/>
    <col min="8964" max="8964" width="9" style="99"/>
    <col min="8965" max="8965" width="6" style="99" customWidth="1"/>
    <col min="8966" max="8966" width="6.85546875" style="99" customWidth="1"/>
    <col min="8967" max="8967" width="7.140625" style="99" customWidth="1"/>
    <col min="8968" max="8968" width="8" style="99" bestFit="1" customWidth="1"/>
    <col min="8969" max="8969" width="6.42578125" style="99" customWidth="1"/>
    <col min="8970" max="8970" width="5.7109375" style="99" customWidth="1"/>
    <col min="8971" max="8972" width="11.85546875" style="99" customWidth="1"/>
    <col min="8973" max="8973" width="7" style="99" customWidth="1"/>
    <col min="8974" max="8975" width="10.7109375" style="99" customWidth="1"/>
    <col min="8976" max="8976" width="7.42578125" style="99" customWidth="1"/>
    <col min="8977" max="8978" width="6.42578125" style="99" customWidth="1"/>
    <col min="8979" max="8979" width="5.42578125" style="99" customWidth="1"/>
    <col min="8980" max="8980" width="5.7109375" style="99" customWidth="1"/>
    <col min="8981" max="8982" width="7.28515625" style="99" customWidth="1"/>
    <col min="8983" max="8984" width="7.7109375" style="99" customWidth="1"/>
    <col min="8985" max="9216" width="9" style="99"/>
    <col min="9217" max="9217" width="4.5703125" style="99" customWidth="1"/>
    <col min="9218" max="9218" width="55.5703125" style="99" customWidth="1"/>
    <col min="9219" max="9219" width="6.42578125" style="99" customWidth="1"/>
    <col min="9220" max="9220" width="9" style="99"/>
    <col min="9221" max="9221" width="6" style="99" customWidth="1"/>
    <col min="9222" max="9222" width="6.85546875" style="99" customWidth="1"/>
    <col min="9223" max="9223" width="7.140625" style="99" customWidth="1"/>
    <col min="9224" max="9224" width="8" style="99" bestFit="1" customWidth="1"/>
    <col min="9225" max="9225" width="6.42578125" style="99" customWidth="1"/>
    <col min="9226" max="9226" width="5.7109375" style="99" customWidth="1"/>
    <col min="9227" max="9228" width="11.85546875" style="99" customWidth="1"/>
    <col min="9229" max="9229" width="7" style="99" customWidth="1"/>
    <col min="9230" max="9231" width="10.7109375" style="99" customWidth="1"/>
    <col min="9232" max="9232" width="7.42578125" style="99" customWidth="1"/>
    <col min="9233" max="9234" width="6.42578125" style="99" customWidth="1"/>
    <col min="9235" max="9235" width="5.42578125" style="99" customWidth="1"/>
    <col min="9236" max="9236" width="5.7109375" style="99" customWidth="1"/>
    <col min="9237" max="9238" width="7.28515625" style="99" customWidth="1"/>
    <col min="9239" max="9240" width="7.7109375" style="99" customWidth="1"/>
    <col min="9241" max="9472" width="9" style="99"/>
    <col min="9473" max="9473" width="4.5703125" style="99" customWidth="1"/>
    <col min="9474" max="9474" width="55.5703125" style="99" customWidth="1"/>
    <col min="9475" max="9475" width="6.42578125" style="99" customWidth="1"/>
    <col min="9476" max="9476" width="9" style="99"/>
    <col min="9477" max="9477" width="6" style="99" customWidth="1"/>
    <col min="9478" max="9478" width="6.85546875" style="99" customWidth="1"/>
    <col min="9479" max="9479" width="7.140625" style="99" customWidth="1"/>
    <col min="9480" max="9480" width="8" style="99" bestFit="1" customWidth="1"/>
    <col min="9481" max="9481" width="6.42578125" style="99" customWidth="1"/>
    <col min="9482" max="9482" width="5.7109375" style="99" customWidth="1"/>
    <col min="9483" max="9484" width="11.85546875" style="99" customWidth="1"/>
    <col min="9485" max="9485" width="7" style="99" customWidth="1"/>
    <col min="9486" max="9487" width="10.7109375" style="99" customWidth="1"/>
    <col min="9488" max="9488" width="7.42578125" style="99" customWidth="1"/>
    <col min="9489" max="9490" width="6.42578125" style="99" customWidth="1"/>
    <col min="9491" max="9491" width="5.42578125" style="99" customWidth="1"/>
    <col min="9492" max="9492" width="5.7109375" style="99" customWidth="1"/>
    <col min="9493" max="9494" width="7.28515625" style="99" customWidth="1"/>
    <col min="9495" max="9496" width="7.7109375" style="99" customWidth="1"/>
    <col min="9497" max="9728" width="9" style="99"/>
    <col min="9729" max="9729" width="4.5703125" style="99" customWidth="1"/>
    <col min="9730" max="9730" width="55.5703125" style="99" customWidth="1"/>
    <col min="9731" max="9731" width="6.42578125" style="99" customWidth="1"/>
    <col min="9732" max="9732" width="9" style="99"/>
    <col min="9733" max="9733" width="6" style="99" customWidth="1"/>
    <col min="9734" max="9734" width="6.85546875" style="99" customWidth="1"/>
    <col min="9735" max="9735" width="7.140625" style="99" customWidth="1"/>
    <col min="9736" max="9736" width="8" style="99" bestFit="1" customWidth="1"/>
    <col min="9737" max="9737" width="6.42578125" style="99" customWidth="1"/>
    <col min="9738" max="9738" width="5.7109375" style="99" customWidth="1"/>
    <col min="9739" max="9740" width="11.85546875" style="99" customWidth="1"/>
    <col min="9741" max="9741" width="7" style="99" customWidth="1"/>
    <col min="9742" max="9743" width="10.7109375" style="99" customWidth="1"/>
    <col min="9744" max="9744" width="7.42578125" style="99" customWidth="1"/>
    <col min="9745" max="9746" width="6.42578125" style="99" customWidth="1"/>
    <col min="9747" max="9747" width="5.42578125" style="99" customWidth="1"/>
    <col min="9748" max="9748" width="5.7109375" style="99" customWidth="1"/>
    <col min="9749" max="9750" width="7.28515625" style="99" customWidth="1"/>
    <col min="9751" max="9752" width="7.7109375" style="99" customWidth="1"/>
    <col min="9753" max="9984" width="9" style="99"/>
    <col min="9985" max="9985" width="4.5703125" style="99" customWidth="1"/>
    <col min="9986" max="9986" width="55.5703125" style="99" customWidth="1"/>
    <col min="9987" max="9987" width="6.42578125" style="99" customWidth="1"/>
    <col min="9988" max="9988" width="9" style="99"/>
    <col min="9989" max="9989" width="6" style="99" customWidth="1"/>
    <col min="9990" max="9990" width="6.85546875" style="99" customWidth="1"/>
    <col min="9991" max="9991" width="7.140625" style="99" customWidth="1"/>
    <col min="9992" max="9992" width="8" style="99" bestFit="1" customWidth="1"/>
    <col min="9993" max="9993" width="6.42578125" style="99" customWidth="1"/>
    <col min="9994" max="9994" width="5.7109375" style="99" customWidth="1"/>
    <col min="9995" max="9996" width="11.85546875" style="99" customWidth="1"/>
    <col min="9997" max="9997" width="7" style="99" customWidth="1"/>
    <col min="9998" max="9999" width="10.7109375" style="99" customWidth="1"/>
    <col min="10000" max="10000" width="7.42578125" style="99" customWidth="1"/>
    <col min="10001" max="10002" width="6.42578125" style="99" customWidth="1"/>
    <col min="10003" max="10003" width="5.42578125" style="99" customWidth="1"/>
    <col min="10004" max="10004" width="5.7109375" style="99" customWidth="1"/>
    <col min="10005" max="10006" width="7.28515625" style="99" customWidth="1"/>
    <col min="10007" max="10008" width="7.7109375" style="99" customWidth="1"/>
    <col min="10009" max="10240" width="9" style="99"/>
    <col min="10241" max="10241" width="4.5703125" style="99" customWidth="1"/>
    <col min="10242" max="10242" width="55.5703125" style="99" customWidth="1"/>
    <col min="10243" max="10243" width="6.42578125" style="99" customWidth="1"/>
    <col min="10244" max="10244" width="9" style="99"/>
    <col min="10245" max="10245" width="6" style="99" customWidth="1"/>
    <col min="10246" max="10246" width="6.85546875" style="99" customWidth="1"/>
    <col min="10247" max="10247" width="7.140625" style="99" customWidth="1"/>
    <col min="10248" max="10248" width="8" style="99" bestFit="1" customWidth="1"/>
    <col min="10249" max="10249" width="6.42578125" style="99" customWidth="1"/>
    <col min="10250" max="10250" width="5.7109375" style="99" customWidth="1"/>
    <col min="10251" max="10252" width="11.85546875" style="99" customWidth="1"/>
    <col min="10253" max="10253" width="7" style="99" customWidth="1"/>
    <col min="10254" max="10255" width="10.7109375" style="99" customWidth="1"/>
    <col min="10256" max="10256" width="7.42578125" style="99" customWidth="1"/>
    <col min="10257" max="10258" width="6.42578125" style="99" customWidth="1"/>
    <col min="10259" max="10259" width="5.42578125" style="99" customWidth="1"/>
    <col min="10260" max="10260" width="5.7109375" style="99" customWidth="1"/>
    <col min="10261" max="10262" width="7.28515625" style="99" customWidth="1"/>
    <col min="10263" max="10264" width="7.7109375" style="99" customWidth="1"/>
    <col min="10265" max="10496" width="9" style="99"/>
    <col min="10497" max="10497" width="4.5703125" style="99" customWidth="1"/>
    <col min="10498" max="10498" width="55.5703125" style="99" customWidth="1"/>
    <col min="10499" max="10499" width="6.42578125" style="99" customWidth="1"/>
    <col min="10500" max="10500" width="9" style="99"/>
    <col min="10501" max="10501" width="6" style="99" customWidth="1"/>
    <col min="10502" max="10502" width="6.85546875" style="99" customWidth="1"/>
    <col min="10503" max="10503" width="7.140625" style="99" customWidth="1"/>
    <col min="10504" max="10504" width="8" style="99" bestFit="1" customWidth="1"/>
    <col min="10505" max="10505" width="6.42578125" style="99" customWidth="1"/>
    <col min="10506" max="10506" width="5.7109375" style="99" customWidth="1"/>
    <col min="10507" max="10508" width="11.85546875" style="99" customWidth="1"/>
    <col min="10509" max="10509" width="7" style="99" customWidth="1"/>
    <col min="10510" max="10511" width="10.7109375" style="99" customWidth="1"/>
    <col min="10512" max="10512" width="7.42578125" style="99" customWidth="1"/>
    <col min="10513" max="10514" width="6.42578125" style="99" customWidth="1"/>
    <col min="10515" max="10515" width="5.42578125" style="99" customWidth="1"/>
    <col min="10516" max="10516" width="5.7109375" style="99" customWidth="1"/>
    <col min="10517" max="10518" width="7.28515625" style="99" customWidth="1"/>
    <col min="10519" max="10520" width="7.7109375" style="99" customWidth="1"/>
    <col min="10521" max="10752" width="9" style="99"/>
    <col min="10753" max="10753" width="4.5703125" style="99" customWidth="1"/>
    <col min="10754" max="10754" width="55.5703125" style="99" customWidth="1"/>
    <col min="10755" max="10755" width="6.42578125" style="99" customWidth="1"/>
    <col min="10756" max="10756" width="9" style="99"/>
    <col min="10757" max="10757" width="6" style="99" customWidth="1"/>
    <col min="10758" max="10758" width="6.85546875" style="99" customWidth="1"/>
    <col min="10759" max="10759" width="7.140625" style="99" customWidth="1"/>
    <col min="10760" max="10760" width="8" style="99" bestFit="1" customWidth="1"/>
    <col min="10761" max="10761" width="6.42578125" style="99" customWidth="1"/>
    <col min="10762" max="10762" width="5.7109375" style="99" customWidth="1"/>
    <col min="10763" max="10764" width="11.85546875" style="99" customWidth="1"/>
    <col min="10765" max="10765" width="7" style="99" customWidth="1"/>
    <col min="10766" max="10767" width="10.7109375" style="99" customWidth="1"/>
    <col min="10768" max="10768" width="7.42578125" style="99" customWidth="1"/>
    <col min="10769" max="10770" width="6.42578125" style="99" customWidth="1"/>
    <col min="10771" max="10771" width="5.42578125" style="99" customWidth="1"/>
    <col min="10772" max="10772" width="5.7109375" style="99" customWidth="1"/>
    <col min="10773" max="10774" width="7.28515625" style="99" customWidth="1"/>
    <col min="10775" max="10776" width="7.7109375" style="99" customWidth="1"/>
    <col min="10777" max="11008" width="9" style="99"/>
    <col min="11009" max="11009" width="4.5703125" style="99" customWidth="1"/>
    <col min="11010" max="11010" width="55.5703125" style="99" customWidth="1"/>
    <col min="11011" max="11011" width="6.42578125" style="99" customWidth="1"/>
    <col min="11012" max="11012" width="9" style="99"/>
    <col min="11013" max="11013" width="6" style="99" customWidth="1"/>
    <col min="11014" max="11014" width="6.85546875" style="99" customWidth="1"/>
    <col min="11015" max="11015" width="7.140625" style="99" customWidth="1"/>
    <col min="11016" max="11016" width="8" style="99" bestFit="1" customWidth="1"/>
    <col min="11017" max="11017" width="6.42578125" style="99" customWidth="1"/>
    <col min="11018" max="11018" width="5.7109375" style="99" customWidth="1"/>
    <col min="11019" max="11020" width="11.85546875" style="99" customWidth="1"/>
    <col min="11021" max="11021" width="7" style="99" customWidth="1"/>
    <col min="11022" max="11023" width="10.7109375" style="99" customWidth="1"/>
    <col min="11024" max="11024" width="7.42578125" style="99" customWidth="1"/>
    <col min="11025" max="11026" width="6.42578125" style="99" customWidth="1"/>
    <col min="11027" max="11027" width="5.42578125" style="99" customWidth="1"/>
    <col min="11028" max="11028" width="5.7109375" style="99" customWidth="1"/>
    <col min="11029" max="11030" width="7.28515625" style="99" customWidth="1"/>
    <col min="11031" max="11032" width="7.7109375" style="99" customWidth="1"/>
    <col min="11033" max="11264" width="9" style="99"/>
    <col min="11265" max="11265" width="4.5703125" style="99" customWidth="1"/>
    <col min="11266" max="11266" width="55.5703125" style="99" customWidth="1"/>
    <col min="11267" max="11267" width="6.42578125" style="99" customWidth="1"/>
    <col min="11268" max="11268" width="9" style="99"/>
    <col min="11269" max="11269" width="6" style="99" customWidth="1"/>
    <col min="11270" max="11270" width="6.85546875" style="99" customWidth="1"/>
    <col min="11271" max="11271" width="7.140625" style="99" customWidth="1"/>
    <col min="11272" max="11272" width="8" style="99" bestFit="1" customWidth="1"/>
    <col min="11273" max="11273" width="6.42578125" style="99" customWidth="1"/>
    <col min="11274" max="11274" width="5.7109375" style="99" customWidth="1"/>
    <col min="11275" max="11276" width="11.85546875" style="99" customWidth="1"/>
    <col min="11277" max="11277" width="7" style="99" customWidth="1"/>
    <col min="11278" max="11279" width="10.7109375" style="99" customWidth="1"/>
    <col min="11280" max="11280" width="7.42578125" style="99" customWidth="1"/>
    <col min="11281" max="11282" width="6.42578125" style="99" customWidth="1"/>
    <col min="11283" max="11283" width="5.42578125" style="99" customWidth="1"/>
    <col min="11284" max="11284" width="5.7109375" style="99" customWidth="1"/>
    <col min="11285" max="11286" width="7.28515625" style="99" customWidth="1"/>
    <col min="11287" max="11288" width="7.7109375" style="99" customWidth="1"/>
    <col min="11289" max="11520" width="9" style="99"/>
    <col min="11521" max="11521" width="4.5703125" style="99" customWidth="1"/>
    <col min="11522" max="11522" width="55.5703125" style="99" customWidth="1"/>
    <col min="11523" max="11523" width="6.42578125" style="99" customWidth="1"/>
    <col min="11524" max="11524" width="9" style="99"/>
    <col min="11525" max="11525" width="6" style="99" customWidth="1"/>
    <col min="11526" max="11526" width="6.85546875" style="99" customWidth="1"/>
    <col min="11527" max="11527" width="7.140625" style="99" customWidth="1"/>
    <col min="11528" max="11528" width="8" style="99" bestFit="1" customWidth="1"/>
    <col min="11529" max="11529" width="6.42578125" style="99" customWidth="1"/>
    <col min="11530" max="11530" width="5.7109375" style="99" customWidth="1"/>
    <col min="11531" max="11532" width="11.85546875" style="99" customWidth="1"/>
    <col min="11533" max="11533" width="7" style="99" customWidth="1"/>
    <col min="11534" max="11535" width="10.7109375" style="99" customWidth="1"/>
    <col min="11536" max="11536" width="7.42578125" style="99" customWidth="1"/>
    <col min="11537" max="11538" width="6.42578125" style="99" customWidth="1"/>
    <col min="11539" max="11539" width="5.42578125" style="99" customWidth="1"/>
    <col min="11540" max="11540" width="5.7109375" style="99" customWidth="1"/>
    <col min="11541" max="11542" width="7.28515625" style="99" customWidth="1"/>
    <col min="11543" max="11544" width="7.7109375" style="99" customWidth="1"/>
    <col min="11545" max="11776" width="9" style="99"/>
    <col min="11777" max="11777" width="4.5703125" style="99" customWidth="1"/>
    <col min="11778" max="11778" width="55.5703125" style="99" customWidth="1"/>
    <col min="11779" max="11779" width="6.42578125" style="99" customWidth="1"/>
    <col min="11780" max="11780" width="9" style="99"/>
    <col min="11781" max="11781" width="6" style="99" customWidth="1"/>
    <col min="11782" max="11782" width="6.85546875" style="99" customWidth="1"/>
    <col min="11783" max="11783" width="7.140625" style="99" customWidth="1"/>
    <col min="11784" max="11784" width="8" style="99" bestFit="1" customWidth="1"/>
    <col min="11785" max="11785" width="6.42578125" style="99" customWidth="1"/>
    <col min="11786" max="11786" width="5.7109375" style="99" customWidth="1"/>
    <col min="11787" max="11788" width="11.85546875" style="99" customWidth="1"/>
    <col min="11789" max="11789" width="7" style="99" customWidth="1"/>
    <col min="11790" max="11791" width="10.7109375" style="99" customWidth="1"/>
    <col min="11792" max="11792" width="7.42578125" style="99" customWidth="1"/>
    <col min="11793" max="11794" width="6.42578125" style="99" customWidth="1"/>
    <col min="11795" max="11795" width="5.42578125" style="99" customWidth="1"/>
    <col min="11796" max="11796" width="5.7109375" style="99" customWidth="1"/>
    <col min="11797" max="11798" width="7.28515625" style="99" customWidth="1"/>
    <col min="11799" max="11800" width="7.7109375" style="99" customWidth="1"/>
    <col min="11801" max="12032" width="9" style="99"/>
    <col min="12033" max="12033" width="4.5703125" style="99" customWidth="1"/>
    <col min="12034" max="12034" width="55.5703125" style="99" customWidth="1"/>
    <col min="12035" max="12035" width="6.42578125" style="99" customWidth="1"/>
    <col min="12036" max="12036" width="9" style="99"/>
    <col min="12037" max="12037" width="6" style="99" customWidth="1"/>
    <col min="12038" max="12038" width="6.85546875" style="99" customWidth="1"/>
    <col min="12039" max="12039" width="7.140625" style="99" customWidth="1"/>
    <col min="12040" max="12040" width="8" style="99" bestFit="1" customWidth="1"/>
    <col min="12041" max="12041" width="6.42578125" style="99" customWidth="1"/>
    <col min="12042" max="12042" width="5.7109375" style="99" customWidth="1"/>
    <col min="12043" max="12044" width="11.85546875" style="99" customWidth="1"/>
    <col min="12045" max="12045" width="7" style="99" customWidth="1"/>
    <col min="12046" max="12047" width="10.7109375" style="99" customWidth="1"/>
    <col min="12048" max="12048" width="7.42578125" style="99" customWidth="1"/>
    <col min="12049" max="12050" width="6.42578125" style="99" customWidth="1"/>
    <col min="12051" max="12051" width="5.42578125" style="99" customWidth="1"/>
    <col min="12052" max="12052" width="5.7109375" style="99" customWidth="1"/>
    <col min="12053" max="12054" width="7.28515625" style="99" customWidth="1"/>
    <col min="12055" max="12056" width="7.7109375" style="99" customWidth="1"/>
    <col min="12057" max="12288" width="9" style="99"/>
    <col min="12289" max="12289" width="4.5703125" style="99" customWidth="1"/>
    <col min="12290" max="12290" width="55.5703125" style="99" customWidth="1"/>
    <col min="12291" max="12291" width="6.42578125" style="99" customWidth="1"/>
    <col min="12292" max="12292" width="9" style="99"/>
    <col min="12293" max="12293" width="6" style="99" customWidth="1"/>
    <col min="12294" max="12294" width="6.85546875" style="99" customWidth="1"/>
    <col min="12295" max="12295" width="7.140625" style="99" customWidth="1"/>
    <col min="12296" max="12296" width="8" style="99" bestFit="1" customWidth="1"/>
    <col min="12297" max="12297" width="6.42578125" style="99" customWidth="1"/>
    <col min="12298" max="12298" width="5.7109375" style="99" customWidth="1"/>
    <col min="12299" max="12300" width="11.85546875" style="99" customWidth="1"/>
    <col min="12301" max="12301" width="7" style="99" customWidth="1"/>
    <col min="12302" max="12303" width="10.7109375" style="99" customWidth="1"/>
    <col min="12304" max="12304" width="7.42578125" style="99" customWidth="1"/>
    <col min="12305" max="12306" width="6.42578125" style="99" customWidth="1"/>
    <col min="12307" max="12307" width="5.42578125" style="99" customWidth="1"/>
    <col min="12308" max="12308" width="5.7109375" style="99" customWidth="1"/>
    <col min="12309" max="12310" width="7.28515625" style="99" customWidth="1"/>
    <col min="12311" max="12312" width="7.7109375" style="99" customWidth="1"/>
    <col min="12313" max="12544" width="9" style="99"/>
    <col min="12545" max="12545" width="4.5703125" style="99" customWidth="1"/>
    <col min="12546" max="12546" width="55.5703125" style="99" customWidth="1"/>
    <col min="12547" max="12547" width="6.42578125" style="99" customWidth="1"/>
    <col min="12548" max="12548" width="9" style="99"/>
    <col min="12549" max="12549" width="6" style="99" customWidth="1"/>
    <col min="12550" max="12550" width="6.85546875" style="99" customWidth="1"/>
    <col min="12551" max="12551" width="7.140625" style="99" customWidth="1"/>
    <col min="12552" max="12552" width="8" style="99" bestFit="1" customWidth="1"/>
    <col min="12553" max="12553" width="6.42578125" style="99" customWidth="1"/>
    <col min="12554" max="12554" width="5.7109375" style="99" customWidth="1"/>
    <col min="12555" max="12556" width="11.85546875" style="99" customWidth="1"/>
    <col min="12557" max="12557" width="7" style="99" customWidth="1"/>
    <col min="12558" max="12559" width="10.7109375" style="99" customWidth="1"/>
    <col min="12560" max="12560" width="7.42578125" style="99" customWidth="1"/>
    <col min="12561" max="12562" width="6.42578125" style="99" customWidth="1"/>
    <col min="12563" max="12563" width="5.42578125" style="99" customWidth="1"/>
    <col min="12564" max="12564" width="5.7109375" style="99" customWidth="1"/>
    <col min="12565" max="12566" width="7.28515625" style="99" customWidth="1"/>
    <col min="12567" max="12568" width="7.7109375" style="99" customWidth="1"/>
    <col min="12569" max="12800" width="9" style="99"/>
    <col min="12801" max="12801" width="4.5703125" style="99" customWidth="1"/>
    <col min="12802" max="12802" width="55.5703125" style="99" customWidth="1"/>
    <col min="12803" max="12803" width="6.42578125" style="99" customWidth="1"/>
    <col min="12804" max="12804" width="9" style="99"/>
    <col min="12805" max="12805" width="6" style="99" customWidth="1"/>
    <col min="12806" max="12806" width="6.85546875" style="99" customWidth="1"/>
    <col min="12807" max="12807" width="7.140625" style="99" customWidth="1"/>
    <col min="12808" max="12808" width="8" style="99" bestFit="1" customWidth="1"/>
    <col min="12809" max="12809" width="6.42578125" style="99" customWidth="1"/>
    <col min="12810" max="12810" width="5.7109375" style="99" customWidth="1"/>
    <col min="12811" max="12812" width="11.85546875" style="99" customWidth="1"/>
    <col min="12813" max="12813" width="7" style="99" customWidth="1"/>
    <col min="12814" max="12815" width="10.7109375" style="99" customWidth="1"/>
    <col min="12816" max="12816" width="7.42578125" style="99" customWidth="1"/>
    <col min="12817" max="12818" width="6.42578125" style="99" customWidth="1"/>
    <col min="12819" max="12819" width="5.42578125" style="99" customWidth="1"/>
    <col min="12820" max="12820" width="5.7109375" style="99" customWidth="1"/>
    <col min="12821" max="12822" width="7.28515625" style="99" customWidth="1"/>
    <col min="12823" max="12824" width="7.7109375" style="99" customWidth="1"/>
    <col min="12825" max="13056" width="9" style="99"/>
    <col min="13057" max="13057" width="4.5703125" style="99" customWidth="1"/>
    <col min="13058" max="13058" width="55.5703125" style="99" customWidth="1"/>
    <col min="13059" max="13059" width="6.42578125" style="99" customWidth="1"/>
    <col min="13060" max="13060" width="9" style="99"/>
    <col min="13061" max="13061" width="6" style="99" customWidth="1"/>
    <col min="13062" max="13062" width="6.85546875" style="99" customWidth="1"/>
    <col min="13063" max="13063" width="7.140625" style="99" customWidth="1"/>
    <col min="13064" max="13064" width="8" style="99" bestFit="1" customWidth="1"/>
    <col min="13065" max="13065" width="6.42578125" style="99" customWidth="1"/>
    <col min="13066" max="13066" width="5.7109375" style="99" customWidth="1"/>
    <col min="13067" max="13068" width="11.85546875" style="99" customWidth="1"/>
    <col min="13069" max="13069" width="7" style="99" customWidth="1"/>
    <col min="13070" max="13071" width="10.7109375" style="99" customWidth="1"/>
    <col min="13072" max="13072" width="7.42578125" style="99" customWidth="1"/>
    <col min="13073" max="13074" width="6.42578125" style="99" customWidth="1"/>
    <col min="13075" max="13075" width="5.42578125" style="99" customWidth="1"/>
    <col min="13076" max="13076" width="5.7109375" style="99" customWidth="1"/>
    <col min="13077" max="13078" width="7.28515625" style="99" customWidth="1"/>
    <col min="13079" max="13080" width="7.7109375" style="99" customWidth="1"/>
    <col min="13081" max="13312" width="9" style="99"/>
    <col min="13313" max="13313" width="4.5703125" style="99" customWidth="1"/>
    <col min="13314" max="13314" width="55.5703125" style="99" customWidth="1"/>
    <col min="13315" max="13315" width="6.42578125" style="99" customWidth="1"/>
    <col min="13316" max="13316" width="9" style="99"/>
    <col min="13317" max="13317" width="6" style="99" customWidth="1"/>
    <col min="13318" max="13318" width="6.85546875" style="99" customWidth="1"/>
    <col min="13319" max="13319" width="7.140625" style="99" customWidth="1"/>
    <col min="13320" max="13320" width="8" style="99" bestFit="1" customWidth="1"/>
    <col min="13321" max="13321" width="6.42578125" style="99" customWidth="1"/>
    <col min="13322" max="13322" width="5.7109375" style="99" customWidth="1"/>
    <col min="13323" max="13324" width="11.85546875" style="99" customWidth="1"/>
    <col min="13325" max="13325" width="7" style="99" customWidth="1"/>
    <col min="13326" max="13327" width="10.7109375" style="99" customWidth="1"/>
    <col min="13328" max="13328" width="7.42578125" style="99" customWidth="1"/>
    <col min="13329" max="13330" width="6.42578125" style="99" customWidth="1"/>
    <col min="13331" max="13331" width="5.42578125" style="99" customWidth="1"/>
    <col min="13332" max="13332" width="5.7109375" style="99" customWidth="1"/>
    <col min="13333" max="13334" width="7.28515625" style="99" customWidth="1"/>
    <col min="13335" max="13336" width="7.7109375" style="99" customWidth="1"/>
    <col min="13337" max="13568" width="9" style="99"/>
    <col min="13569" max="13569" width="4.5703125" style="99" customWidth="1"/>
    <col min="13570" max="13570" width="55.5703125" style="99" customWidth="1"/>
    <col min="13571" max="13571" width="6.42578125" style="99" customWidth="1"/>
    <col min="13572" max="13572" width="9" style="99"/>
    <col min="13573" max="13573" width="6" style="99" customWidth="1"/>
    <col min="13574" max="13574" width="6.85546875" style="99" customWidth="1"/>
    <col min="13575" max="13575" width="7.140625" style="99" customWidth="1"/>
    <col min="13576" max="13576" width="8" style="99" bestFit="1" customWidth="1"/>
    <col min="13577" max="13577" width="6.42578125" style="99" customWidth="1"/>
    <col min="13578" max="13578" width="5.7109375" style="99" customWidth="1"/>
    <col min="13579" max="13580" width="11.85546875" style="99" customWidth="1"/>
    <col min="13581" max="13581" width="7" style="99" customWidth="1"/>
    <col min="13582" max="13583" width="10.7109375" style="99" customWidth="1"/>
    <col min="13584" max="13584" width="7.42578125" style="99" customWidth="1"/>
    <col min="13585" max="13586" width="6.42578125" style="99" customWidth="1"/>
    <col min="13587" max="13587" width="5.42578125" style="99" customWidth="1"/>
    <col min="13588" max="13588" width="5.7109375" style="99" customWidth="1"/>
    <col min="13589" max="13590" width="7.28515625" style="99" customWidth="1"/>
    <col min="13591" max="13592" width="7.7109375" style="99" customWidth="1"/>
    <col min="13593" max="13824" width="9" style="99"/>
    <col min="13825" max="13825" width="4.5703125" style="99" customWidth="1"/>
    <col min="13826" max="13826" width="55.5703125" style="99" customWidth="1"/>
    <col min="13827" max="13827" width="6.42578125" style="99" customWidth="1"/>
    <col min="13828" max="13828" width="9" style="99"/>
    <col min="13829" max="13829" width="6" style="99" customWidth="1"/>
    <col min="13830" max="13830" width="6.85546875" style="99" customWidth="1"/>
    <col min="13831" max="13831" width="7.140625" style="99" customWidth="1"/>
    <col min="13832" max="13832" width="8" style="99" bestFit="1" customWidth="1"/>
    <col min="13833" max="13833" width="6.42578125" style="99" customWidth="1"/>
    <col min="13834" max="13834" width="5.7109375" style="99" customWidth="1"/>
    <col min="13835" max="13836" width="11.85546875" style="99" customWidth="1"/>
    <col min="13837" max="13837" width="7" style="99" customWidth="1"/>
    <col min="13838" max="13839" width="10.7109375" style="99" customWidth="1"/>
    <col min="13840" max="13840" width="7.42578125" style="99" customWidth="1"/>
    <col min="13841" max="13842" width="6.42578125" style="99" customWidth="1"/>
    <col min="13843" max="13843" width="5.42578125" style="99" customWidth="1"/>
    <col min="13844" max="13844" width="5.7109375" style="99" customWidth="1"/>
    <col min="13845" max="13846" width="7.28515625" style="99" customWidth="1"/>
    <col min="13847" max="13848" width="7.7109375" style="99" customWidth="1"/>
    <col min="13849" max="14080" width="9" style="99"/>
    <col min="14081" max="14081" width="4.5703125" style="99" customWidth="1"/>
    <col min="14082" max="14082" width="55.5703125" style="99" customWidth="1"/>
    <col min="14083" max="14083" width="6.42578125" style="99" customWidth="1"/>
    <col min="14084" max="14084" width="9" style="99"/>
    <col min="14085" max="14085" width="6" style="99" customWidth="1"/>
    <col min="14086" max="14086" width="6.85546875" style="99" customWidth="1"/>
    <col min="14087" max="14087" width="7.140625" style="99" customWidth="1"/>
    <col min="14088" max="14088" width="8" style="99" bestFit="1" customWidth="1"/>
    <col min="14089" max="14089" width="6.42578125" style="99" customWidth="1"/>
    <col min="14090" max="14090" width="5.7109375" style="99" customWidth="1"/>
    <col min="14091" max="14092" width="11.85546875" style="99" customWidth="1"/>
    <col min="14093" max="14093" width="7" style="99" customWidth="1"/>
    <col min="14094" max="14095" width="10.7109375" style="99" customWidth="1"/>
    <col min="14096" max="14096" width="7.42578125" style="99" customWidth="1"/>
    <col min="14097" max="14098" width="6.42578125" style="99" customWidth="1"/>
    <col min="14099" max="14099" width="5.42578125" style="99" customWidth="1"/>
    <col min="14100" max="14100" width="5.7109375" style="99" customWidth="1"/>
    <col min="14101" max="14102" width="7.28515625" style="99" customWidth="1"/>
    <col min="14103" max="14104" width="7.7109375" style="99" customWidth="1"/>
    <col min="14105" max="14336" width="9" style="99"/>
    <col min="14337" max="14337" width="4.5703125" style="99" customWidth="1"/>
    <col min="14338" max="14338" width="55.5703125" style="99" customWidth="1"/>
    <col min="14339" max="14339" width="6.42578125" style="99" customWidth="1"/>
    <col min="14340" max="14340" width="9" style="99"/>
    <col min="14341" max="14341" width="6" style="99" customWidth="1"/>
    <col min="14342" max="14342" width="6.85546875" style="99" customWidth="1"/>
    <col min="14343" max="14343" width="7.140625" style="99" customWidth="1"/>
    <col min="14344" max="14344" width="8" style="99" bestFit="1" customWidth="1"/>
    <col min="14345" max="14345" width="6.42578125" style="99" customWidth="1"/>
    <col min="14346" max="14346" width="5.7109375" style="99" customWidth="1"/>
    <col min="14347" max="14348" width="11.85546875" style="99" customWidth="1"/>
    <col min="14349" max="14349" width="7" style="99" customWidth="1"/>
    <col min="14350" max="14351" width="10.7109375" style="99" customWidth="1"/>
    <col min="14352" max="14352" width="7.42578125" style="99" customWidth="1"/>
    <col min="14353" max="14354" width="6.42578125" style="99" customWidth="1"/>
    <col min="14355" max="14355" width="5.42578125" style="99" customWidth="1"/>
    <col min="14356" max="14356" width="5.7109375" style="99" customWidth="1"/>
    <col min="14357" max="14358" width="7.28515625" style="99" customWidth="1"/>
    <col min="14359" max="14360" width="7.7109375" style="99" customWidth="1"/>
    <col min="14361" max="14592" width="9" style="99"/>
    <col min="14593" max="14593" width="4.5703125" style="99" customWidth="1"/>
    <col min="14594" max="14594" width="55.5703125" style="99" customWidth="1"/>
    <col min="14595" max="14595" width="6.42578125" style="99" customWidth="1"/>
    <col min="14596" max="14596" width="9" style="99"/>
    <col min="14597" max="14597" width="6" style="99" customWidth="1"/>
    <col min="14598" max="14598" width="6.85546875" style="99" customWidth="1"/>
    <col min="14599" max="14599" width="7.140625" style="99" customWidth="1"/>
    <col min="14600" max="14600" width="8" style="99" bestFit="1" customWidth="1"/>
    <col min="14601" max="14601" width="6.42578125" style="99" customWidth="1"/>
    <col min="14602" max="14602" width="5.7109375" style="99" customWidth="1"/>
    <col min="14603" max="14604" width="11.85546875" style="99" customWidth="1"/>
    <col min="14605" max="14605" width="7" style="99" customWidth="1"/>
    <col min="14606" max="14607" width="10.7109375" style="99" customWidth="1"/>
    <col min="14608" max="14608" width="7.42578125" style="99" customWidth="1"/>
    <col min="14609" max="14610" width="6.42578125" style="99" customWidth="1"/>
    <col min="14611" max="14611" width="5.42578125" style="99" customWidth="1"/>
    <col min="14612" max="14612" width="5.7109375" style="99" customWidth="1"/>
    <col min="14613" max="14614" width="7.28515625" style="99" customWidth="1"/>
    <col min="14615" max="14616" width="7.7109375" style="99" customWidth="1"/>
    <col min="14617" max="14848" width="9" style="99"/>
    <col min="14849" max="14849" width="4.5703125" style="99" customWidth="1"/>
    <col min="14850" max="14850" width="55.5703125" style="99" customWidth="1"/>
    <col min="14851" max="14851" width="6.42578125" style="99" customWidth="1"/>
    <col min="14852" max="14852" width="9" style="99"/>
    <col min="14853" max="14853" width="6" style="99" customWidth="1"/>
    <col min="14854" max="14854" width="6.85546875" style="99" customWidth="1"/>
    <col min="14855" max="14855" width="7.140625" style="99" customWidth="1"/>
    <col min="14856" max="14856" width="8" style="99" bestFit="1" customWidth="1"/>
    <col min="14857" max="14857" width="6.42578125" style="99" customWidth="1"/>
    <col min="14858" max="14858" width="5.7109375" style="99" customWidth="1"/>
    <col min="14859" max="14860" width="11.85546875" style="99" customWidth="1"/>
    <col min="14861" max="14861" width="7" style="99" customWidth="1"/>
    <col min="14862" max="14863" width="10.7109375" style="99" customWidth="1"/>
    <col min="14864" max="14864" width="7.42578125" style="99" customWidth="1"/>
    <col min="14865" max="14866" width="6.42578125" style="99" customWidth="1"/>
    <col min="14867" max="14867" width="5.42578125" style="99" customWidth="1"/>
    <col min="14868" max="14868" width="5.7109375" style="99" customWidth="1"/>
    <col min="14869" max="14870" width="7.28515625" style="99" customWidth="1"/>
    <col min="14871" max="14872" width="7.7109375" style="99" customWidth="1"/>
    <col min="14873" max="15104" width="9" style="99"/>
    <col min="15105" max="15105" width="4.5703125" style="99" customWidth="1"/>
    <col min="15106" max="15106" width="55.5703125" style="99" customWidth="1"/>
    <col min="15107" max="15107" width="6.42578125" style="99" customWidth="1"/>
    <col min="15108" max="15108" width="9" style="99"/>
    <col min="15109" max="15109" width="6" style="99" customWidth="1"/>
    <col min="15110" max="15110" width="6.85546875" style="99" customWidth="1"/>
    <col min="15111" max="15111" width="7.140625" style="99" customWidth="1"/>
    <col min="15112" max="15112" width="8" style="99" bestFit="1" customWidth="1"/>
    <col min="15113" max="15113" width="6.42578125" style="99" customWidth="1"/>
    <col min="15114" max="15114" width="5.7109375" style="99" customWidth="1"/>
    <col min="15115" max="15116" width="11.85546875" style="99" customWidth="1"/>
    <col min="15117" max="15117" width="7" style="99" customWidth="1"/>
    <col min="15118" max="15119" width="10.7109375" style="99" customWidth="1"/>
    <col min="15120" max="15120" width="7.42578125" style="99" customWidth="1"/>
    <col min="15121" max="15122" width="6.42578125" style="99" customWidth="1"/>
    <col min="15123" max="15123" width="5.42578125" style="99" customWidth="1"/>
    <col min="15124" max="15124" width="5.7109375" style="99" customWidth="1"/>
    <col min="15125" max="15126" width="7.28515625" style="99" customWidth="1"/>
    <col min="15127" max="15128" width="7.7109375" style="99" customWidth="1"/>
    <col min="15129" max="15360" width="9" style="99"/>
    <col min="15361" max="15361" width="4.5703125" style="99" customWidth="1"/>
    <col min="15362" max="15362" width="55.5703125" style="99" customWidth="1"/>
    <col min="15363" max="15363" width="6.42578125" style="99" customWidth="1"/>
    <col min="15364" max="15364" width="9" style="99"/>
    <col min="15365" max="15365" width="6" style="99" customWidth="1"/>
    <col min="15366" max="15366" width="6.85546875" style="99" customWidth="1"/>
    <col min="15367" max="15367" width="7.140625" style="99" customWidth="1"/>
    <col min="15368" max="15368" width="8" style="99" bestFit="1" customWidth="1"/>
    <col min="15369" max="15369" width="6.42578125" style="99" customWidth="1"/>
    <col min="15370" max="15370" width="5.7109375" style="99" customWidth="1"/>
    <col min="15371" max="15372" width="11.85546875" style="99" customWidth="1"/>
    <col min="15373" max="15373" width="7" style="99" customWidth="1"/>
    <col min="15374" max="15375" width="10.7109375" style="99" customWidth="1"/>
    <col min="15376" max="15376" width="7.42578125" style="99" customWidth="1"/>
    <col min="15377" max="15378" width="6.42578125" style="99" customWidth="1"/>
    <col min="15379" max="15379" width="5.42578125" style="99" customWidth="1"/>
    <col min="15380" max="15380" width="5.7109375" style="99" customWidth="1"/>
    <col min="15381" max="15382" width="7.28515625" style="99" customWidth="1"/>
    <col min="15383" max="15384" width="7.7109375" style="99" customWidth="1"/>
    <col min="15385" max="15616" width="9" style="99"/>
    <col min="15617" max="15617" width="4.5703125" style="99" customWidth="1"/>
    <col min="15618" max="15618" width="55.5703125" style="99" customWidth="1"/>
    <col min="15619" max="15619" width="6.42578125" style="99" customWidth="1"/>
    <col min="15620" max="15620" width="9" style="99"/>
    <col min="15621" max="15621" width="6" style="99" customWidth="1"/>
    <col min="15622" max="15622" width="6.85546875" style="99" customWidth="1"/>
    <col min="15623" max="15623" width="7.140625" style="99" customWidth="1"/>
    <col min="15624" max="15624" width="8" style="99" bestFit="1" customWidth="1"/>
    <col min="15625" max="15625" width="6.42578125" style="99" customWidth="1"/>
    <col min="15626" max="15626" width="5.7109375" style="99" customWidth="1"/>
    <col min="15627" max="15628" width="11.85546875" style="99" customWidth="1"/>
    <col min="15629" max="15629" width="7" style="99" customWidth="1"/>
    <col min="15630" max="15631" width="10.7109375" style="99" customWidth="1"/>
    <col min="15632" max="15632" width="7.42578125" style="99" customWidth="1"/>
    <col min="15633" max="15634" width="6.42578125" style="99" customWidth="1"/>
    <col min="15635" max="15635" width="5.42578125" style="99" customWidth="1"/>
    <col min="15636" max="15636" width="5.7109375" style="99" customWidth="1"/>
    <col min="15637" max="15638" width="7.28515625" style="99" customWidth="1"/>
    <col min="15639" max="15640" width="7.7109375" style="99" customWidth="1"/>
    <col min="15641" max="15872" width="9" style="99"/>
    <col min="15873" max="15873" width="4.5703125" style="99" customWidth="1"/>
    <col min="15874" max="15874" width="55.5703125" style="99" customWidth="1"/>
    <col min="15875" max="15875" width="6.42578125" style="99" customWidth="1"/>
    <col min="15876" max="15876" width="9" style="99"/>
    <col min="15877" max="15877" width="6" style="99" customWidth="1"/>
    <col min="15878" max="15878" width="6.85546875" style="99" customWidth="1"/>
    <col min="15879" max="15879" width="7.140625" style="99" customWidth="1"/>
    <col min="15880" max="15880" width="8" style="99" bestFit="1" customWidth="1"/>
    <col min="15881" max="15881" width="6.42578125" style="99" customWidth="1"/>
    <col min="15882" max="15882" width="5.7109375" style="99" customWidth="1"/>
    <col min="15883" max="15884" width="11.85546875" style="99" customWidth="1"/>
    <col min="15885" max="15885" width="7" style="99" customWidth="1"/>
    <col min="15886" max="15887" width="10.7109375" style="99" customWidth="1"/>
    <col min="15888" max="15888" width="7.42578125" style="99" customWidth="1"/>
    <col min="15889" max="15890" width="6.42578125" style="99" customWidth="1"/>
    <col min="15891" max="15891" width="5.42578125" style="99" customWidth="1"/>
    <col min="15892" max="15892" width="5.7109375" style="99" customWidth="1"/>
    <col min="15893" max="15894" width="7.28515625" style="99" customWidth="1"/>
    <col min="15895" max="15896" width="7.7109375" style="99" customWidth="1"/>
    <col min="15897" max="16128" width="9" style="99"/>
    <col min="16129" max="16129" width="4.5703125" style="99" customWidth="1"/>
    <col min="16130" max="16130" width="55.5703125" style="99" customWidth="1"/>
    <col min="16131" max="16131" width="6.42578125" style="99" customWidth="1"/>
    <col min="16132" max="16132" width="9" style="99"/>
    <col min="16133" max="16133" width="6" style="99" customWidth="1"/>
    <col min="16134" max="16134" width="6.85546875" style="99" customWidth="1"/>
    <col min="16135" max="16135" width="7.140625" style="99" customWidth="1"/>
    <col min="16136" max="16136" width="8" style="99" bestFit="1" customWidth="1"/>
    <col min="16137" max="16137" width="6.42578125" style="99" customWidth="1"/>
    <col min="16138" max="16138" width="5.7109375" style="99" customWidth="1"/>
    <col min="16139" max="16140" width="11.85546875" style="99" customWidth="1"/>
    <col min="16141" max="16141" width="7" style="99" customWidth="1"/>
    <col min="16142" max="16143" width="10.7109375" style="99" customWidth="1"/>
    <col min="16144" max="16144" width="7.42578125" style="99" customWidth="1"/>
    <col min="16145" max="16146" width="6.42578125" style="99" customWidth="1"/>
    <col min="16147" max="16147" width="5.42578125" style="99" customWidth="1"/>
    <col min="16148" max="16148" width="5.7109375" style="99" customWidth="1"/>
    <col min="16149" max="16150" width="7.28515625" style="99" customWidth="1"/>
    <col min="16151" max="16152" width="7.7109375" style="99" customWidth="1"/>
    <col min="16153" max="16384" width="9" style="99"/>
  </cols>
  <sheetData>
    <row r="1" spans="1:24" x14ac:dyDescent="0.25">
      <c r="B1" s="98" t="s">
        <v>64</v>
      </c>
      <c r="L1" s="241" t="s">
        <v>65</v>
      </c>
      <c r="M1" s="241"/>
      <c r="N1" s="241" t="s">
        <v>66</v>
      </c>
      <c r="O1" s="241"/>
      <c r="P1" s="241" t="s">
        <v>67</v>
      </c>
      <c r="Q1" s="241"/>
      <c r="R1" s="242" t="s">
        <v>68</v>
      </c>
      <c r="S1" s="242"/>
      <c r="T1" s="242"/>
      <c r="U1" s="242"/>
      <c r="V1" s="242"/>
      <c r="W1" s="242"/>
      <c r="X1" s="98"/>
    </row>
    <row r="2" spans="1:24" ht="10.15" customHeight="1" x14ac:dyDescent="0.25">
      <c r="B2" s="243" t="s">
        <v>69</v>
      </c>
      <c r="C2" s="241" t="s">
        <v>70</v>
      </c>
      <c r="D2" s="241"/>
      <c r="E2" s="241"/>
      <c r="F2" s="241" t="s">
        <v>71</v>
      </c>
      <c r="G2" s="241"/>
      <c r="H2" s="241" t="s">
        <v>72</v>
      </c>
      <c r="I2" s="241"/>
      <c r="J2" s="241"/>
      <c r="N2" s="99" t="s">
        <v>73</v>
      </c>
      <c r="O2" s="99" t="s">
        <v>74</v>
      </c>
      <c r="P2" s="99" t="s">
        <v>74</v>
      </c>
      <c r="Q2" s="99" t="s">
        <v>75</v>
      </c>
      <c r="R2" s="244" t="s">
        <v>76</v>
      </c>
      <c r="S2" s="244" t="s">
        <v>77</v>
      </c>
      <c r="T2" s="244" t="s">
        <v>78</v>
      </c>
      <c r="U2" s="244" t="s">
        <v>79</v>
      </c>
      <c r="V2" s="244" t="s">
        <v>80</v>
      </c>
      <c r="W2" s="245" t="s">
        <v>81</v>
      </c>
    </row>
    <row r="3" spans="1:24" x14ac:dyDescent="0.25">
      <c r="B3" s="243"/>
      <c r="C3" s="99" t="s">
        <v>82</v>
      </c>
      <c r="D3" s="99" t="s">
        <v>83</v>
      </c>
      <c r="E3" s="99" t="s">
        <v>84</v>
      </c>
      <c r="F3" s="99" t="s">
        <v>85</v>
      </c>
      <c r="G3" s="99" t="s">
        <v>86</v>
      </c>
      <c r="H3" s="99" t="s">
        <v>87</v>
      </c>
      <c r="I3" s="99" t="str">
        <f>C3</f>
        <v>PVC</v>
      </c>
      <c r="J3" s="99" t="str">
        <f>D3</f>
        <v>koka</v>
      </c>
      <c r="K3" s="99" t="s">
        <v>33</v>
      </c>
      <c r="L3" s="99" t="s">
        <v>88</v>
      </c>
      <c r="M3" s="99" t="s">
        <v>89</v>
      </c>
      <c r="N3" s="100">
        <v>0.25</v>
      </c>
      <c r="O3" s="100">
        <v>0.30000000000000004</v>
      </c>
      <c r="R3" s="244"/>
      <c r="S3" s="244"/>
      <c r="T3" s="244"/>
      <c r="U3" s="244"/>
      <c r="V3" s="244"/>
      <c r="W3" s="245"/>
    </row>
    <row r="4" spans="1:24" x14ac:dyDescent="0.25">
      <c r="B4" s="101" t="s">
        <v>90</v>
      </c>
      <c r="C4" s="102">
        <f t="shared" ref="C4" si="0">E4-D4</f>
        <v>10</v>
      </c>
      <c r="D4" s="100">
        <v>0</v>
      </c>
      <c r="E4" s="100">
        <v>10</v>
      </c>
      <c r="F4" s="100">
        <v>1.35</v>
      </c>
      <c r="G4" s="100">
        <v>1.55</v>
      </c>
      <c r="H4" s="99">
        <f t="shared" ref="H4" si="1">F4*G4</f>
        <v>2.0925000000000002</v>
      </c>
      <c r="I4" s="99">
        <f t="shared" ref="I4" si="2">H4*C4</f>
        <v>20.925000000000004</v>
      </c>
      <c r="J4" s="99">
        <f t="shared" ref="J4" si="3">H4*D4</f>
        <v>0</v>
      </c>
      <c r="K4" s="99">
        <f t="shared" ref="K4" si="4">I4+J4</f>
        <v>20.925000000000004</v>
      </c>
      <c r="L4" s="99">
        <f t="shared" ref="L4" si="5">(F4*2+G4*2)*E4</f>
        <v>58.000000000000007</v>
      </c>
      <c r="M4" s="99">
        <f t="shared" ref="M4" si="6">(F4*2+G4*2)*D4</f>
        <v>0</v>
      </c>
      <c r="N4" s="99">
        <f t="shared" ref="N4" si="7">L4*$N$3</f>
        <v>14.500000000000002</v>
      </c>
      <c r="O4" s="99">
        <f t="shared" ref="O4" si="8">M4*$O$3</f>
        <v>0</v>
      </c>
      <c r="P4" s="99">
        <f t="shared" ref="P4" si="9">F4*D4</f>
        <v>0</v>
      </c>
      <c r="Q4" s="99">
        <f t="shared" ref="Q4" si="10">E4*F4*1.05</f>
        <v>14.175000000000001</v>
      </c>
      <c r="R4" s="99">
        <f t="shared" ref="R4" si="11">E4*(F4+2*G4)</f>
        <v>44.5</v>
      </c>
      <c r="S4" s="99">
        <f t="shared" ref="S4" si="12">R4</f>
        <v>44.5</v>
      </c>
      <c r="T4" s="99">
        <f t="shared" ref="T4" si="13">E4*F4</f>
        <v>13.5</v>
      </c>
      <c r="U4" s="99">
        <f t="shared" ref="U4" si="14">T4</f>
        <v>13.5</v>
      </c>
      <c r="V4" s="99">
        <f t="shared" ref="V4" si="15">E4*2</f>
        <v>20</v>
      </c>
      <c r="W4" s="103"/>
      <c r="X4" s="104"/>
    </row>
    <row r="5" spans="1:24" x14ac:dyDescent="0.25">
      <c r="B5" s="101"/>
      <c r="D5" s="105"/>
      <c r="E5" s="106">
        <f>E4</f>
        <v>10</v>
      </c>
      <c r="F5" s="105"/>
      <c r="G5" s="105"/>
      <c r="H5" s="105"/>
      <c r="I5" s="106">
        <f>SUM(I4:I4)</f>
        <v>20.925000000000004</v>
      </c>
      <c r="J5" s="106">
        <f t="shared" ref="J5:K5" si="16">SUM(J4:J4)</f>
        <v>0</v>
      </c>
      <c r="K5" s="106">
        <f t="shared" si="16"/>
        <v>20.925000000000004</v>
      </c>
      <c r="L5" s="106">
        <f t="shared" ref="L5:V5" si="17">SUM(L4:L4)</f>
        <v>58.000000000000007</v>
      </c>
      <c r="M5" s="106">
        <f t="shared" si="17"/>
        <v>0</v>
      </c>
      <c r="N5" s="106">
        <f t="shared" si="17"/>
        <v>14.500000000000002</v>
      </c>
      <c r="O5" s="106">
        <f t="shared" si="17"/>
        <v>0</v>
      </c>
      <c r="P5" s="106">
        <f t="shared" si="17"/>
        <v>0</v>
      </c>
      <c r="Q5" s="106">
        <f t="shared" si="17"/>
        <v>14.175000000000001</v>
      </c>
      <c r="R5" s="106">
        <f t="shared" si="17"/>
        <v>44.5</v>
      </c>
      <c r="S5" s="106">
        <f t="shared" si="17"/>
        <v>44.5</v>
      </c>
      <c r="T5" s="106">
        <f t="shared" si="17"/>
        <v>13.5</v>
      </c>
      <c r="U5" s="106">
        <f t="shared" si="17"/>
        <v>13.5</v>
      </c>
      <c r="V5" s="106">
        <f t="shared" si="17"/>
        <v>20</v>
      </c>
      <c r="W5" s="107">
        <f>14.5*2</f>
        <v>29</v>
      </c>
    </row>
    <row r="6" spans="1:24" x14ac:dyDescent="0.25">
      <c r="B6" s="107" t="s">
        <v>91</v>
      </c>
    </row>
    <row r="7" spans="1:24" x14ac:dyDescent="0.2">
      <c r="A7" s="99" t="s">
        <v>92</v>
      </c>
      <c r="B7" s="99" t="s">
        <v>93</v>
      </c>
      <c r="D7" s="108" t="s">
        <v>94</v>
      </c>
      <c r="F7" s="99">
        <v>1749</v>
      </c>
      <c r="H7" s="109"/>
      <c r="I7" s="109"/>
    </row>
    <row r="8" spans="1:24" x14ac:dyDescent="0.25">
      <c r="A8" s="110"/>
      <c r="B8" s="111" t="s">
        <v>95</v>
      </c>
      <c r="C8" s="110"/>
      <c r="D8" s="110" t="s">
        <v>96</v>
      </c>
      <c r="E8" s="108"/>
    </row>
    <row r="9" spans="1:24" ht="45" x14ac:dyDescent="0.25">
      <c r="A9" s="110" t="s">
        <v>97</v>
      </c>
      <c r="B9" s="112" t="s">
        <v>98</v>
      </c>
      <c r="C9" s="110" t="s">
        <v>99</v>
      </c>
      <c r="D9" s="113">
        <v>380</v>
      </c>
      <c r="E9" s="99" t="s">
        <v>100</v>
      </c>
    </row>
    <row r="10" spans="1:24" ht="33.75" x14ac:dyDescent="0.25">
      <c r="A10" s="110" t="s">
        <v>101</v>
      </c>
      <c r="B10" s="112" t="s">
        <v>102</v>
      </c>
      <c r="C10" s="110" t="str">
        <f>C9</f>
        <v>m²</v>
      </c>
      <c r="D10" s="113">
        <f>14.3*1.7</f>
        <v>24.310000000000002</v>
      </c>
      <c r="E10" s="113"/>
    </row>
    <row r="11" spans="1:24" ht="45" x14ac:dyDescent="0.25">
      <c r="A11" s="110" t="s">
        <v>104</v>
      </c>
      <c r="B11" s="112" t="s">
        <v>105</v>
      </c>
      <c r="C11" s="110" t="str">
        <f>C10</f>
        <v>m²</v>
      </c>
      <c r="D11" s="113">
        <v>70</v>
      </c>
    </row>
    <row r="12" spans="1:24" x14ac:dyDescent="0.25">
      <c r="A12" s="110"/>
      <c r="B12" s="111" t="s">
        <v>108</v>
      </c>
      <c r="C12" s="110"/>
      <c r="D12" s="110"/>
    </row>
    <row r="13" spans="1:24" ht="33.75" x14ac:dyDescent="0.25">
      <c r="A13" s="110" t="s">
        <v>109</v>
      </c>
      <c r="B13" s="112" t="s">
        <v>110</v>
      </c>
      <c r="C13" s="110" t="str">
        <f>C11</f>
        <v>m²</v>
      </c>
      <c r="D13" s="110">
        <v>660</v>
      </c>
    </row>
    <row r="14" spans="1:24" ht="56.25" x14ac:dyDescent="0.25">
      <c r="A14" s="110" t="s">
        <v>111</v>
      </c>
      <c r="B14" s="112" t="s">
        <v>112</v>
      </c>
      <c r="C14" s="110" t="s">
        <v>99</v>
      </c>
      <c r="D14" s="114">
        <v>675</v>
      </c>
    </row>
    <row r="15" spans="1:24" ht="45" x14ac:dyDescent="0.25">
      <c r="A15" s="110" t="s">
        <v>113</v>
      </c>
      <c r="B15" s="112" t="s">
        <v>114</v>
      </c>
      <c r="C15" s="110" t="str">
        <f>C14</f>
        <v>m²</v>
      </c>
      <c r="D15" s="110">
        <v>120</v>
      </c>
      <c r="E15" s="98"/>
      <c r="F15" s="98"/>
    </row>
    <row r="16" spans="1:24" ht="45" x14ac:dyDescent="0.25">
      <c r="A16" s="110" t="s">
        <v>115</v>
      </c>
      <c r="B16" s="112" t="s">
        <v>116</v>
      </c>
      <c r="C16" s="110" t="str">
        <f>C13</f>
        <v>m²</v>
      </c>
      <c r="D16" s="110">
        <v>13</v>
      </c>
    </row>
    <row r="17" spans="1:9" x14ac:dyDescent="0.25">
      <c r="B17" s="99"/>
    </row>
    <row r="18" spans="1:9" ht="67.5" x14ac:dyDescent="0.25">
      <c r="A18" s="116" t="s">
        <v>119</v>
      </c>
      <c r="B18" s="117" t="s">
        <v>120</v>
      </c>
      <c r="C18" s="117" t="s">
        <v>117</v>
      </c>
      <c r="D18" s="116" t="s">
        <v>121</v>
      </c>
      <c r="E18" s="116" t="s">
        <v>122</v>
      </c>
      <c r="F18" s="116" t="s">
        <v>123</v>
      </c>
      <c r="G18" s="116" t="s">
        <v>124</v>
      </c>
      <c r="H18" s="116" t="s">
        <v>125</v>
      </c>
      <c r="I18" s="116" t="s">
        <v>126</v>
      </c>
    </row>
    <row r="19" spans="1:9" x14ac:dyDescent="0.2">
      <c r="A19" s="239" t="s">
        <v>127</v>
      </c>
      <c r="B19" s="240"/>
      <c r="C19" s="118" t="s">
        <v>128</v>
      </c>
      <c r="D19" s="119">
        <v>1</v>
      </c>
      <c r="E19" s="118"/>
      <c r="F19" s="118"/>
      <c r="G19" s="115"/>
      <c r="H19" s="115"/>
      <c r="I19" s="115"/>
    </row>
    <row r="20" spans="1:9" x14ac:dyDescent="0.2">
      <c r="A20" s="120">
        <v>1</v>
      </c>
      <c r="B20" s="121" t="s">
        <v>129</v>
      </c>
      <c r="C20" s="115" t="s">
        <v>130</v>
      </c>
      <c r="E20" s="115"/>
      <c r="F20" s="115"/>
      <c r="G20" s="115"/>
      <c r="H20" s="115"/>
      <c r="I20" s="115">
        <f>D19*4</f>
        <v>4</v>
      </c>
    </row>
    <row r="21" spans="1:9" x14ac:dyDescent="0.2">
      <c r="A21" s="115">
        <v>2</v>
      </c>
      <c r="B21" s="122" t="s">
        <v>131</v>
      </c>
      <c r="C21" s="123" t="s">
        <v>128</v>
      </c>
      <c r="D21" s="124">
        <f>D19*8</f>
        <v>8</v>
      </c>
      <c r="E21" s="124">
        <v>150</v>
      </c>
      <c r="F21" s="124">
        <f>E21*D21/1000</f>
        <v>1.2</v>
      </c>
      <c r="G21" s="125">
        <v>4.79</v>
      </c>
      <c r="H21" s="125">
        <f>E21*G21/1000</f>
        <v>0.71850000000000003</v>
      </c>
      <c r="I21" s="115">
        <f>G21*F21</f>
        <v>5.7480000000000002</v>
      </c>
    </row>
    <row r="22" spans="1:9" x14ac:dyDescent="0.2">
      <c r="A22" s="115">
        <v>3</v>
      </c>
      <c r="B22" s="122" t="s">
        <v>132</v>
      </c>
      <c r="C22" s="123" t="s">
        <v>128</v>
      </c>
      <c r="E22" s="124"/>
      <c r="F22" s="124"/>
      <c r="G22" s="125"/>
      <c r="H22" s="125"/>
      <c r="I22" s="124">
        <f>8*D19</f>
        <v>8</v>
      </c>
    </row>
    <row r="23" spans="1:9" x14ac:dyDescent="0.2">
      <c r="A23" s="120">
        <v>4</v>
      </c>
      <c r="B23" s="122" t="s">
        <v>133</v>
      </c>
      <c r="C23" s="123" t="s">
        <v>130</v>
      </c>
      <c r="D23" s="126">
        <f>D19*7.8208</f>
        <v>7.8208000000000002</v>
      </c>
      <c r="E23" s="126"/>
      <c r="F23" s="126"/>
      <c r="G23" s="127">
        <v>0.39500000000000002</v>
      </c>
      <c r="H23" s="127"/>
      <c r="I23" s="125">
        <f>G23*D23</f>
        <v>3.0892160000000004</v>
      </c>
    </row>
    <row r="24" spans="1:9" x14ac:dyDescent="0.2">
      <c r="A24" s="115">
        <v>5</v>
      </c>
      <c r="B24" s="128" t="s">
        <v>134</v>
      </c>
      <c r="C24" s="115" t="s">
        <v>130</v>
      </c>
      <c r="D24" s="125">
        <f>D19*4.032</f>
        <v>4.032</v>
      </c>
      <c r="E24" s="125"/>
      <c r="F24" s="125"/>
      <c r="G24" s="127">
        <v>0.222</v>
      </c>
      <c r="H24" s="127"/>
      <c r="I24" s="125">
        <f>D24*G24</f>
        <v>0.89510400000000001</v>
      </c>
    </row>
    <row r="25" spans="1:9" x14ac:dyDescent="0.2">
      <c r="A25" s="115">
        <v>6</v>
      </c>
      <c r="B25" s="128" t="s">
        <v>135</v>
      </c>
      <c r="C25" s="115" t="s">
        <v>99</v>
      </c>
      <c r="D25" s="125"/>
      <c r="E25" s="125"/>
      <c r="F25" s="125"/>
      <c r="G25" s="115"/>
      <c r="H25" s="115"/>
      <c r="I25" s="125">
        <f>(2*0.003*3.14*D24)+(3.14*0.003^2*2*10)+(2*0.004*3.14*D23)+(3.14*0.004^2*2*14)+(0.04025*8)</f>
        <v>0.59639329600000002</v>
      </c>
    </row>
    <row r="26" spans="1:9" x14ac:dyDescent="0.2">
      <c r="A26" s="120">
        <v>7</v>
      </c>
      <c r="B26" s="122" t="s">
        <v>136</v>
      </c>
      <c r="C26" s="123" t="s">
        <v>137</v>
      </c>
      <c r="D26" s="128"/>
      <c r="E26" s="128"/>
      <c r="F26" s="128"/>
      <c r="G26" s="128"/>
      <c r="H26" s="128"/>
      <c r="I26" s="127">
        <f>0.15*(3.14*0.25^2)*D19</f>
        <v>2.9437499999999998E-2</v>
      </c>
    </row>
  </sheetData>
  <sheetProtection selectLockedCells="1" selectUnlockedCells="1"/>
  <mergeCells count="15">
    <mergeCell ref="A19:B19"/>
    <mergeCell ref="L1:M1"/>
    <mergeCell ref="N1:O1"/>
    <mergeCell ref="P1:Q1"/>
    <mergeCell ref="R1:W1"/>
    <mergeCell ref="B2:B3"/>
    <mergeCell ref="C2:E2"/>
    <mergeCell ref="F2:G2"/>
    <mergeCell ref="H2:J2"/>
    <mergeCell ref="R2:R3"/>
    <mergeCell ref="S2:S3"/>
    <mergeCell ref="T2:T3"/>
    <mergeCell ref="U2:U3"/>
    <mergeCell ref="V2:V3"/>
    <mergeCell ref="W2:W3"/>
  </mergeCells>
  <pageMargins left="0.78749999999999998" right="0" top="0.59027777777777779" bottom="0.78749999999999998" header="0.51180555555555551" footer="0.51180555555555551"/>
  <pageSetup paperSize="9" scale="61" firstPageNumber="0" orientation="landscape" horizontalDpi="300" verticalDpi="300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9</vt:i4>
      </vt:variant>
      <vt:variant>
        <vt:lpstr>Diapazoni ar nosaukumiem</vt:lpstr>
      </vt:variant>
      <vt:variant>
        <vt:i4>2</vt:i4>
      </vt:variant>
    </vt:vector>
  </HeadingPairs>
  <TitlesOfParts>
    <vt:vector size="11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apjomi</vt:lpstr>
      <vt:lpstr>apjomi!__xlnm_Print_Area</vt:lpstr>
      <vt:lpstr>apjomi!Drukas_apgabals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2020-04-28T11:58:39Z</dcterms:modified>
</cp:coreProperties>
</file>