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23_Tise_71\"/>
    </mc:Choice>
  </mc:AlternateContent>
  <xr:revisionPtr revIDLastSave="0" documentId="8_{5748D486-2ECE-4DD4-8849-3DB5E741CFC9}" xr6:coauthVersionLast="32" xr6:coauthVersionMax="32" xr10:uidLastSave="{00000000-0000-0000-0000-000000000000}"/>
  <bookViews>
    <workbookView xWindow="0" yWindow="0" windowWidth="14625" windowHeight="11880" tabRatio="990" activeTab="1"/>
  </bookViews>
  <sheets>
    <sheet name="KPDV" sheetId="1" r:id="rId1"/>
    <sheet name="AR " sheetId="2" r:id="rId2"/>
    <sheet name="logi" sheetId="3" r:id="rId3"/>
    <sheet name="apjomi" sheetId="4" r:id="rId4"/>
    <sheet name="C" sheetId="5" r:id="rId5"/>
    <sheet name="IM" sheetId="6" r:id="rId6"/>
    <sheet name="PS" sheetId="7" r:id="rId7"/>
    <sheet name="BS" sheetId="8" r:id="rId8"/>
    <sheet name="Jumts" sheetId="9" r:id="rId9"/>
    <sheet name="AVK" sheetId="10" r:id="rId10"/>
    <sheet name="GA" sheetId="11" r:id="rId11"/>
    <sheet name="Zibens" sheetId="12" r:id="rId12"/>
  </sheets>
  <definedNames>
    <definedName name="_xlnm._FilterDatabase" localSheetId="1" hidden="1">'AR '!$A$12:$Q$71</definedName>
    <definedName name="_xlnm._FilterDatabase" localSheetId="7" hidden="1">BS!$A$12:$Q$21</definedName>
    <definedName name="_xlnm._FilterDatabase" localSheetId="4" hidden="1">'C'!$A$12:$Q$53</definedName>
    <definedName name="_xlnm._FilterDatabase" localSheetId="10" hidden="1">GA!$A$11:$Q$41</definedName>
    <definedName name="_xlnm._FilterDatabase" localSheetId="5" hidden="1">IM!$A$12:$Q$55</definedName>
    <definedName name="_xlnm._FilterDatabase" localSheetId="8" hidden="1">Jumts!$A$11:$Q$64</definedName>
    <definedName name="_xlnm._FilterDatabase" localSheetId="6" hidden="1">PS!$A$10:$Q$18</definedName>
    <definedName name="_xlnm._FilterDatabase" localSheetId="11" hidden="1">Zibens!$A$10:$P$12</definedName>
    <definedName name="__xlnm__FilterDatabase" localSheetId="1">'AR '!$A$10:$Q$69</definedName>
    <definedName name="__xlnm__FilterDatabase" localSheetId="7">BS!#REF!</definedName>
    <definedName name="__xlnm__FilterDatabase" localSheetId="4">'C'!$A$12:$Q$53</definedName>
    <definedName name="__xlnm__FilterDatabase" localSheetId="10">#REF!</definedName>
    <definedName name="__xlnm__FilterDatabase" localSheetId="5">IM!$A$3:$Q$33</definedName>
    <definedName name="__xlnm__FilterDatabase" localSheetId="8">#REF!</definedName>
    <definedName name="__xlnm__FilterDatabase" localSheetId="2">NA()</definedName>
    <definedName name="__xlnm__FilterDatabase" localSheetId="6">PS!#REF!</definedName>
    <definedName name="__xlnm__FilterDatabase" localSheetId="11">Zibens!$A$10:$P$12</definedName>
    <definedName name="__xlnm__FilterDatabase_1">'AR '!$A$10:$Q$71</definedName>
    <definedName name="__xlnm__FilterDatabase_1_1">#REF!</definedName>
    <definedName name="__xlnm__FilterDatabase_10">Zibens!$A$10:$P$12</definedName>
    <definedName name="__xlnm__FilterDatabase_2">'C'!$A$12:$Q$53</definedName>
    <definedName name="__xlnm__FilterDatabase_3">IM!$A$12:$Q$42</definedName>
    <definedName name="__xlnm__FilterDatabase_4">PS!$A$10:$Q$18</definedName>
    <definedName name="__xlnm__FilterDatabase_5">BS!$A$12:$Q$21</definedName>
    <definedName name="__xlnm__FilterDatabase_6">Jumts!$A$11:$Q$64</definedName>
    <definedName name="__xlnm__FilterDatabase_7">#REF!</definedName>
    <definedName name="__xlnm__FilterDatabase_8">#REF!</definedName>
    <definedName name="__xlnm__FilterDatabase_9">GA!$A$11:$Q$41</definedName>
    <definedName name="__xlnm_Print_Area" localSheetId="3">apjomi!$A$1:$W$60</definedName>
    <definedName name="__xlnm_Print_Area" localSheetId="1">'AR '!$A$1:$Q$79</definedName>
    <definedName name="__xlnm_Print_Area" localSheetId="4">'C'!$A$1:$Q$63</definedName>
    <definedName name="__xlnm_Print_Area" localSheetId="0">KPDV!$A$1:$G$40</definedName>
    <definedName name="__xlnm_Print_Area" localSheetId="2">logi!$A$1:$Q$85</definedName>
    <definedName name="__xlnm_Print_Titles" localSheetId="1">'AR '!$12:$12</definedName>
    <definedName name="__xlnm_Print_Titles" localSheetId="7">BS!#REF!</definedName>
    <definedName name="__xlnm_Print_Titles" localSheetId="4">'C'!$12:$12</definedName>
    <definedName name="__xlnm_Print_Titles" localSheetId="10">#REF!</definedName>
    <definedName name="__xlnm_Print_Titles" localSheetId="5">IM!#REF!</definedName>
    <definedName name="__xlnm_Print_Titles" localSheetId="8">#REF!</definedName>
    <definedName name="__xlnm_Print_Titles" localSheetId="6">PS!#REF!</definedName>
    <definedName name="__xlnm_Print_Titles" localSheetId="11">Zibens!$12:$12</definedName>
    <definedName name="_xlnm.Print_Area" localSheetId="3">apjomi!$A$1:$W$60</definedName>
    <definedName name="_xlnm.Print_Area" localSheetId="1">'AR '!$A$1:$Q$81</definedName>
    <definedName name="_xlnm.Print_Area" localSheetId="7">BS!$A$1:$Q$32</definedName>
    <definedName name="_xlnm.Print_Area" localSheetId="4">'C'!$A$1:$Q$63</definedName>
    <definedName name="_xlnm.Print_Area" localSheetId="10">GA!$A$1:$R$51</definedName>
    <definedName name="_xlnm.Print_Area" localSheetId="8">Jumts!$A$1:$Q$60</definedName>
    <definedName name="_xlnm.Print_Area" localSheetId="0">KPDV!$A$1:$G$40</definedName>
    <definedName name="_xlnm.Print_Area" localSheetId="2">logi!$A$1:$Q$85</definedName>
    <definedName name="_xlnm.Print_Area" localSheetId="6">PS!$A$1:$Q$28</definedName>
    <definedName name="_xlnm.Print_Area" localSheetId="11">Zibens!$A$1:$P$48</definedName>
    <definedName name="_xlnm.Print_Titles" localSheetId="1">'AR '!$12:$12</definedName>
    <definedName name="_xlnm.Print_Titles" localSheetId="7">BS!$12:$12</definedName>
    <definedName name="_xlnm.Print_Titles" localSheetId="4">'C'!$12:$12</definedName>
    <definedName name="_xlnm.Print_Titles" localSheetId="10">GA!$13:$13</definedName>
    <definedName name="_xlnm.Print_Titles" localSheetId="5">IM!$12:$12</definedName>
    <definedName name="_xlnm.Print_Titles" localSheetId="8">Jumts!$11:$11</definedName>
    <definedName name="_xlnm.Print_Titles" localSheetId="6">PS!$12:$12</definedName>
    <definedName name="_xlnm.Print_Titles" localSheetId="11">Zibens!$12:$12</definedName>
    <definedName name="Excel_BuiltIn__FilterDatabase" localSheetId="1">'AR '!$A$12:$Q$69</definedName>
    <definedName name="Excel_BuiltIn__FilterDatabase" localSheetId="7">BS!#REF!</definedName>
    <definedName name="Excel_BuiltIn__FilterDatabase" localSheetId="10">#REF!</definedName>
    <definedName name="Excel_BuiltIn__FilterDatabase" localSheetId="5">IM!$A$3:$Q$41</definedName>
    <definedName name="Excel_BuiltIn__FilterDatabase" localSheetId="8">#REF!</definedName>
    <definedName name="Excel_BuiltIn__FilterDatabase" localSheetId="6">PS!#REF!</definedName>
    <definedName name="Excel_BuiltIn_Print_Area" localSheetId="1">'AR '!$A$1:$Q$79</definedName>
    <definedName name="Excel_BuiltIn_Print_Area" localSheetId="7">BS!$A$1:$Q$3</definedName>
    <definedName name="Excel_BuiltIn_Print_Area" localSheetId="6">PS!$A$65528:$Q$65529</definedName>
    <definedName name="Excel_BuiltIn_Print_Titles" localSheetId="7">BS!#REF!</definedName>
    <definedName name="Excel_BuiltIn_Print_Titles" localSheetId="10">#REF!</definedName>
    <definedName name="Excel_BuiltIn_Print_Titles" localSheetId="5">IM!#REF!</definedName>
    <definedName name="Excel_BuiltIn_Print_Titles" localSheetId="8">#REF!</definedName>
    <definedName name="Excel_BuiltIn_Print_Titles" localSheetId="6">PS!#REF!</definedName>
  </definedNames>
  <calcPr calcId="179017" fullCalcOnLoad="1" iterateDelta="1E-4"/>
</workbook>
</file>

<file path=xl/calcChain.xml><?xml version="1.0" encoding="utf-8"?>
<calcChain xmlns="http://schemas.openxmlformats.org/spreadsheetml/2006/main">
  <c r="J3" i="4" l="1"/>
  <c r="K3" i="4"/>
  <c r="C4" i="4"/>
  <c r="I4" i="4"/>
  <c r="J4" i="4" s="1"/>
  <c r="L4" i="4" s="1"/>
  <c r="K4" i="4"/>
  <c r="M4" i="4"/>
  <c r="N4" i="4"/>
  <c r="O4" i="4"/>
  <c r="P4" i="4"/>
  <c r="Q4" i="4"/>
  <c r="R4" i="4"/>
  <c r="S4" i="4"/>
  <c r="T4" i="4" s="1"/>
  <c r="U4" i="4"/>
  <c r="V4" i="4" s="1"/>
  <c r="C5" i="4"/>
  <c r="I5" i="4"/>
  <c r="J5" i="4"/>
  <c r="K5" i="4"/>
  <c r="L5" i="4"/>
  <c r="M5" i="4"/>
  <c r="N5" i="4"/>
  <c r="N38" i="4" s="1"/>
  <c r="O5" i="4"/>
  <c r="P5" i="4"/>
  <c r="P38" i="4" s="1"/>
  <c r="Q5" i="4"/>
  <c r="R5" i="4"/>
  <c r="R38" i="4" s="1"/>
  <c r="E58" i="2" s="1"/>
  <c r="S5" i="4"/>
  <c r="T5" i="4"/>
  <c r="U5" i="4"/>
  <c r="V5" i="4"/>
  <c r="C6" i="4"/>
  <c r="I6" i="4"/>
  <c r="J6" i="4" s="1"/>
  <c r="L6" i="4" s="1"/>
  <c r="K6" i="4"/>
  <c r="M6" i="4"/>
  <c r="N6" i="4"/>
  <c r="O6" i="4"/>
  <c r="P6" i="4"/>
  <c r="Q6" i="4"/>
  <c r="R6" i="4"/>
  <c r="S6" i="4"/>
  <c r="T6" i="4" s="1"/>
  <c r="U6" i="4"/>
  <c r="V6" i="4" s="1"/>
  <c r="C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C8" i="4"/>
  <c r="I8" i="4"/>
  <c r="J8" i="4" s="1"/>
  <c r="L8" i="4" s="1"/>
  <c r="K8" i="4"/>
  <c r="M8" i="4"/>
  <c r="N8" i="4"/>
  <c r="O8" i="4"/>
  <c r="P8" i="4"/>
  <c r="Q8" i="4"/>
  <c r="R8" i="4"/>
  <c r="S8" i="4"/>
  <c r="T8" i="4" s="1"/>
  <c r="U8" i="4"/>
  <c r="V8" i="4" s="1"/>
  <c r="C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C10" i="4"/>
  <c r="I10" i="4"/>
  <c r="J10" i="4" s="1"/>
  <c r="L10" i="4" s="1"/>
  <c r="K10" i="4"/>
  <c r="M10" i="4"/>
  <c r="N10" i="4"/>
  <c r="O10" i="4"/>
  <c r="P10" i="4"/>
  <c r="Q10" i="4"/>
  <c r="R10" i="4"/>
  <c r="S10" i="4"/>
  <c r="T10" i="4" s="1"/>
  <c r="U10" i="4"/>
  <c r="V10" i="4" s="1"/>
  <c r="C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C12" i="4"/>
  <c r="I12" i="4"/>
  <c r="J12" i="4" s="1"/>
  <c r="L12" i="4" s="1"/>
  <c r="K12" i="4"/>
  <c r="M12" i="4"/>
  <c r="N12" i="4"/>
  <c r="O12" i="4"/>
  <c r="P12" i="4"/>
  <c r="Q12" i="4"/>
  <c r="R12" i="4"/>
  <c r="S12" i="4"/>
  <c r="T12" i="4" s="1"/>
  <c r="U12" i="4"/>
  <c r="V12" i="4" s="1"/>
  <c r="C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C14" i="4"/>
  <c r="I14" i="4"/>
  <c r="J14" i="4" s="1"/>
  <c r="L14" i="4" s="1"/>
  <c r="K14" i="4"/>
  <c r="M14" i="4"/>
  <c r="M75" i="4" s="1"/>
  <c r="N14" i="4"/>
  <c r="O14" i="4"/>
  <c r="P14" i="4"/>
  <c r="Q14" i="4"/>
  <c r="R14" i="4"/>
  <c r="S14" i="4"/>
  <c r="T14" i="4" s="1"/>
  <c r="U14" i="4"/>
  <c r="V14" i="4" s="1"/>
  <c r="C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C16" i="4"/>
  <c r="I16" i="4"/>
  <c r="J16" i="4" s="1"/>
  <c r="L16" i="4" s="1"/>
  <c r="K16" i="4"/>
  <c r="M16" i="4"/>
  <c r="N16" i="4"/>
  <c r="O16" i="4"/>
  <c r="P16" i="4"/>
  <c r="Q16" i="4"/>
  <c r="R16" i="4"/>
  <c r="S16" i="4"/>
  <c r="T16" i="4" s="1"/>
  <c r="U16" i="4"/>
  <c r="V16" i="4" s="1"/>
  <c r="C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C18" i="4"/>
  <c r="I18" i="4"/>
  <c r="J18" i="4" s="1"/>
  <c r="L18" i="4" s="1"/>
  <c r="K18" i="4"/>
  <c r="M18" i="4"/>
  <c r="N18" i="4"/>
  <c r="O18" i="4"/>
  <c r="P18" i="4"/>
  <c r="Q18" i="4"/>
  <c r="R18" i="4"/>
  <c r="S18" i="4"/>
  <c r="T18" i="4" s="1"/>
  <c r="U18" i="4"/>
  <c r="V18" i="4" s="1"/>
  <c r="C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C20" i="4"/>
  <c r="I20" i="4"/>
  <c r="J20" i="4" s="1"/>
  <c r="L20" i="4" s="1"/>
  <c r="K20" i="4"/>
  <c r="M20" i="4"/>
  <c r="N20" i="4"/>
  <c r="O20" i="4"/>
  <c r="P20" i="4"/>
  <c r="Q20" i="4"/>
  <c r="R20" i="4"/>
  <c r="S20" i="4"/>
  <c r="T20" i="4" s="1"/>
  <c r="U20" i="4"/>
  <c r="V20" i="4" s="1"/>
  <c r="C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C22" i="4"/>
  <c r="I22" i="4"/>
  <c r="J22" i="4" s="1"/>
  <c r="L22" i="4" s="1"/>
  <c r="K22" i="4"/>
  <c r="M22" i="4"/>
  <c r="N22" i="4"/>
  <c r="O22" i="4"/>
  <c r="P22" i="4"/>
  <c r="Q22" i="4"/>
  <c r="R22" i="4"/>
  <c r="S22" i="4"/>
  <c r="T22" i="4" s="1"/>
  <c r="U22" i="4"/>
  <c r="V22" i="4" s="1"/>
  <c r="C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C24" i="4"/>
  <c r="I24" i="4"/>
  <c r="J24" i="4" s="1"/>
  <c r="L24" i="4" s="1"/>
  <c r="K24" i="4"/>
  <c r="M24" i="4"/>
  <c r="N24" i="4"/>
  <c r="O24" i="4"/>
  <c r="P24" i="4"/>
  <c r="Q24" i="4"/>
  <c r="R24" i="4"/>
  <c r="S24" i="4"/>
  <c r="T24" i="4" s="1"/>
  <c r="U24" i="4"/>
  <c r="V24" i="4" s="1"/>
  <c r="C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C26" i="4"/>
  <c r="G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C27" i="4"/>
  <c r="G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C28" i="4"/>
  <c r="G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C29" i="4"/>
  <c r="G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G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G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G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G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C34" i="4"/>
  <c r="G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C35" i="4"/>
  <c r="I35" i="4"/>
  <c r="J35" i="4" s="1"/>
  <c r="L35" i="4" s="1"/>
  <c r="K35" i="4"/>
  <c r="K38" i="4" s="1"/>
  <c r="M35" i="4"/>
  <c r="N35" i="4"/>
  <c r="O35" i="4"/>
  <c r="P35" i="4"/>
  <c r="T35" i="4"/>
  <c r="U35" i="4"/>
  <c r="V35" i="4"/>
  <c r="I36" i="4"/>
  <c r="J36" i="4"/>
  <c r="K36" i="4"/>
  <c r="L36" i="4"/>
  <c r="M36" i="4"/>
  <c r="N36" i="4"/>
  <c r="O36" i="4"/>
  <c r="P36" i="4"/>
  <c r="T36" i="4"/>
  <c r="U36" i="4"/>
  <c r="V36" i="4" s="1"/>
  <c r="I37" i="4"/>
  <c r="J37" i="4" s="1"/>
  <c r="K37" i="4"/>
  <c r="M37" i="4"/>
  <c r="N37" i="4"/>
  <c r="O37" i="4"/>
  <c r="P37" i="4"/>
  <c r="T37" i="4"/>
  <c r="U37" i="4"/>
  <c r="V37" i="4"/>
  <c r="E38" i="4"/>
  <c r="M38" i="4"/>
  <c r="O38" i="4"/>
  <c r="Q38" i="4"/>
  <c r="S38" i="4"/>
  <c r="U38" i="4"/>
  <c r="C44" i="4"/>
  <c r="D44" i="4"/>
  <c r="C45" i="4"/>
  <c r="C46" i="4"/>
  <c r="N46" i="4"/>
  <c r="P46" i="4"/>
  <c r="Q46" i="4" s="1"/>
  <c r="C47" i="4"/>
  <c r="N47" i="4"/>
  <c r="P47" i="4"/>
  <c r="Q47" i="4" s="1"/>
  <c r="C48" i="4"/>
  <c r="C51" i="4" s="1"/>
  <c r="C52" i="4" s="1"/>
  <c r="H49" i="4"/>
  <c r="N49" i="4"/>
  <c r="P49" i="4" s="1"/>
  <c r="Q49" i="4" s="1"/>
  <c r="H50" i="4"/>
  <c r="N50" i="4"/>
  <c r="P50" i="4" s="1"/>
  <c r="Q50" i="4" s="1"/>
  <c r="H51" i="4"/>
  <c r="H52" i="4" s="1"/>
  <c r="H53" i="4" s="1"/>
  <c r="H54" i="4" s="1"/>
  <c r="H55" i="4" s="1"/>
  <c r="H56" i="4" s="1"/>
  <c r="H57" i="4" s="1"/>
  <c r="N51" i="4"/>
  <c r="P51" i="4"/>
  <c r="Q51" i="4" s="1"/>
  <c r="N52" i="4"/>
  <c r="P52" i="4" s="1"/>
  <c r="Q52" i="4" s="1"/>
  <c r="C53" i="4"/>
  <c r="N53" i="4"/>
  <c r="P53" i="4"/>
  <c r="Q53" i="4" s="1"/>
  <c r="N54" i="4"/>
  <c r="P54" i="4"/>
  <c r="Q54" i="4" s="1"/>
  <c r="N55" i="4"/>
  <c r="P55" i="4"/>
  <c r="Q55" i="4" s="1"/>
  <c r="Q56" i="4"/>
  <c r="Q57" i="4"/>
  <c r="Q58" i="4"/>
  <c r="H1" i="2"/>
  <c r="A3" i="2"/>
  <c r="A4" i="2"/>
  <c r="A5" i="2"/>
  <c r="A6" i="2"/>
  <c r="C12" i="2"/>
  <c r="D12" i="2" s="1"/>
  <c r="E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A13" i="2"/>
  <c r="A14" i="2"/>
  <c r="E14" i="2"/>
  <c r="A15" i="2"/>
  <c r="E15" i="2"/>
  <c r="F15" i="2"/>
  <c r="A16" i="2"/>
  <c r="E16" i="2"/>
  <c r="A17" i="2"/>
  <c r="E17" i="2"/>
  <c r="A18" i="2"/>
  <c r="E18" i="2"/>
  <c r="A19" i="2"/>
  <c r="A20" i="2"/>
  <c r="A21" i="2"/>
  <c r="A22" i="2"/>
  <c r="A23" i="2"/>
  <c r="A24" i="2"/>
  <c r="A25" i="2"/>
  <c r="A26" i="2"/>
  <c r="A27" i="2"/>
  <c r="B27" i="2"/>
  <c r="C27" i="2"/>
  <c r="E27" i="2"/>
  <c r="A28" i="2"/>
  <c r="B28" i="2"/>
  <c r="C28" i="2"/>
  <c r="F28" i="2"/>
  <c r="E28" i="2" s="1"/>
  <c r="E39" i="2" s="1"/>
  <c r="A29" i="2"/>
  <c r="C29" i="2"/>
  <c r="D29" i="2"/>
  <c r="E29" i="2"/>
  <c r="A30" i="2"/>
  <c r="C30" i="2"/>
  <c r="D30" i="2"/>
  <c r="A31" i="2"/>
  <c r="C31" i="2"/>
  <c r="D31" i="2"/>
  <c r="A32" i="2"/>
  <c r="D32" i="2"/>
  <c r="E32" i="2"/>
  <c r="E33" i="2" s="1"/>
  <c r="A33" i="2"/>
  <c r="D33" i="2"/>
  <c r="A34" i="2"/>
  <c r="E34" i="2"/>
  <c r="A35" i="2"/>
  <c r="E35" i="2"/>
  <c r="A36" i="2"/>
  <c r="A37" i="2"/>
  <c r="E37" i="2"/>
  <c r="A38" i="2"/>
  <c r="A39" i="2"/>
  <c r="A40" i="2"/>
  <c r="F40" i="2"/>
  <c r="F41" i="2" s="1"/>
  <c r="F42" i="2" s="1"/>
  <c r="A41" i="2"/>
  <c r="A42" i="2"/>
  <c r="A43" i="2"/>
  <c r="A44" i="2"/>
  <c r="A45" i="2"/>
  <c r="A46" i="2"/>
  <c r="A47" i="2"/>
  <c r="E47" i="2"/>
  <c r="A48" i="2"/>
  <c r="E48" i="2"/>
  <c r="A49" i="2"/>
  <c r="E49" i="2"/>
  <c r="A50" i="2"/>
  <c r="E50" i="2"/>
  <c r="A51" i="2"/>
  <c r="E51" i="2"/>
  <c r="A52" i="2"/>
  <c r="E52" i="2"/>
  <c r="A53" i="2"/>
  <c r="E53" i="2"/>
  <c r="A54" i="2"/>
  <c r="E54" i="2"/>
  <c r="A55" i="2"/>
  <c r="E55" i="2"/>
  <c r="A56" i="2"/>
  <c r="E56" i="2"/>
  <c r="A57" i="2"/>
  <c r="A58" i="2"/>
  <c r="A59" i="2"/>
  <c r="E59" i="2"/>
  <c r="A60" i="2"/>
  <c r="A61" i="2"/>
  <c r="E61" i="2"/>
  <c r="A62" i="2"/>
  <c r="A63" i="2"/>
  <c r="E63" i="2"/>
  <c r="A64" i="2"/>
  <c r="E64" i="2"/>
  <c r="A65" i="2"/>
  <c r="E65" i="2"/>
  <c r="A66" i="2"/>
  <c r="A67" i="2"/>
  <c r="A68" i="2"/>
  <c r="E68" i="2"/>
  <c r="A69" i="2"/>
  <c r="A70" i="2"/>
  <c r="A71" i="2"/>
  <c r="E71" i="2"/>
  <c r="A74" i="2"/>
  <c r="A75" i="2"/>
  <c r="M75" i="2"/>
  <c r="N75" i="2"/>
  <c r="O75" i="2"/>
  <c r="P75" i="2"/>
  <c r="Q75" i="2"/>
  <c r="P8" i="2" s="1"/>
  <c r="E77" i="2"/>
  <c r="E78" i="2"/>
  <c r="A3" i="10"/>
  <c r="A4" i="10"/>
  <c r="A5" i="10"/>
  <c r="A6" i="10"/>
  <c r="B12" i="10"/>
  <c r="C12" i="10"/>
  <c r="D12" i="10" s="1"/>
  <c r="E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E62" i="10"/>
  <c r="A63" i="10"/>
  <c r="E63" i="10"/>
  <c r="E64" i="10"/>
  <c r="A65" i="10"/>
  <c r="E65" i="10"/>
  <c r="E66" i="10"/>
  <c r="A67" i="10"/>
  <c r="E67" i="10"/>
  <c r="E68" i="10"/>
  <c r="A69" i="10"/>
  <c r="E69" i="10"/>
  <c r="E70" i="10"/>
  <c r="A71" i="10"/>
  <c r="E71" i="10"/>
  <c r="E74" i="10"/>
  <c r="A75" i="10"/>
  <c r="E75" i="10"/>
  <c r="A76" i="10"/>
  <c r="E76" i="10"/>
  <c r="A77" i="10"/>
  <c r="E77" i="10"/>
  <c r="A78" i="10"/>
  <c r="E78" i="10"/>
  <c r="A79" i="10"/>
  <c r="E79" i="10"/>
  <c r="A80" i="10"/>
  <c r="E80" i="10"/>
  <c r="A81" i="10"/>
  <c r="E81" i="10"/>
  <c r="A82" i="10"/>
  <c r="E82" i="10"/>
  <c r="A83" i="10"/>
  <c r="E83" i="10"/>
  <c r="A84" i="10"/>
  <c r="E84" i="10"/>
  <c r="A85" i="10"/>
  <c r="E85" i="10"/>
  <c r="A86" i="10"/>
  <c r="E86" i="10"/>
  <c r="A87" i="10"/>
  <c r="A88" i="10" s="1"/>
  <c r="E91" i="10"/>
  <c r="E92" i="10"/>
  <c r="E93" i="10"/>
  <c r="E95" i="10"/>
  <c r="E96" i="10"/>
  <c r="E97" i="10"/>
  <c r="E98" i="10"/>
  <c r="E99" i="10"/>
  <c r="E100" i="10"/>
  <c r="E101" i="10"/>
  <c r="E102" i="10"/>
  <c r="E103" i="10"/>
  <c r="E108" i="10"/>
  <c r="E109" i="10"/>
  <c r="A110" i="10"/>
  <c r="E110" i="10"/>
  <c r="A111" i="10"/>
  <c r="E111" i="10"/>
  <c r="A112" i="10"/>
  <c r="E112" i="10"/>
  <c r="A113" i="10"/>
  <c r="E113" i="10"/>
  <c r="A114" i="10"/>
  <c r="E114" i="10"/>
  <c r="A115" i="10"/>
  <c r="E115" i="10"/>
  <c r="A116" i="10"/>
  <c r="E116" i="10"/>
  <c r="A117" i="10"/>
  <c r="E117" i="10"/>
  <c r="A118" i="10"/>
  <c r="E118" i="10"/>
  <c r="A119" i="10"/>
  <c r="E119" i="10"/>
  <c r="A120" i="10"/>
  <c r="E120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42" i="10"/>
  <c r="A143" i="10"/>
  <c r="E143" i="10"/>
  <c r="A144" i="10"/>
  <c r="E144" i="10"/>
  <c r="A145" i="10"/>
  <c r="E145" i="10"/>
  <c r="A146" i="10"/>
  <c r="E146" i="10"/>
  <c r="A147" i="10"/>
  <c r="E147" i="10"/>
  <c r="A148" i="10"/>
  <c r="E148" i="10"/>
  <c r="A149" i="10"/>
  <c r="E149" i="10"/>
  <c r="A150" i="10"/>
  <c r="E150" i="10"/>
  <c r="A151" i="10"/>
  <c r="E151" i="10"/>
  <c r="A152" i="10"/>
  <c r="E152" i="10"/>
  <c r="A153" i="10"/>
  <c r="E153" i="10"/>
  <c r="A154" i="10"/>
  <c r="E154" i="10"/>
  <c r="A155" i="10"/>
  <c r="E155" i="10"/>
  <c r="M159" i="10"/>
  <c r="N159" i="10"/>
  <c r="O159" i="10"/>
  <c r="P159" i="10"/>
  <c r="C161" i="10"/>
  <c r="C162" i="10"/>
  <c r="A3" i="8"/>
  <c r="A4" i="8"/>
  <c r="A5" i="8"/>
  <c r="A6" i="8"/>
  <c r="B12" i="8"/>
  <c r="C12" i="8" s="1"/>
  <c r="D12" i="8"/>
  <c r="E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A13" i="8"/>
  <c r="E13" i="8"/>
  <c r="A14" i="8"/>
  <c r="E14" i="8"/>
  <c r="A15" i="8"/>
  <c r="E15" i="8"/>
  <c r="A16" i="8"/>
  <c r="C16" i="8"/>
  <c r="E16" i="8"/>
  <c r="A17" i="8"/>
  <c r="C17" i="8"/>
  <c r="E17" i="8"/>
  <c r="F17" i="8"/>
  <c r="A18" i="8"/>
  <c r="E18" i="8"/>
  <c r="A19" i="8"/>
  <c r="E19" i="8"/>
  <c r="A20" i="8"/>
  <c r="E20" i="8"/>
  <c r="A21" i="8"/>
  <c r="A22" i="8"/>
  <c r="A23" i="8"/>
  <c r="A25" i="8"/>
  <c r="A26" i="8"/>
  <c r="M26" i="8"/>
  <c r="N26" i="8"/>
  <c r="O26" i="8"/>
  <c r="P26" i="8"/>
  <c r="C28" i="8"/>
  <c r="C29" i="8"/>
  <c r="A3" i="5"/>
  <c r="A4" i="5"/>
  <c r="A5" i="5"/>
  <c r="A6" i="5"/>
  <c r="B12" i="5"/>
  <c r="C12" i="5" s="1"/>
  <c r="D12" i="5" s="1"/>
  <c r="E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A13" i="5"/>
  <c r="E13" i="5"/>
  <c r="A14" i="5"/>
  <c r="E14" i="5"/>
  <c r="A15" i="5"/>
  <c r="A16" i="5"/>
  <c r="A17" i="5"/>
  <c r="E17" i="5"/>
  <c r="A18" i="5"/>
  <c r="E18" i="5"/>
  <c r="A19" i="5"/>
  <c r="E19" i="5"/>
  <c r="A20" i="5"/>
  <c r="E20" i="5"/>
  <c r="B21" i="5"/>
  <c r="A21" i="5" s="1"/>
  <c r="C21" i="5"/>
  <c r="E21" i="5"/>
  <c r="E29" i="5" s="1"/>
  <c r="A22" i="5"/>
  <c r="E22" i="5"/>
  <c r="A23" i="5"/>
  <c r="E23" i="5"/>
  <c r="A24" i="5"/>
  <c r="A25" i="5"/>
  <c r="B25" i="5"/>
  <c r="C25" i="5"/>
  <c r="E25" i="5"/>
  <c r="A26" i="5"/>
  <c r="E26" i="5"/>
  <c r="A27" i="5"/>
  <c r="E27" i="5"/>
  <c r="A28" i="5"/>
  <c r="E28" i="5"/>
  <c r="A29" i="5"/>
  <c r="A30" i="5"/>
  <c r="A31" i="5"/>
  <c r="A32" i="5"/>
  <c r="A33" i="5"/>
  <c r="A34" i="5"/>
  <c r="A35" i="5"/>
  <c r="A36" i="5"/>
  <c r="E37" i="5"/>
  <c r="E38" i="5"/>
  <c r="E41" i="5" s="1"/>
  <c r="E43" i="5" s="1"/>
  <c r="A39" i="5"/>
  <c r="E39" i="5"/>
  <c r="E42" i="5" s="1"/>
  <c r="E44" i="5" s="1"/>
  <c r="A41" i="5"/>
  <c r="A42" i="5"/>
  <c r="A43" i="5"/>
  <c r="A44" i="5"/>
  <c r="A45" i="5"/>
  <c r="E45" i="5"/>
  <c r="A46" i="5"/>
  <c r="E46" i="5"/>
  <c r="A47" i="5"/>
  <c r="E47" i="5"/>
  <c r="A48" i="5"/>
  <c r="A49" i="5"/>
  <c r="E49" i="5"/>
  <c r="A50" i="5"/>
  <c r="E50" i="5"/>
  <c r="A51" i="5"/>
  <c r="A52" i="5"/>
  <c r="A53" i="5"/>
  <c r="A56" i="5"/>
  <c r="A57" i="5"/>
  <c r="M57" i="5"/>
  <c r="N57" i="5"/>
  <c r="O57" i="5"/>
  <c r="P57" i="5"/>
  <c r="Q57" i="5"/>
  <c r="P8" i="5" s="1"/>
  <c r="C59" i="5"/>
  <c r="C60" i="5"/>
  <c r="B13" i="11"/>
  <c r="C13" i="11" s="1"/>
  <c r="F13" i="11" s="1"/>
  <c r="G13" i="11" s="1"/>
  <c r="H13" i="11" s="1"/>
  <c r="I13" i="11" s="1"/>
  <c r="J13" i="11" s="1"/>
  <c r="K13" i="11" s="1"/>
  <c r="L13" i="11" s="1"/>
  <c r="M13" i="11" s="1"/>
  <c r="D19" i="11"/>
  <c r="D20" i="11"/>
  <c r="G20" i="11"/>
  <c r="D21" i="11"/>
  <c r="G21" i="11"/>
  <c r="D22" i="11"/>
  <c r="G22" i="11"/>
  <c r="D23" i="11"/>
  <c r="G23" i="11"/>
  <c r="G24" i="11"/>
  <c r="G31" i="11" s="1"/>
  <c r="G34" i="11" s="1"/>
  <c r="G25" i="11"/>
  <c r="G26" i="11"/>
  <c r="G27" i="11"/>
  <c r="G28" i="11"/>
  <c r="G29" i="11"/>
  <c r="G30" i="11"/>
  <c r="G35" i="11"/>
  <c r="G36" i="11"/>
  <c r="G37" i="11" s="1"/>
  <c r="G38" i="11" s="1"/>
  <c r="G39" i="11"/>
  <c r="G40" i="11"/>
  <c r="G41" i="11" s="1"/>
  <c r="G42" i="11" s="1"/>
  <c r="N45" i="11"/>
  <c r="O45" i="11"/>
  <c r="R45" i="11" s="1"/>
  <c r="Q9" i="11" s="1"/>
  <c r="P45" i="11"/>
  <c r="Q45" i="11"/>
  <c r="C47" i="11"/>
  <c r="C48" i="11"/>
  <c r="A3" i="6"/>
  <c r="A4" i="6"/>
  <c r="A5" i="6"/>
  <c r="A6" i="6"/>
  <c r="B12" i="6"/>
  <c r="C12" i="6"/>
  <c r="D12" i="6" s="1"/>
  <c r="E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A13" i="6"/>
  <c r="A14" i="6"/>
  <c r="A15" i="6"/>
  <c r="E15" i="6"/>
  <c r="A16" i="6"/>
  <c r="A17" i="6"/>
  <c r="A18" i="6"/>
  <c r="A19" i="6"/>
  <c r="A20" i="6"/>
  <c r="A21" i="6"/>
  <c r="E21" i="6"/>
  <c r="E24" i="6" s="1"/>
  <c r="E26" i="6" s="1"/>
  <c r="A22" i="6"/>
  <c r="E22" i="6"/>
  <c r="E25" i="6" s="1"/>
  <c r="E27" i="6" s="1"/>
  <c r="A23" i="6"/>
  <c r="A24" i="6"/>
  <c r="A25" i="6"/>
  <c r="A26" i="6"/>
  <c r="A27" i="6"/>
  <c r="A28" i="6"/>
  <c r="A29" i="6"/>
  <c r="E29" i="6"/>
  <c r="A30" i="6"/>
  <c r="E30" i="6"/>
  <c r="A31" i="6"/>
  <c r="A32" i="6"/>
  <c r="A33" i="6"/>
  <c r="E33" i="6"/>
  <c r="A34" i="6"/>
  <c r="A35" i="6"/>
  <c r="A36" i="6"/>
  <c r="E36" i="6"/>
  <c r="A37" i="6"/>
  <c r="E37" i="6"/>
  <c r="A38" i="6"/>
  <c r="E38" i="6"/>
  <c r="A39" i="6"/>
  <c r="E39" i="6"/>
  <c r="A40" i="6"/>
  <c r="E40" i="6"/>
  <c r="A41" i="6"/>
  <c r="E41" i="6"/>
  <c r="A42" i="6"/>
  <c r="A43" i="6"/>
  <c r="A44" i="6"/>
  <c r="A45" i="6"/>
  <c r="E45" i="6"/>
  <c r="A46" i="6"/>
  <c r="E46" i="6"/>
  <c r="A47" i="6"/>
  <c r="A48" i="6"/>
  <c r="E48" i="6"/>
  <c r="A49" i="6"/>
  <c r="A50" i="6"/>
  <c r="A51" i="6"/>
  <c r="E51" i="6"/>
  <c r="A52" i="6"/>
  <c r="E52" i="6"/>
  <c r="A53" i="6"/>
  <c r="E53" i="6"/>
  <c r="A54" i="6"/>
  <c r="E54" i="6"/>
  <c r="A55" i="6"/>
  <c r="E55" i="6"/>
  <c r="A56" i="6"/>
  <c r="E56" i="6"/>
  <c r="A57" i="6"/>
  <c r="E57" i="6"/>
  <c r="A60" i="6"/>
  <c r="A61" i="6"/>
  <c r="M61" i="6"/>
  <c r="N61" i="6"/>
  <c r="Q61" i="6" s="1"/>
  <c r="P8" i="6" s="1"/>
  <c r="O61" i="6"/>
  <c r="P61" i="6"/>
  <c r="C63" i="6"/>
  <c r="C64" i="6"/>
  <c r="A3" i="9"/>
  <c r="A4" i="9"/>
  <c r="A5" i="9"/>
  <c r="A6" i="9"/>
  <c r="B12" i="9"/>
  <c r="C12" i="9" s="1"/>
  <c r="D12" i="9" s="1"/>
  <c r="E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A14" i="9"/>
  <c r="E14" i="9"/>
  <c r="E18" i="9" s="1"/>
  <c r="E19" i="9" s="1"/>
  <c r="A15" i="9"/>
  <c r="E15" i="9"/>
  <c r="A16" i="9"/>
  <c r="A17" i="9"/>
  <c r="E17" i="9"/>
  <c r="A18" i="9"/>
  <c r="A19" i="9"/>
  <c r="A20" i="9"/>
  <c r="A21" i="9"/>
  <c r="E21" i="9"/>
  <c r="A22" i="9"/>
  <c r="E22" i="9"/>
  <c r="A23" i="9"/>
  <c r="E23" i="9"/>
  <c r="A24" i="9"/>
  <c r="E24" i="9"/>
  <c r="A25" i="9"/>
  <c r="E25" i="9"/>
  <c r="A26" i="9"/>
  <c r="A27" i="9"/>
  <c r="E27" i="9"/>
  <c r="A28" i="9"/>
  <c r="E28" i="9"/>
  <c r="A29" i="9"/>
  <c r="E29" i="9"/>
  <c r="A30" i="9"/>
  <c r="E30" i="9"/>
  <c r="A31" i="9"/>
  <c r="E31" i="9"/>
  <c r="A32" i="9"/>
  <c r="E32" i="9"/>
  <c r="A33" i="9"/>
  <c r="E33" i="9"/>
  <c r="A34" i="9"/>
  <c r="E34" i="9"/>
  <c r="A35" i="9"/>
  <c r="A36" i="9"/>
  <c r="A37" i="9"/>
  <c r="A38" i="9"/>
  <c r="E38" i="9"/>
  <c r="A39" i="9"/>
  <c r="E39" i="9"/>
  <c r="A40" i="9"/>
  <c r="E40" i="9"/>
  <c r="A41" i="9"/>
  <c r="E41" i="9"/>
  <c r="A42" i="9"/>
  <c r="A43" i="9"/>
  <c r="A44" i="9"/>
  <c r="A45" i="9"/>
  <c r="A46" i="9"/>
  <c r="A47" i="9"/>
  <c r="A48" i="9"/>
  <c r="A49" i="9"/>
  <c r="A52" i="9"/>
  <c r="A53" i="9"/>
  <c r="M53" i="9"/>
  <c r="N53" i="9"/>
  <c r="Q53" i="9" s="1"/>
  <c r="P8" i="9" s="1"/>
  <c r="O53" i="9"/>
  <c r="P53" i="9"/>
  <c r="C55" i="9"/>
  <c r="C56" i="9"/>
  <c r="C10" i="1"/>
  <c r="C11" i="1"/>
  <c r="B16" i="1"/>
  <c r="A17" i="1"/>
  <c r="B17" i="1"/>
  <c r="A18" i="1"/>
  <c r="H1" i="5" s="1"/>
  <c r="B18" i="1"/>
  <c r="A19" i="1"/>
  <c r="H1" i="6" s="1"/>
  <c r="B19" i="1"/>
  <c r="A20" i="1"/>
  <c r="B20" i="1"/>
  <c r="A21" i="1"/>
  <c r="H1" i="8" s="1"/>
  <c r="B21" i="1"/>
  <c r="A22" i="1"/>
  <c r="H1" i="9" s="1"/>
  <c r="B22" i="1"/>
  <c r="A23" i="1"/>
  <c r="H1" i="10" s="1"/>
  <c r="B23" i="1"/>
  <c r="A24" i="1"/>
  <c r="B24" i="1"/>
  <c r="A25" i="1"/>
  <c r="B25" i="1"/>
  <c r="G35" i="1"/>
  <c r="M78" i="1"/>
  <c r="H1" i="3"/>
  <c r="A5" i="3"/>
  <c r="B12" i="3"/>
  <c r="C12" i="3" s="1"/>
  <c r="D12" i="3" s="1"/>
  <c r="E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A13" i="3"/>
  <c r="E13" i="3"/>
  <c r="A14" i="3"/>
  <c r="E14" i="3"/>
  <c r="A15" i="3"/>
  <c r="A16" i="3"/>
  <c r="A17" i="3"/>
  <c r="A18" i="3"/>
  <c r="E18" i="3"/>
  <c r="A19" i="3"/>
  <c r="E19" i="3"/>
  <c r="A20" i="3"/>
  <c r="E20" i="3"/>
  <c r="A21" i="3"/>
  <c r="E21" i="3"/>
  <c r="A22" i="3"/>
  <c r="E22" i="3"/>
  <c r="A23" i="3"/>
  <c r="E23" i="3"/>
  <c r="A24" i="3"/>
  <c r="E24" i="3"/>
  <c r="A25" i="3"/>
  <c r="E25" i="3"/>
  <c r="A26" i="3"/>
  <c r="E26" i="3"/>
  <c r="A27" i="3"/>
  <c r="E27" i="3"/>
  <c r="A28" i="3"/>
  <c r="E28" i="3"/>
  <c r="A29" i="3"/>
  <c r="E29" i="3"/>
  <c r="A30" i="3"/>
  <c r="E30" i="3"/>
  <c r="A31" i="3"/>
  <c r="E31" i="3"/>
  <c r="A32" i="3"/>
  <c r="E32" i="3"/>
  <c r="A33" i="3"/>
  <c r="E33" i="3"/>
  <c r="A34" i="3"/>
  <c r="E34" i="3"/>
  <c r="A35" i="3"/>
  <c r="E35" i="3"/>
  <c r="A36" i="3"/>
  <c r="E36" i="3"/>
  <c r="A37" i="3"/>
  <c r="E37" i="3"/>
  <c r="A38" i="3"/>
  <c r="E38" i="3"/>
  <c r="A39" i="3"/>
  <c r="E39" i="3"/>
  <c r="A40" i="3"/>
  <c r="A41" i="3"/>
  <c r="E41" i="3"/>
  <c r="A42" i="3"/>
  <c r="E42" i="3"/>
  <c r="A43" i="3"/>
  <c r="E43" i="3"/>
  <c r="A44" i="3"/>
  <c r="E44" i="3"/>
  <c r="A45" i="3"/>
  <c r="E45" i="3"/>
  <c r="A46" i="3"/>
  <c r="E46" i="3"/>
  <c r="A47" i="3"/>
  <c r="E47" i="3"/>
  <c r="A48" i="3"/>
  <c r="E48" i="3"/>
  <c r="A49" i="3"/>
  <c r="E49" i="3"/>
  <c r="A50" i="3"/>
  <c r="E50" i="3"/>
  <c r="A51" i="3"/>
  <c r="E51" i="3"/>
  <c r="A52" i="3"/>
  <c r="E52" i="3"/>
  <c r="A53" i="3"/>
  <c r="E53" i="3"/>
  <c r="A54" i="3"/>
  <c r="E54" i="3"/>
  <c r="A55" i="3"/>
  <c r="E55" i="3"/>
  <c r="A56" i="3"/>
  <c r="E56" i="3"/>
  <c r="A57" i="3"/>
  <c r="E57" i="3"/>
  <c r="A58" i="3"/>
  <c r="E58" i="3"/>
  <c r="A59" i="3"/>
  <c r="E59" i="3"/>
  <c r="A60" i="3"/>
  <c r="E60" i="3"/>
  <c r="A61" i="3"/>
  <c r="E61" i="3"/>
  <c r="A62" i="3"/>
  <c r="E62" i="3"/>
  <c r="A63" i="3"/>
  <c r="E63" i="3"/>
  <c r="A64" i="3"/>
  <c r="E64" i="3"/>
  <c r="A65" i="3"/>
  <c r="E65" i="3"/>
  <c r="A66" i="3"/>
  <c r="E66" i="3"/>
  <c r="A67" i="3"/>
  <c r="E67" i="3"/>
  <c r="A68" i="3"/>
  <c r="E68" i="3"/>
  <c r="A69" i="3"/>
  <c r="E69" i="3"/>
  <c r="A70" i="3"/>
  <c r="E70" i="3"/>
  <c r="A71" i="3"/>
  <c r="E71" i="3"/>
  <c r="A72" i="3"/>
  <c r="E72" i="3"/>
  <c r="A73" i="3"/>
  <c r="E73" i="3"/>
  <c r="A74" i="3"/>
  <c r="E74" i="3"/>
  <c r="A75" i="3"/>
  <c r="E75" i="3"/>
  <c r="A76" i="3"/>
  <c r="A77" i="3"/>
  <c r="A78" i="3"/>
  <c r="A79" i="3"/>
  <c r="M79" i="3"/>
  <c r="N79" i="3"/>
  <c r="Q79" i="3" s="1"/>
  <c r="P8" i="3" s="1"/>
  <c r="O79" i="3"/>
  <c r="P79" i="3"/>
  <c r="C81" i="3"/>
  <c r="C82" i="3"/>
  <c r="H1" i="7"/>
  <c r="A3" i="7"/>
  <c r="A4" i="7"/>
  <c r="A5" i="7"/>
  <c r="A6" i="7"/>
  <c r="B12" i="7"/>
  <c r="C12" i="7" s="1"/>
  <c r="D12" i="7" s="1"/>
  <c r="E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A13" i="7"/>
  <c r="E13" i="7"/>
  <c r="A14" i="7"/>
  <c r="E14" i="7"/>
  <c r="A15" i="7"/>
  <c r="E15" i="7"/>
  <c r="A16" i="7"/>
  <c r="C16" i="7"/>
  <c r="E16" i="7"/>
  <c r="A17" i="7"/>
  <c r="E17" i="7"/>
  <c r="A18" i="7"/>
  <c r="E18" i="7"/>
  <c r="M22" i="7"/>
  <c r="N22" i="7"/>
  <c r="O22" i="7"/>
  <c r="P22" i="7"/>
  <c r="Q22" i="7"/>
  <c r="P8" i="7" s="1"/>
  <c r="C24" i="7"/>
  <c r="C25" i="7"/>
  <c r="G1" i="12"/>
  <c r="A3" i="12"/>
  <c r="A4" i="12"/>
  <c r="A5" i="12"/>
  <c r="A6" i="12"/>
  <c r="B12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O12" i="12" s="1"/>
  <c r="P12" i="12" s="1"/>
  <c r="L42" i="12"/>
  <c r="M42" i="12"/>
  <c r="N42" i="12"/>
  <c r="O42" i="12"/>
  <c r="P42" i="12"/>
  <c r="O8" i="12" s="1"/>
  <c r="C44" i="12"/>
  <c r="C45" i="12"/>
  <c r="E30" i="5" l="1"/>
  <c r="E31" i="5"/>
  <c r="E32" i="5"/>
  <c r="E33" i="5"/>
  <c r="E34" i="5"/>
  <c r="E35" i="5"/>
  <c r="N13" i="11"/>
  <c r="O13" i="11" s="1"/>
  <c r="P13" i="11" s="1"/>
  <c r="Q13" i="11" s="1"/>
  <c r="R13" i="11" s="1"/>
  <c r="M75" i="11"/>
  <c r="Q26" i="8"/>
  <c r="P8" i="8" s="1"/>
  <c r="T38" i="4"/>
  <c r="E60" i="2" s="1"/>
  <c r="A40" i="5"/>
  <c r="A38" i="5"/>
  <c r="A37" i="5"/>
  <c r="Q159" i="10"/>
  <c r="P8" i="10" s="1"/>
  <c r="E42" i="2"/>
  <c r="L37" i="4"/>
  <c r="L39" i="4" s="1"/>
  <c r="J38" i="4"/>
  <c r="V38" i="4"/>
  <c r="E62" i="2" s="1"/>
  <c r="F29" i="2"/>
  <c r="F30" i="2" l="1"/>
  <c r="E30" i="2" l="1"/>
  <c r="F31" i="2"/>
  <c r="E31" i="2" s="1"/>
  <c r="E41" i="2" s="1"/>
  <c r="E40" i="2" l="1"/>
  <c r="E24" i="2"/>
  <c r="E43" i="2" l="1"/>
  <c r="E44" i="2"/>
  <c r="E45" i="2"/>
  <c r="E46" i="2"/>
  <c r="E25" i="2"/>
  <c r="E26" i="2"/>
</calcChain>
</file>

<file path=xl/sharedStrings.xml><?xml version="1.0" encoding="utf-8"?>
<sst xmlns="http://schemas.openxmlformats.org/spreadsheetml/2006/main" count="1675" uniqueCount="560">
  <si>
    <t>Kopsavilkuma aprēķini par darbu vai konstruktīvo elementu veidiem</t>
  </si>
  <si>
    <t>(Darba veids vai konstruktīvā elementa nosaukums)</t>
  </si>
  <si>
    <t>Būves nosaukums: Daudzdzīvokļu dzīvojamā ēka</t>
  </si>
  <si>
    <t>Objekta nosaukums: Dzīvojamās ēkas vienkāršota atjaunošana</t>
  </si>
  <si>
    <t>Objekta adrese: Eduarda Tisē iela 71, Liepāja</t>
  </si>
  <si>
    <t>Pasūtījuma Nr. : EA-05-16</t>
  </si>
  <si>
    <t>Par kopējo summu, euro</t>
  </si>
  <si>
    <t>Kopējā darbietilpība, c/h</t>
  </si>
  <si>
    <t>Tāme sastādīta  201_.gada __.______________</t>
  </si>
  <si>
    <t>Lokālās tāmes Nr.</t>
  </si>
  <si>
    <t>Darba veids vai konstruktīvā elementa nosaukums</t>
  </si>
  <si>
    <t>Darba ietilpība, (c/h)</t>
  </si>
  <si>
    <t>Tai skaitā</t>
  </si>
  <si>
    <t>Tāmes izmaksas (euro)</t>
  </si>
  <si>
    <t>Darba alga, (euro)</t>
  </si>
  <si>
    <t>Materiāli, (euro)</t>
  </si>
  <si>
    <t>Mehānismi, (euro)</t>
  </si>
  <si>
    <t>Kopā būvdarbi:</t>
  </si>
  <si>
    <t>Virsizdevumi:</t>
  </si>
  <si>
    <t>….%</t>
  </si>
  <si>
    <t>Peļņa:</t>
  </si>
  <si>
    <t>Darba devēja sociālais nodoklis:</t>
  </si>
  <si>
    <t>kopā</t>
  </si>
  <si>
    <t>Finanšu rezerve</t>
  </si>
  <si>
    <t>bez PVN</t>
  </si>
  <si>
    <t>PVN:</t>
  </si>
  <si>
    <t>Pavisam kopā:</t>
  </si>
  <si>
    <t xml:space="preserve">Sastādīja: </t>
  </si>
  <si>
    <t xml:space="preserve">būvprakses sertifikāts Nr. </t>
  </si>
  <si>
    <t xml:space="preserve">Pārbaudīja: </t>
  </si>
  <si>
    <t xml:space="preserve">sertifikāta Nr. </t>
  </si>
  <si>
    <t>Lokālā tāme Nr.:</t>
  </si>
  <si>
    <t>Ārsienu siltināšanas darbi</t>
  </si>
  <si>
    <t>Tāme sastādīta 2018.gada tirgus cenās, pamatojoties uz:</t>
  </si>
  <si>
    <r>
      <t xml:space="preserve">AR </t>
    </r>
    <r>
      <rPr>
        <sz val="8"/>
        <rFont val="Arial"/>
        <family val="2"/>
        <charset val="186"/>
      </rPr>
      <t>un</t>
    </r>
    <r>
      <rPr>
        <b/>
        <sz val="8"/>
        <rFont val="Arial"/>
        <family val="2"/>
        <charset val="186"/>
      </rPr>
      <t xml:space="preserve"> BK</t>
    </r>
  </si>
  <si>
    <t>daļas rasējumiem</t>
  </si>
  <si>
    <t>Tāmes izmaksas</t>
  </si>
  <si>
    <t>euro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</si>
  <si>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</si>
  <si>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</si>
  <si>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</si>
  <si>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</si>
  <si>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</si>
  <si>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</si>
  <si>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</si>
  <si>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norma,
(c/h)</t>
  </si>
  <si>
    <r>
      <t>Darba samaksas likme (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/h)</t>
    </r>
  </si>
  <si>
    <r>
      <t>Darba alga
(</t>
    </r>
    <r>
      <rPr>
        <i/>
        <sz val="8"/>
        <rFont val="Arial"/>
        <family val="2"/>
        <charset val="186"/>
      </rPr>
      <t>euro)</t>
    </r>
  </si>
  <si>
    <r>
      <t>Materiāli
(</t>
    </r>
    <r>
      <rPr>
        <i/>
        <sz val="8"/>
        <rFont val="Arial"/>
        <family val="2"/>
        <charset val="186"/>
      </rPr>
      <t>euro)</t>
    </r>
  </si>
  <si>
    <r>
      <t>Mehānismi
(</t>
    </r>
    <r>
      <rPr>
        <i/>
        <sz val="8"/>
        <rFont val="Arial"/>
        <family val="2"/>
        <charset val="186"/>
      </rPr>
      <t>euro)</t>
    </r>
  </si>
  <si>
    <r>
      <t>Kopā
(</t>
    </r>
    <r>
      <rPr>
        <i/>
        <sz val="8"/>
        <rFont val="Arial"/>
        <family val="2"/>
        <charset val="186"/>
      </rPr>
      <t>euro)</t>
    </r>
  </si>
  <si>
    <t>Darbietilpība
(c/h)</t>
  </si>
  <si>
    <r>
      <t>Summa
(</t>
    </r>
    <r>
      <rPr>
        <i/>
        <sz val="8"/>
        <rFont val="Arial"/>
        <family val="2"/>
        <charset val="186"/>
      </rPr>
      <t>euro)</t>
    </r>
  </si>
  <si>
    <t>līg.c.</t>
  </si>
  <si>
    <t>Metāla nožogojuma montāža, h=2,0 m</t>
  </si>
  <si>
    <t>m</t>
  </si>
  <si>
    <t>Žogs 3,5×2m</t>
  </si>
  <si>
    <t>gab</t>
  </si>
  <si>
    <t>Pēda</t>
  </si>
  <si>
    <t>Signāllentes novilkšana.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</si>
  <si>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</si>
  <si>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</si>
  <si>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</si>
  <si>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</si>
  <si>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</si>
  <si>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</si>
  <si>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</si>
  <si>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</si>
  <si>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</si>
  <si>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siltumizolāciju līmējot un piestiprinot to pie ārsienas ar mehāniskajiem stiprinājumiem </t>
  </si>
  <si>
    <r>
      <t xml:space="preserve">Grunts </t>
    </r>
    <r>
      <rPr>
        <sz val="8"/>
        <color indexed="8"/>
        <rFont val="Arial"/>
        <family val="2"/>
        <charset val="186"/>
      </rPr>
      <t>Sakret UG</t>
    </r>
    <r>
      <rPr>
        <sz val="8"/>
        <rFont val="Arial"/>
        <family val="2"/>
        <charset val="186"/>
      </rPr>
      <t xml:space="preserve"> vai ekvivalents</t>
    </r>
  </si>
  <si>
    <t>kg</t>
  </si>
  <si>
    <t xml:space="preserve">Līmjava Sakret BK vai ekvivalents  </t>
  </si>
  <si>
    <t>,</t>
  </si>
  <si>
    <t>S5</t>
  </si>
  <si>
    <t>S6</t>
  </si>
  <si>
    <t>S7</t>
  </si>
  <si>
    <t>Lodžiju starpstāvu pārseguma siltināšana, atbilstoši BK-5, ''lodžiju stiklojuma risinājums''</t>
  </si>
  <si>
    <t>Siltumizolācija  (PAROC Linio 15 vai ekvivalents); λ=0,037W/mK b=120mm</t>
  </si>
  <si>
    <r>
      <t>Cinkots skārds uz metāla karkasa</t>
    </r>
    <r>
      <rPr>
        <i/>
        <sz val="8"/>
        <rFont val="Arial"/>
        <family val="2"/>
        <charset val="186"/>
      </rPr>
      <t xml:space="preserve"> (t.sk. Skārda apšuvuma turētāji)</t>
    </r>
  </si>
  <si>
    <t>PVC stūra profils ar rūpnieciski pielīmētu sietu</t>
  </si>
  <si>
    <t>Kāpņu telpas fasādes papildus siltināšana</t>
  </si>
  <si>
    <t>Siltumizolācija (PAROC Linio 15 vai ekvivalents); λ=0,037W/mK b=30mm</t>
  </si>
  <si>
    <t>Zem lodžijas siltinājums, 1.stāvos, Siltumizolācija (PAROC Linio 15 vai ekvivalents); λ=0,037W/mK b=170mm</t>
  </si>
  <si>
    <t>Dībeli EJOT H4 Eco vai ekvivalents 215mm</t>
  </si>
  <si>
    <t>Dībeli EJOT H3 Eco vai ekvivalents 175mm</t>
  </si>
  <si>
    <t>Dībeli EJOT H3 Eco vai ekvivalents 115mm</t>
  </si>
  <si>
    <t>Dībeli EJOT H3 Eco vai ekvivalents 75mm</t>
  </si>
  <si>
    <r>
      <t xml:space="preserve">Armējuma java Sakret BAK vai ekvivalents </t>
    </r>
    <r>
      <rPr>
        <i/>
        <sz val="8"/>
        <color indexed="8"/>
        <rFont val="Arial"/>
        <family val="2"/>
        <charset val="186"/>
      </rPr>
      <t>(t.sk.  lodžiju sienas)</t>
    </r>
  </si>
  <si>
    <r>
      <t xml:space="preserve">Siets stikla šķiedra </t>
    </r>
    <r>
      <rPr>
        <i/>
        <sz val="8"/>
        <color indexed="8"/>
        <rFont val="Arial"/>
        <family val="2"/>
        <charset val="186"/>
      </rPr>
      <t>(t.sk.  lodžiju sienas)</t>
    </r>
  </si>
  <si>
    <r>
      <t xml:space="preserve">Grunts </t>
    </r>
    <r>
      <rPr>
        <sz val="8"/>
        <color indexed="8"/>
        <rFont val="Arial"/>
        <family val="2"/>
        <charset val="186"/>
      </rPr>
      <t>Sakret UG</t>
    </r>
    <r>
      <rPr>
        <sz val="8"/>
        <rFont val="Arial"/>
        <family val="2"/>
        <charset val="186"/>
      </rPr>
      <t xml:space="preserve"> vai ekvivalents </t>
    </r>
    <r>
      <rPr>
        <i/>
        <sz val="8"/>
        <color indexed="8"/>
        <rFont val="Arial"/>
        <family val="2"/>
        <charset val="186"/>
      </rPr>
      <t>(t.sk.  lodžiju sienas)</t>
    </r>
  </si>
  <si>
    <t>Dekoratīvais apmetums silikona  gatavais dekoratīvais apmetums Sakret  SIP/B vai ekvivalents ( apmetums 1.mehāniskās izturības klases sasniegšanai ar vienu armēšanas kārtu) (masā tonēts)  vai ekvivalents 1,5mm graudu lielums</t>
  </si>
  <si>
    <t>Durvju un logu aiļu apdare ar akmensvates plātnēm (ekvivalents Paroc Linio 15)  b=30mm,platums~ 0,25m*</t>
  </si>
  <si>
    <t xml:space="preserve"> Siltumizolācija sienām</t>
  </si>
  <si>
    <t>m2</t>
  </si>
  <si>
    <t xml:space="preserve">Armējuma java Sakret BAK vai ekvivalents </t>
  </si>
  <si>
    <t>Siets stikla šķiedra</t>
  </si>
  <si>
    <t>Papildus armējums apkārrt  loga un durvju  ailām ar sietu , platums=0,15m, b=3mm</t>
  </si>
  <si>
    <t>Logu un durvju aiļu ārējo stūru armēšana ar sietu papildus sietu 0,3m platumā no ailes un ailē (ekviv. Valmieras E-stikls) stiepes izturība &gt;200N/5cm, Struktūras stabilitāte &gt;22%, Atbilst REACH , sieta acojuma lielums 4×4mm.</t>
  </si>
  <si>
    <r>
      <t xml:space="preserve">Lāseņu uzstādīšana, tumši pelēks, 225 mm. </t>
    </r>
    <r>
      <rPr>
        <i/>
        <sz val="8"/>
        <color indexed="8"/>
        <rFont val="Arial"/>
        <family val="2"/>
        <charset val="186"/>
      </rPr>
      <t>(siltumizolācijas maiņas vieta, no 70  mm uz 170 mm, tehniskajā stāvā)</t>
    </r>
  </si>
  <si>
    <t>Blīvējošās lentas montēšana ap logu ailām u.c. vietām.</t>
  </si>
  <si>
    <t>Zemapmetuma PVC  ārējā stūra profila montāža (ekviv. Sakret D/20).</t>
  </si>
  <si>
    <t>Zemapmetuma PVC  loga pielaiduma profila montāža (ekviv. Sakret MAT A/10).</t>
  </si>
  <si>
    <t>Zemapmetuma PVC logailas augšas profila montāža (ekviv. Sakret MAT D/29.2).</t>
  </si>
  <si>
    <t>Zemapmetuma palodzes PVC profila montāža (ekviv. Sakret MAT/ D08).</t>
  </si>
  <si>
    <t>Zemapmetuma cokola PVC profila montēšana (ekviv. Sakret MAT D/33 + D/06)</t>
  </si>
  <si>
    <t>Iekšējo stūru armējums visā ēkas augstumā</t>
  </si>
  <si>
    <t>Stūra profils ar armējumu visā augstumā visos ēkas stūros</t>
  </si>
  <si>
    <t>Metāla karoga kāta turētāja montāža</t>
  </si>
  <si>
    <t>Režģu bloku uzstādīšana R-1</t>
  </si>
  <si>
    <t>gb.</t>
  </si>
  <si>
    <t>Balkonu griestu apstrāde, gruntēšana krāsošana</t>
  </si>
  <si>
    <t>Piekarāķis M20, L=310 mm SOT 101.2 cauri balstam – esošai sienai 250 mm. Piekarāķis ir aprīkots ar noslēgplāksni un izgatavots no karsti cinkota tērauda. Svars 1.8 kg. Pārbaudes slodze: 30.6 Fx/kN, pārbaudes slodze: 6.7 Fy/kN</t>
  </si>
  <si>
    <t>Būvgružu savākšana un aizvešana</t>
  </si>
  <si>
    <t>m3</t>
  </si>
  <si>
    <t>Gružu konteiners</t>
  </si>
  <si>
    <t>gb</t>
  </si>
  <si>
    <t>Kopā :</t>
  </si>
  <si>
    <t>Transporta izdevumi no materiālu izdevumiem:</t>
  </si>
  <si>
    <t xml:space="preserve">Kopā izmaksas: </t>
  </si>
  <si>
    <t>Logu nomaiņa</t>
  </si>
  <si>
    <t>Būves nosaukums :  Daudzdzīvokļu dzīvojamā ēka</t>
  </si>
  <si>
    <t>Objekta nosaukums: Dzīvojamas ēkas fasādes vienkāršota  atjaunošana</t>
  </si>
  <si>
    <t>Pasūtījuma Nr.:WS-07-16</t>
  </si>
  <si>
    <t>Tāme sastādīta  201_.gada __._________</t>
  </si>
  <si>
    <t xml:space="preserve">Esošo koka logu, tsk. ārdurvju demontāža </t>
  </si>
  <si>
    <t>Esošo skārda āra palodžu demontāža, b=0,25.</t>
  </si>
  <si>
    <t>Koku lodžiju demontāža</t>
  </si>
  <si>
    <t>Balkonu plātņu demontāža</t>
  </si>
  <si>
    <t>PVC loga  bloks ar  stikla paketi krāsa - balta Stikla paketes 2k4+4LowE-Arg.siltuma caurlaidības koef.: Ug=0,9 w/m²×K), Rāmja siltuma caurlaidības koef.: Uf=1,1 W / m² K. Uw=1.0 W/m² K. 2. PVC profilu ekspluatēšanas klimatiskā zona -zona S.3.PVC profila montāžas dziļums ( profila biezums ) ≤ 78*mm.</t>
  </si>
  <si>
    <t>PVC logu montāža  L1  (b×h=1,49×1,45m) ; gab-1</t>
  </si>
  <si>
    <t>PVC logu montāža  L1'  (b×h=1,49×1,45m) ; gab-1</t>
  </si>
  <si>
    <t>PVC logu montāža  L1''  (b×h=1,49×1,45m) ; gab-3</t>
  </si>
  <si>
    <t>PVC logu montāža  L2  (b×h=0,9 ×1,45m) ; gab-4</t>
  </si>
  <si>
    <t>t.sk. Durvis  0,75×2,15 m</t>
  </si>
  <si>
    <t>PVC logu montāža  L3  (b×h=1.36 ×1,45m) ; gab-7</t>
  </si>
  <si>
    <t>PVC logu montāža  L3'  (b×h=1.36 ×1,45m) ; gab-2</t>
  </si>
  <si>
    <t>PVC logu montāža  L3''  (b×h=1.36 ×1,45m) ; gab-1</t>
  </si>
  <si>
    <t>PVC logu montāža  L4  (b×h=0,90 ×1,45m) ; gab-2</t>
  </si>
  <si>
    <t>PVC logu montāža  L5  (b×h=1,49×1,45m) ; gab-1</t>
  </si>
  <si>
    <t>PVC logu montāža  L5'  (b×h=1,49×1,45m) ; gab-2</t>
  </si>
  <si>
    <t>PVC logu montāža  L6  (b×h=1,49 ×1,45m) ; gab-3</t>
  </si>
  <si>
    <t>PVC logu montāža  L7  (b×h=1,36 ×1,45m) ; gab-3</t>
  </si>
  <si>
    <t>PVC logu montāža  L8  (b×h=1,36 ×1,45m) ; gab-6</t>
  </si>
  <si>
    <t>PVC logu montāža  L9  (b×h=2,24×1,45m) ; gab-1</t>
  </si>
  <si>
    <t>PVC logu montāža  L9'  (b×h=2,24×1,45m) ; gab-2</t>
  </si>
  <si>
    <r>
      <t xml:space="preserve">Balkonu aizstiklošana </t>
    </r>
    <r>
      <rPr>
        <i/>
        <sz val="8"/>
        <rFont val="Arial"/>
        <family val="2"/>
        <charset val="186"/>
      </rPr>
      <t>(atbilstoši BK-5 lapai)</t>
    </r>
  </si>
  <si>
    <t>PVC logu montāža  L10  (b×h=2,608×2,68m) ; gab-10</t>
  </si>
  <si>
    <t>PVC logu montāža  L11  (b×h=2,608×2,68m) ; gab-10</t>
  </si>
  <si>
    <t>PVC logu montāža  L12  (b×h=4,15×2,68m) ; gab-10</t>
  </si>
  <si>
    <t>PVC logu montāža  L13  (b×h=4,15×2,68m) ; gab-10</t>
  </si>
  <si>
    <t>PVC logu montāža  L14  (b×h=1,98×2,68m) ; gab-10</t>
  </si>
  <si>
    <t>PVC logu montāža  L15  (b×h=1,03×2,68m) ; gab-20</t>
  </si>
  <si>
    <t>PVC logu montāža  L16  (b×h=1,03×2,68m) ; gab-20</t>
  </si>
  <si>
    <t>PVC logu montāža  L17  (b×h=1,20×2,68m) ; gab-10</t>
  </si>
  <si>
    <t>PVC logu montāža  L18  (b×h=1,20×2,68m) ; gab-10</t>
  </si>
  <si>
    <t>Logu montāžas palīgmateriāli uz  apjomu</t>
  </si>
  <si>
    <t>montāžas skavas</t>
  </si>
  <si>
    <t>dibeļi</t>
  </si>
  <si>
    <t>montāžas puta</t>
  </si>
  <si>
    <t>l</t>
  </si>
  <si>
    <t>skrūves</t>
  </si>
  <si>
    <t>hermētiķis SILIKON vai ekvivalents</t>
  </si>
  <si>
    <t>PVC durvju montāža D1 (b×h=0,9×2,15) ; gab-5</t>
  </si>
  <si>
    <t>Cinkota metāla durvju montāža D2 (b×h=0,95×1,87) ; gab-2</t>
  </si>
  <si>
    <t>Cinkota krāsota metāla durvju montāža D3 (b×h=0,9×2,1) ; gab-2</t>
  </si>
  <si>
    <t>Durvju montāžas palīgmateriāli uz  apjomu</t>
  </si>
  <si>
    <t>Hidroizolācijas lentas montēšana logos un durvīs</t>
  </si>
  <si>
    <t>Difūzujas lentas montēšana nomaināmos logos un durvīs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</si>
  <si>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</si>
  <si>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</si>
  <si>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</si>
  <si>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šinas</t>
  </si>
  <si>
    <t>reģipsis</t>
  </si>
  <si>
    <t>perfix</t>
  </si>
  <si>
    <t xml:space="preserve">Špaktels </t>
  </si>
  <si>
    <t>krāsa</t>
  </si>
  <si>
    <t>Līmlente</t>
  </si>
  <si>
    <t>PVC konstrukcijas durvīs uzstādit koda atslēgu, ar piespiedējmagnētu, pieslēdzot pie esošās komunālās elektrības spēka tīkla</t>
  </si>
  <si>
    <t>kmpl</t>
  </si>
  <si>
    <t xml:space="preserve">Kopā : </t>
  </si>
  <si>
    <t>…%</t>
  </si>
  <si>
    <t>ddddddddd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</si>
  <si>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</si>
  <si>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</si>
  <si>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</si>
  <si>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</si>
  <si>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</si>
  <si>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</si>
  <si>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</si>
  <si>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</si>
  <si>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 xml:space="preserve">ārējās </t>
  </si>
  <si>
    <t>iekšējās</t>
  </si>
  <si>
    <t>ārējās</t>
  </si>
  <si>
    <t>D/20</t>
  </si>
  <si>
    <t>MAT A/10</t>
  </si>
  <si>
    <t>MAT D/29.2</t>
  </si>
  <si>
    <t>Sakret MAT/ D08</t>
  </si>
  <si>
    <t>MAT D/33 + D/06)</t>
  </si>
  <si>
    <t>PVC</t>
  </si>
  <si>
    <t>koka</t>
  </si>
  <si>
    <t>b</t>
  </si>
  <si>
    <t>h</t>
  </si>
  <si>
    <t xml:space="preserve">1.gab </t>
  </si>
  <si>
    <t>Kopā</t>
  </si>
  <si>
    <t>hidroizolācijas</t>
  </si>
  <si>
    <t>difūzijas</t>
  </si>
  <si>
    <t>L1</t>
  </si>
  <si>
    <t>ārējā stūra profils sakret D/20</t>
  </si>
  <si>
    <t>L1'</t>
  </si>
  <si>
    <t>L1''</t>
  </si>
  <si>
    <t>L2</t>
  </si>
  <si>
    <t>L3</t>
  </si>
  <si>
    <t>L3'</t>
  </si>
  <si>
    <t>L3''</t>
  </si>
  <si>
    <t>L4</t>
  </si>
  <si>
    <t>L5</t>
  </si>
  <si>
    <t>L5'</t>
  </si>
  <si>
    <t>L6</t>
  </si>
  <si>
    <t>L7</t>
  </si>
  <si>
    <t>L8</t>
  </si>
  <si>
    <t>L9</t>
  </si>
  <si>
    <t>L9'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</si>
  <si>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</si>
  <si>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</si>
  <si>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</si>
  <si>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</si>
  <si>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</si>
  <si>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</si>
  <si>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</si>
  <si>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</si>
  <si>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</si>
  <si>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D1</t>
  </si>
  <si>
    <t>D2</t>
  </si>
  <si>
    <t>D3</t>
  </si>
  <si>
    <t>SILTINĀJUMU PLATĪBAS</t>
  </si>
  <si>
    <t>Apz.</t>
  </si>
  <si>
    <t>Apraksts</t>
  </si>
  <si>
    <t>Platība, m²</t>
  </si>
  <si>
    <t>Sienas siltinājums</t>
  </si>
  <si>
    <t>as1</t>
  </si>
  <si>
    <t>as2</t>
  </si>
  <si>
    <t>S1</t>
  </si>
  <si>
    <t>Vieglbetona paneļu ārējās garansienas siltinājums  Apmetuma sistēma virs siltinājuma (AS-1) Siltinājums - fasādes akmensvate (PAROC Linio 15 vai ekvivalents); λ=0,037W/mK b=170mm. Līmjava Gruntējums, Esošā siena vieglbetona bloki b=250mm</t>
  </si>
  <si>
    <t>balkona marga BM1</t>
  </si>
  <si>
    <t>S2</t>
  </si>
  <si>
    <t>Ārsiena. Apmetuma sistēma virs siltinājuma (AS-1) Siltinājums - fasādes akmensvate (PAROC Linio 15 vai ekvivalents); λ=0,037W/mK b=170mm. Līmjava Gruntējums, Esošā siena vieglbetona bloki b=510mm</t>
  </si>
  <si>
    <t>S3</t>
  </si>
  <si>
    <t>Pamatu siena Apmetuma sistēma virs siltinājuma  Siltinājums - ekstrudētā putupolistirola plāksne Tenapors Extra Neo EPS 100 vai ekvivalents,; λ=0,034 W/mK b=150mm. Līmjava Vertikālā hidroizolācija (līdz pamata apakšai) Gruntējums Esošā siena -  ribotais panelis b=350/140 mm</t>
  </si>
  <si>
    <t>Poz.
 Nr</t>
  </si>
  <si>
    <t>Nosaukums</t>
  </si>
  <si>
    <t>Daudzums 
(gab)</t>
  </si>
  <si>
    <t>Viena elementa garums
(mm)</t>
  </si>
  <si>
    <t>Kopējais  garums (m)</t>
  </si>
  <si>
    <t>Elementa 1 metra 
 svars  (kg)</t>
  </si>
  <si>
    <t>Kopējā
 masa (kg)</t>
  </si>
  <si>
    <t>S4</t>
  </si>
  <si>
    <t>Pamatu siena Apmetuma sistēma virs siltinājuma (AS-1 vai  AS-2) Siltinājums – SPU materiāls Kooltherm K5 vai ekvivalents; λ=0,021 W/mK, b= 40mm. Līmjava Vertikālā hidroizolācija (līdz pamata apakšai) Gruntējums Esošā siena -  ribotais panelis b=250mm</t>
  </si>
  <si>
    <t>Tehniskās stāva siltinājums. Apmetums, grunts, Siltumizolācija, Tenapors Extra EPS 150 vai ekvivalents, λ=0,034 W/mK, b=75 mm. Līmjava. Vertikālā hidroizolācija. Gruntējums. Esošā  betona bloku siena b= 400 mm</t>
  </si>
  <si>
    <r>
      <t xml:space="preserve">Caurule </t>
    </r>
    <r>
      <rPr>
        <sz val="8"/>
        <color indexed="8"/>
        <rFont val="Arial"/>
        <family val="2"/>
        <charset val="186"/>
      </rPr>
      <t>Ø42,4x2</t>
    </r>
  </si>
  <si>
    <t>Kāpņu telpas sienas siltinājums. Apmetums, grunts, Siltumizolācija, akmens vate (PAROC LINIO 10 vai ekvivalents, λ=0,036 W/mK, b=120 mm. Līmjava. Gruntējums. Esošā  betona paneļu siena b= 250 mm</t>
  </si>
  <si>
    <t>Vieglbetona paneļu ārējās garensienas aiz stiklotas lodžijas plaknes siltinājums. Apmetums. Grunts, Siltinājums Kooltherm K5 External vai ekvivalents)
 b=70mm, λ=0,020 W/mK, līmjava, grunts, Esošā siena vieglbetona panelis b = 250 mm</t>
  </si>
  <si>
    <t>Pārseguma siltinājums</t>
  </si>
  <si>
    <t>Tērauda stats 50x10</t>
  </si>
  <si>
    <t>Tērauda loksne 50x10</t>
  </si>
  <si>
    <t>P2</t>
  </si>
  <si>
    <t>Bēniņu pārsegumu siltumizolācija, beramā akmensvate, Paroc Extra vai ekvivalents, λ=0,037W/m²K (b=150mm, ieskaitot sablīvēšanas koef. 1,1), tvaika izolācijas plēve (b=0,2mm), esošs fibrolīta plātņu slānis (b=~150mm), esošais hidroizolācijas slānis, esošais dz-betona pārsegums (b=~220mm)</t>
  </si>
  <si>
    <t>P3</t>
  </si>
  <si>
    <t>Jumta siltinājums virs kāpņu telpas. Apmetums, siltumizolācija, Paroc Linio 15 vai ekvivalents, h=800mm. λ=0,037W/mK b=120mm. Līmjava. Gruntējums. Hidroizolācija. Esošais jumta segums.</t>
  </si>
  <si>
    <t>P4</t>
  </si>
  <si>
    <t>Pārsegums virs pagrabstāva. Esošais pārsegums -betona panelis ar grīdas segumu  b=220mm.Līmjava. Gruntējums. Akmensvates lamele  ekvivalents. Paroc CGL 20cy vai ekvivalents (0,037W/m²K) b=150mm.</t>
  </si>
  <si>
    <t>Tērauda loksne 30x6</t>
  </si>
  <si>
    <t>Plāksne 8mm, axb=100x150mm</t>
  </si>
  <si>
    <t>Plāksne 8mm, axb=100x300mm</t>
  </si>
  <si>
    <t>Cinkojums</t>
  </si>
  <si>
    <t>Cokola siltināšanas darbi</t>
  </si>
  <si>
    <t>Betona apmales demontāža</t>
  </si>
  <si>
    <t>Zemes rakšanas darbi, mm 1300 platumā  un 1,0m dziļumā</t>
  </si>
  <si>
    <t>m³</t>
  </si>
  <si>
    <t>Elektrības skapja pārvietošana</t>
  </si>
  <si>
    <t xml:space="preserve">Pagraba veco koku logu un restu  demontāža , </t>
  </si>
  <si>
    <r>
      <t xml:space="preserve">Grunts </t>
    </r>
    <r>
      <rPr>
        <sz val="8"/>
        <color indexed="8"/>
        <rFont val="Arial"/>
        <family val="2"/>
        <charset val="186"/>
      </rPr>
      <t>Sakret UG vai ekvivalents ( 2 kārtas)</t>
    </r>
  </si>
  <si>
    <t>Grunts uz šķaidītāja bāzes Denbit-R vai ekvivalents</t>
  </si>
  <si>
    <t>Jaunas hidroizolācijas mastikas uzklāšana visā siltinājuma augstumā</t>
  </si>
  <si>
    <t>hidroizolācija uz šķaidītāja bāzes Denbit-D vai ekvivalents</t>
  </si>
  <si>
    <t xml:space="preserve"> Siltumizolācija </t>
  </si>
  <si>
    <t>Līmjava SAKRET BK vai ekvivalents</t>
  </si>
  <si>
    <t>Dībeli EJOT H4 Eco vai ekvivalents 195mm</t>
  </si>
  <si>
    <t>Dībeli EJOT H4 Eco vai ekvivalents 75mm</t>
  </si>
  <si>
    <t>Cokola apmešana ar apmetumu uz minerālšķiedru sieta (b=10mm) un krāsošana</t>
  </si>
  <si>
    <t>Paligmateriāli</t>
  </si>
  <si>
    <t>komp</t>
  </si>
  <si>
    <r>
      <t xml:space="preserve">Grunts </t>
    </r>
    <r>
      <rPr>
        <sz val="8"/>
        <color indexed="8"/>
        <rFont val="Arial"/>
        <family val="2"/>
        <charset val="186"/>
      </rPr>
      <t>Sakret UG vai ekvivalents</t>
    </r>
  </si>
  <si>
    <t xml:space="preserve">Krāsa </t>
  </si>
  <si>
    <t>Betona apmales uzstādīšana</t>
  </si>
  <si>
    <t xml:space="preserve"> Ģeotekstila plēves ieklāšana </t>
  </si>
  <si>
    <t xml:space="preserve"> Šķembas (fr.40-70mm) kārtas ieklāšana 100mm</t>
  </si>
  <si>
    <t>šķembas</t>
  </si>
  <si>
    <t xml:space="preserve"> Bortakmens  betona pamatu  ierīkošana</t>
  </si>
  <si>
    <t xml:space="preserve"> Šķembas (fr.0-40mm) kārtas ieklāšana 50mm </t>
  </si>
  <si>
    <t xml:space="preserve"> Grants kārtas ieklāšana 50mm</t>
  </si>
  <si>
    <t>grants</t>
  </si>
  <si>
    <t xml:space="preserve"> Bruģakmens 700mm biez.likšana 26gab/m²</t>
  </si>
  <si>
    <t>Betona bruģis</t>
  </si>
  <si>
    <t>Izsijas -50mm</t>
  </si>
  <si>
    <t xml:space="preserve"> Bortakmens 80x200x1000  malas likšana 1gb/t.m</t>
  </si>
  <si>
    <t>Zālāju sējumu ierīkošana</t>
  </si>
  <si>
    <t>zālāju sēklas</t>
  </si>
  <si>
    <t>Siltinātas slēdzamas durvis R-3 (290×430)</t>
  </si>
  <si>
    <t>cinkotas žalūziju uzstādīšana R-4 (156×156)</t>
  </si>
  <si>
    <t>Cinkota regulējama žalūzija CL-1 (1130×310)</t>
  </si>
  <si>
    <t>Ieejas mezglu rekonstrukcijas darbi</t>
  </si>
  <si>
    <t>Lieveņu  atjaunošana:</t>
  </si>
  <si>
    <t>Betonēta virsma (priekšlaukums pie ieejām un pakāpieni) b=50mm (betons B20)</t>
  </si>
  <si>
    <t>betons B20</t>
  </si>
  <si>
    <t>Cinkota lieveņu kājslauķu uzstādīšana</t>
  </si>
  <si>
    <t>Atbalstienu  demontāža</t>
  </si>
  <si>
    <r>
      <t xml:space="preserve">Būvelementu  demontāža </t>
    </r>
    <r>
      <rPr>
        <i/>
        <sz val="8"/>
        <color indexed="8"/>
        <rFont val="Arial"/>
        <family val="2"/>
        <charset val="186"/>
      </rPr>
      <t>(AR-12 lapa)</t>
    </r>
  </si>
  <si>
    <t>Esošo betona plātņu noņemšana.</t>
  </si>
  <si>
    <t>Ieejas jumtiņas renovācija:</t>
  </si>
  <si>
    <t xml:space="preserve">      esošās jumtiņa virsmas notīrīšana</t>
  </si>
  <si>
    <t xml:space="preserve">      ar cementa javu virsmas izlīdzināšana, b=10÷20mm</t>
  </si>
  <si>
    <t xml:space="preserve">  jaukta java</t>
  </si>
  <si>
    <t xml:space="preserve">      ruberoīda seguma ieklāšana, 2 kārtas</t>
  </si>
  <si>
    <t>ruberoīdsa apakškārta, b=2.5 mm</t>
  </si>
  <si>
    <t>ruberoīda virskārta , b= 4 mm</t>
  </si>
  <si>
    <t>propāns -butāns</t>
  </si>
  <si>
    <t>bal</t>
  </si>
  <si>
    <t>Gropes izfrēzēšana ārsienā, hermētiķa ieklāšana</t>
  </si>
  <si>
    <t>Cinkota skārda noseglīste</t>
  </si>
  <si>
    <t xml:space="preserve">Skārds cink. </t>
  </si>
  <si>
    <t>skārda apmales( ar pārlikumu) stiprināšana b~0,5m (visās atklātās malās),</t>
  </si>
  <si>
    <t>Koka brusas (50mm x 50mm)</t>
  </si>
  <si>
    <t>Jumtiņa apakšvirsmas remonts:</t>
  </si>
  <si>
    <t xml:space="preserve">       plātnes apakšējās betona virsmas izdrupumu mehāniska attīrīšana</t>
  </si>
  <si>
    <t xml:space="preserve">       plātnes apakšas apstrāde ar suspensiju Ceresit CD30 vai analogu</t>
  </si>
  <si>
    <t xml:space="preserve">       betona aizsargkārtas atjaunošana ar remontjavu Ceresit CD25 vai ekvivalents 15 mm biezumā</t>
  </si>
  <si>
    <t xml:space="preserve">       plātnes apakšējās virsmas špaktelēšana pirms krāsošanas ar Ceresit CD24 vai ekvivalents</t>
  </si>
  <si>
    <t xml:space="preserve">       plātnes apakšējās virsmas krāsošana ar  krāsu Betonakrils uz Latakrils gruntējuma vai ekvivalenta</t>
  </si>
  <si>
    <t>Cinkota tērauda marga 1,5m tsk. stati</t>
  </si>
  <si>
    <t>Ķim. Dībeļi Ø10cm, l = 120 mm, stiprināmi pie esošajiem betona pakāpieniem</t>
  </si>
  <si>
    <t>Pagraba pārseguma siltināšanas darbi</t>
  </si>
  <si>
    <t>Koka šķunīšu demontāža</t>
  </si>
  <si>
    <t>Virsmas notīrīšana</t>
  </si>
  <si>
    <r>
      <t xml:space="preserve">Grunts </t>
    </r>
    <r>
      <rPr>
        <sz val="8"/>
        <color indexed="8"/>
        <rFont val="Arial"/>
        <family val="2"/>
        <charset val="186"/>
      </rPr>
      <t xml:space="preserve">Sakret UG </t>
    </r>
    <r>
      <rPr>
        <sz val="8"/>
        <rFont val="Arial"/>
        <family val="2"/>
        <charset val="186"/>
      </rPr>
      <t>vai ekvivalents</t>
    </r>
  </si>
  <si>
    <t xml:space="preserve"> Siltumizolācija</t>
  </si>
  <si>
    <t xml:space="preserve">Līmjava Sakret BK vai ekvivalents </t>
  </si>
  <si>
    <t>Bēniņu siltināšanas darbi</t>
  </si>
  <si>
    <t xml:space="preserve">Tvaika izolācijas plēves ieklāšana uz esošā seguma </t>
  </si>
  <si>
    <t>Plēve 200 mk</t>
  </si>
  <si>
    <t>Ārsienas siltināšana no bēniņu puses ar akmensvati (analogs Paroc Linio 10) b=70mm, h=500, piestiprinot to pie ārsienas ar līmi,</t>
  </si>
  <si>
    <t>Koka laipu izvietošana (skatīt bēniņu plāna lapā specifikāciju)</t>
  </si>
  <si>
    <r>
      <t xml:space="preserve">Bēniņu durvju uzstādīšana </t>
    </r>
    <r>
      <rPr>
        <i/>
        <sz val="8"/>
        <rFont val="Arial"/>
        <family val="2"/>
        <charset val="186"/>
      </rPr>
      <t>D-3</t>
    </r>
  </si>
  <si>
    <t>Būvgružu izvešana</t>
  </si>
  <si>
    <t>Jumta rekonstrukcijas darbi</t>
  </si>
  <si>
    <t>Jumta paneļu virskārtas remonts</t>
  </si>
  <si>
    <t>Jumta paneļu klāja attīrīšana no būvgružiem</t>
  </si>
  <si>
    <t>Jumta paneļu klaja apstrāde ar smilšpapīru</t>
  </si>
  <si>
    <t>Plaisu aizdare ar MARIFLEX PU 30 vai ekvivalents</t>
  </si>
  <si>
    <t>MARIFLEX PU 30 vai ekvivalents, 600ml</t>
  </si>
  <si>
    <t>Grunts ieklāšana ( MARISEAL 710 vai ekvivalents poliuretāna grunts)</t>
  </si>
  <si>
    <t>MARISEAL 710 vai ekvivalents poliuretāna grunts</t>
  </si>
  <si>
    <t>Ģeotekstila iestrāde ap ventilācijas izvadiem un lūkām</t>
  </si>
  <si>
    <t>Mariseal vai ekvivalents</t>
  </si>
  <si>
    <t>MARISEAL 250 vai ekvivalents hidroizolācijas membrāna</t>
  </si>
  <si>
    <t>Hidroizolācijas membrāna, iestrādā ar veltni 2 slāņos</t>
  </si>
  <si>
    <t>Aizsargslāņa iestrāde ar veltni 1 slānī. (MARISEAL 400 vai ekvivalents)</t>
  </si>
  <si>
    <t>MARISEAL 400 vai ekvivalents  aizsargslānis</t>
  </si>
  <si>
    <t>Nokrišņu ūdens novadīšanas paneļu attīrīšana no būvgružiem</t>
  </si>
  <si>
    <t>Noņemt betona nestingru un noslāņotu aizsargkārtu, attīrīt (līdz tīrības pakāpei kl.Sa (min.St2)) atsegto armatūru un atjaunot betona aizsargkārtu.</t>
  </si>
  <si>
    <t>Aizsargārtu atjaunot, pārklājot ar Sika Mono Top 910 vai ekvivalents vienā kārtā.</t>
  </si>
  <si>
    <t xml:space="preserve"> suspensija Sika Mono Top 910 vai ekvivalents</t>
  </si>
  <si>
    <t>Remonta zonu – betonu samitrināt un izremontēt ar remonta javu Sika Mono Top 412 N vai ekvivalents</t>
  </si>
  <si>
    <t>remonta java Sika Mono Top 412 N vai ekvivalents</t>
  </si>
  <si>
    <t>Betona virsmas pārklājums ar hidroizolācijas sastāvu Sika Seal 200 vai ekvivalents Migrating divās kārtās</t>
  </si>
  <si>
    <t xml:space="preserve"> Sika Seal 200 vai ekvivalents Migrating</t>
  </si>
  <si>
    <t>Jumta deflektoru Ø90 uzstādīšana</t>
  </si>
  <si>
    <t>Jumta paneļu apakšējās virsmas remonts</t>
  </si>
  <si>
    <t>Aizsargārtu atjaunot pārklājot ar  suspensiju Sika Mono Top 910 vai ekvivalents vienā kārtā</t>
  </si>
  <si>
    <t>Sika Mono Top 910 vai ekvivalents</t>
  </si>
  <si>
    <t xml:space="preserve"> Sika Mono Top 412 N vai ekvivalents</t>
  </si>
  <si>
    <t>Vēdināšanas šahtas</t>
  </si>
  <si>
    <r>
      <t>Ventilācijas piespiedagregāta uzstādīšana (analogs AERECO VBP vai ekvivalents ms  gaisa plūsma- max 400m</t>
    </r>
    <r>
      <rPr>
        <vertAlign val="superscript"/>
        <sz val="8"/>
        <rFont val="Arial"/>
        <family val="2"/>
        <charset val="186"/>
      </rPr>
      <t>3</t>
    </r>
    <r>
      <rPr>
        <sz val="8"/>
        <rFont val="Arial"/>
        <family val="2"/>
        <charset val="186"/>
      </rPr>
      <t>) uz esošajām ventilācijas šahtām.</t>
    </r>
  </si>
  <si>
    <t>Ar skārdu apvilkts ventilācijas šahtas nosegvāks, uz kura iekārta tiek montēta. 1,6×0,9m</t>
  </si>
  <si>
    <t>Montāžas gredzens. Ø350</t>
  </si>
  <si>
    <t>Vadības bloks ''Omron' vai ekvivalents' ar darbības indikātoru. Komplektā ar stiprinājumiem. AC- 110-240V, 1,4A. DC- 10-12V,  4,2A, 35V</t>
  </si>
  <si>
    <t xml:space="preserve">  līnijas automāts ar "C" tipa nostrādes līkni 230 V, 16 A, uzstādīšana, pieslēgšana</t>
  </si>
  <si>
    <t xml:space="preserve"> Kabelis ar vara dzīslu NYM-J 5×4 mm², 404 kg/km, slēptā montāža </t>
  </si>
  <si>
    <t>Pievienojums esošajam sadales tīklam</t>
  </si>
  <si>
    <t>vietas</t>
  </si>
  <si>
    <t>Ēkas apkure, iekšējie tīkli</t>
  </si>
  <si>
    <t>AVK</t>
  </si>
  <si>
    <t>Darba alga
(euro)</t>
  </si>
  <si>
    <t>Materiāli
(euro)</t>
  </si>
  <si>
    <t>Mehānismi
(euro)</t>
  </si>
  <si>
    <t>Kopā
(euro)</t>
  </si>
  <si>
    <t>Summa
(euro)</t>
  </si>
  <si>
    <t>Apkure. Koplietošanas cauruļvadi</t>
  </si>
  <si>
    <t>Esošās apkures sistēmas demontāža</t>
  </si>
  <si>
    <t>K-ts</t>
  </si>
  <si>
    <t>Polipropilēna caurules DN40 montāža, stiprināšana pie sienas vai griestiem</t>
  </si>
  <si>
    <t>Polipropilēna caurules DN32 montāža, stiprināšana pie sienas vai griestiem</t>
  </si>
  <si>
    <t>PPR caurule apkurei PN 20 bar, Dn 25, montāža, stiprināšana pie sienas</t>
  </si>
  <si>
    <t>PPR caurule apkurei PN 20 bar, Dn 20, montāža, stiprināšana pie sienas</t>
  </si>
  <si>
    <t>Ventilis lodveida; t=110 °C; P=8 bar; Dn40; ar pāreju, uzstādīšana PPR caurulē</t>
  </si>
  <si>
    <t>Ventilis lodveida; t=110 °C; P=8 bar; Dn32; ar pāreju, uzstādīšana PPR caurulē</t>
  </si>
  <si>
    <t>Ventilis lodveida; t=110 °C; P=8 bar; Dn15; ar pāreju, uzstādīšana PPR caurulē</t>
  </si>
  <si>
    <t>Automātiskais balansējošais vārsts ASV-I vai ekvivalents, Dn 25; t=110 °C; P=8 bar firmas "Danfoss", ar pāreju,  uzstādīšana caurulē, ieregulēšana</t>
  </si>
  <si>
    <t>Automātiskais balansējošais vārsts ASV-P vai ekvivalents, Dn 25; t=110 °C; P=8 bar firmas "Danfoss", ar pāreju, uzstādīšana  caurulē, ieregulēšana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</si>
  <si>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</si>
  <si>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</si>
  <si>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</si>
  <si>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</si>
  <si>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</si>
  <si>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</si>
  <si>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</si>
  <si>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DN40 pagrieziens 90°</t>
  </si>
  <si>
    <t>Polipropilēna cauruļvadu DN32 pagrieziens 90°</t>
  </si>
  <si>
    <t>Polipropilēna cauruļvadu DN15 pagrieziens 90°</t>
  </si>
  <si>
    <t>Cauruļvadu slīdošie balsti ar pagarinājumiem un stiprinājumiem Dn40</t>
  </si>
  <si>
    <t>Cauruļvadu slīdošie balsti ar pagarinājumiem un stiprinājumiem Dn32</t>
  </si>
  <si>
    <t>Atgaisotājs automātisks, t=110 °C, P=9 bar, uzstādīšana</t>
  </si>
  <si>
    <t>Cauruļvada DN40 termokompensācijas čaula, izbūve caur  griestiem, hermetizācija, apmetuma un krāsojuma atjaunošana</t>
  </si>
  <si>
    <t>Cauruļvada DN32 termokompensācijas čaula, izbūve caur  griestiem, hermetizācija, apmetuma un krāsojuma atjaunošana</t>
  </si>
  <si>
    <t>Cauruļvada DN24 termokompensācijas čaula, izbūve caur  griestiem, hermetizācija, apmetuma un krāsojuma atjaunošana</t>
  </si>
  <si>
    <t>Cauruļvada Ø40 siltumizolācijas čaula, b=&gt;50 mm, caurules siltumizolēšana, l=&gt; 0.040 W/K×m²</t>
  </si>
  <si>
    <t>Cauruļvada Ø32 siltumizolācijas čaula, b=&gt;50 mm, caurules siltumizolēšana, l=&gt; 0.040 W/K×m²</t>
  </si>
  <si>
    <t>Cauruļvada Ø25 siltumizolācijas čaula, b=&gt;30 mm, caurules siltumizolēšana, l=&gt; 0.040 W/K×m²</t>
  </si>
  <si>
    <t>Cauruļvada Ø20 siltumizolācijas čaula, b=&gt;30 mm, caurules siltumizolēšana, l=&gt; 0.040 W/K×m²</t>
  </si>
  <si>
    <t>Cauruļvada Ø15 siltumizolācijas čaula, b=&gt;30 mm, caurules siltumizolēšana, l=&gt; 0.040 W/K×m²</t>
  </si>
  <si>
    <t>Metāla konstrukcijas cauruļvadu un iekārtu stiprināšanai</t>
  </si>
  <si>
    <t>Cauruļvadu un pievienojumu fasondetaļas un veidgabali</t>
  </si>
  <si>
    <t>k-ts</t>
  </si>
  <si>
    <t>Montāžas palīgmateriāli</t>
  </si>
  <si>
    <t>Cauruļvadu un metāla konstrukciju gruntēšana ar grunts krāsu 
GF-020 un krāsošana ar eļļas krāsu</t>
  </si>
  <si>
    <t>Atvērums 180×180 un izveide pagraba stāva sienā</t>
  </si>
  <si>
    <t>Tērauda radiatori firmas "Purmo" PCV 22 vai ekvivalents,; h= 900 mm N=1037W; l=700; t 70/50/20°C; komplektā ar: automātisko atgaisotāju un uzstādīšanas mezglu</t>
  </si>
  <si>
    <t>Termoregulators (vārsts) Dn 15 firmas "Danfoss RTD-15 vai ekvivalents, ar termostatisko sensoru RTD Inova, t-120 °C, P- 10 bar, DP- 0.6 bar</t>
  </si>
  <si>
    <t>Sildķermeņa pievienojuma krāns firmas Danfoss vai ekvivalents,, RLV komplektā ar tukšošanas krānu  t=110°C; P=8 bar; Dn15</t>
  </si>
  <si>
    <t>Apkures sistēmas ieregulēšana pārbaude un 
nodošana ekspluatācijā.</t>
  </si>
  <si>
    <t>Ventilācijas sistēma</t>
  </si>
  <si>
    <t>Esošo ventilācijas kanālu (skursteņu, cuku) apskate, tīrīšana</t>
  </si>
  <si>
    <t>Vēdināšanas komplekts ALD 10 T firma Maico vai ekvivalents,, montāža ārsienā</t>
  </si>
  <si>
    <t>Esošo gaisa nosūces restīšu 250*×150* demontāža (virtuvēs un tualetēs)</t>
  </si>
  <si>
    <t>Gaisa nosūces restītes 250*×150*  (virtuvēs un tualetēs)</t>
  </si>
  <si>
    <t>Dzīvokļu siltuma uzskaites mezgls (pavisam uzstāda 30 dzīvokļos, )</t>
  </si>
  <si>
    <t>Ultraskaņas siltuma skaitītājs Dn15/20 , "Sharky 775''  vai ekvivalents, ūdens caurplūde: Lmax=1,2 m³/st; Lopt=0,6 m³/st; Lmin=6 l/st; ūdens t° diapazons:  5÷130°C; Spiediens 16 bar; t° sensori, ar radionolasīšanas moduli.</t>
  </si>
  <si>
    <t>Tērauda konstrukcijas, krāsotu pelēkā tonī, skaitītāju skapīšu montāža pie sienas 450×350*, b=250*, t.sk. sienas dībeļi. Skapīša durvis slēdzamas ar stiklojumu.</t>
  </si>
  <si>
    <t xml:space="preserve">Balansējošais vārsts ASV-I; firmas "Danfoss" vai ekvivalents, Dn15;, uzstādīšana, ieregulēšana </t>
  </si>
  <si>
    <t xml:space="preserve">Balansējošais vārsts ASV-P; firmas "Danfoss" vai ekvivalents, Dn15;, uzstādīšana, ieregulēšana </t>
  </si>
  <si>
    <t>Ventilis lodveida; t=110 °C; P=8 bar; Dn15</t>
  </si>
  <si>
    <t>Netīrumu savācējs; t=110 °C; P=8 bar; Dn15;</t>
  </si>
  <si>
    <t>Palīgmateriāli cauruļvadu savienošanai</t>
  </si>
  <si>
    <t>Cauruļvadu un metāla konstrukciju gruntēšana ar grunts krāsu GF-020 un krāsošana ar eļļas krāsu</t>
  </si>
  <si>
    <t>Divistabu dzīvoklim Nr 1;4; 7; 10; 13;</t>
  </si>
  <si>
    <t>Pavisam šādi dzīvokļi</t>
  </si>
  <si>
    <t>Tērauda radiatori firmas "Purmo" PC 22 vai ekvivalents,; h= 400 mm N=384 W; l=500; t 70/50/20°C; komplektā ar
automātisko atgaisotāju un uzstādīšanas mezglu, montāža</t>
  </si>
  <si>
    <t>Tērauda radiatori firmas "Purmo" PC 22 vai ekvivalents,; h= 400 mm N=461 W; l=600; t 70/50/20°C; komplektā ar:
automātisko atgaisotāju un uzstādīšanas mezglu, montāža</t>
  </si>
  <si>
    <t>Tērauda radiatori firmas "Purmo" PC 22 vai ekvivalents,; h=400 mm N=614 W; l=800; t 70/50/20°C; komplektā ar:
automātisko atgaisotāju un uzstādīšanas mezglu, montāža</t>
  </si>
  <si>
    <t>Termoregulators (vārsts) Dn 15 firmas "Danfoss RTD-15 vai ekvivalents, ar termostatisko sensoru RTD Inova, t-120 °C, P- 10 bar, DP- 0.6 bar, uzstādīšana</t>
  </si>
  <si>
    <t>Sildķermeņa pievienojuma krāns firmas Danfoss vai ekvivalents,, RLV komplektā ar tukšošanas krānu  t=110 °C; P=8 bar; Dn15;</t>
  </si>
  <si>
    <t>Vara caurule apkurei  DN15, montāža, stiprināšana pie sienas vai grīdlīstē</t>
  </si>
  <si>
    <t>Vara caurules pagrieziens 90°, DN15, montāža</t>
  </si>
  <si>
    <t>Vara caurules  trejgabals DN15, montāža</t>
  </si>
  <si>
    <t>Ventilis lodveida; t=110 °C; P=8 bar; Dn15; uzstādīšana</t>
  </si>
  <si>
    <t>Cauruļvada DN15 temokompensējošs balsts, izbūve caur sienu, hermetizācija, apmetuma un krāsojuma atjaunošana</t>
  </si>
  <si>
    <t>Cauruļvada DN15 siltumizolācijas čaula, b=&gt;30 mm, l= 0.040 W/K×m², caurules siltumizolēšana</t>
  </si>
  <si>
    <t>Palīgmateriāli</t>
  </si>
  <si>
    <t>Vienistabu dzīvoklim Nr. 2; 5; 8; 11; 14; 17; 20; 23; 26; 29;</t>
  </si>
  <si>
    <t>Tērauda radiatori firmas "Purmo" PC 22 vai ekvivalents,; h= 400 mm N=307 W; l=400; t 70/50/20°C;  komplektā ar: automātisko atgaisotāju un uzstādīšanas mezglu, uzstādīšana</t>
  </si>
  <si>
    <t>Tērauda radiatori firmas "Purmo" PC 22 vai ekvivalents; h=400 mm N=384 W; l=500; t 70/50/20°C; komplektā ar:
automātisko atgaisotāju un uzstādīšanas mezglu, montāža</t>
  </si>
  <si>
    <t>Vara caurule apkurei DN15, montāža, stiprināšana pie sienas vai grīdlīstē</t>
  </si>
  <si>
    <t>Cauruļvada Dn 15 siltumizolācijas čaula, b=&gt;30 mm, l= 0.040 W/K×m², caurules siltumizolēšana</t>
  </si>
  <si>
    <t xml:space="preserve">gab </t>
  </si>
  <si>
    <t>Divistabu dzīvoklim Nr.16; 19; 22; 25; 28</t>
  </si>
  <si>
    <t>Vara caurule apkure,  DN15, montāža, stiprināšana pie sienas vai grīdlīstē</t>
  </si>
  <si>
    <t>Vara caurules trejgabals DN15, montāža</t>
  </si>
  <si>
    <t>Trīsistabu dzīvoklim Nr.3; 6; 9; 12; 15</t>
  </si>
  <si>
    <t>Tērauda radiatori firmas "Purmo" PC 22 vai ekvivalents,; h= 400 mm N=461 W; l=600; t 70/50/20°C; komplektā ar
automātisko atgaisotāju un uzstādīšanas mezglu, montāža</t>
  </si>
  <si>
    <t>Trīsistabu dzīvoklim Nr. 18; 21; 24; 27; 30</t>
  </si>
  <si>
    <t>Tērauda radiatori firmas "Purmo" PC 22 vai ekvivalents,; h=400 mm N=614 W; l=800; t 70/50/20°C; komplektā ar
automātisko atgaisotāju un uzstādīšanas mezglu, montāža</t>
  </si>
  <si>
    <t>Termoregulators (vārsts) Dn 15 firmas "Danfoss RTD-15 vai ekvivalents, ar termostatisko sensoru RTD Inova, t-120°C, P- 10 bar, DP- 0.6 bar, uzstādīšana</t>
  </si>
  <si>
    <t>Sildķermeņa pievienojuma krāns firmas Danfoss, RLV vai ekvivalents, komplektā ar tukšošanas krānu  t=110 °C; P=8 bar; Dn15;</t>
  </si>
  <si>
    <t>Vara caurules trejgabals Ø15.0, montāža</t>
  </si>
  <si>
    <t>Gāzes apgāde</t>
  </si>
  <si>
    <t>Objekta adrese:Ed. Tisē iela 71, Liepāja</t>
  </si>
  <si>
    <t>GA, GAT</t>
  </si>
  <si>
    <t>Gāzesvada pievads</t>
  </si>
  <si>
    <t>Esošā gāzes ievada demontāža</t>
  </si>
  <si>
    <t>Pieslēgšana pie esošā gāzes vada</t>
  </si>
  <si>
    <t>Pieslēgšanās pie esošā gāzes vada ievada un MR</t>
  </si>
  <si>
    <t>Termosarūkošā materiāla uzmava l=700mm;  caurulei</t>
  </si>
  <si>
    <t>Dn50</t>
  </si>
  <si>
    <t>RAYCHEM  (vai ekvivalents)</t>
  </si>
  <si>
    <t>Uzmavu krāns gāzei PN1 bar (gali piemetināmi)</t>
  </si>
  <si>
    <t xml:space="preserve"> NAVAL  (vai ekvivalents)</t>
  </si>
  <si>
    <t>Izolējošais izjaucams, savienojums Pn10</t>
  </si>
  <si>
    <t>NUOVAGIUNGAS (vai ekvivalents</t>
  </si>
  <si>
    <t>Atloku savienojumssavienojums Pn10</t>
  </si>
  <si>
    <t>NUOVAGIUNGAS (vai ekvivalents)</t>
  </si>
  <si>
    <t>Tērauda ievadlīkums PN16, EN10208-1</t>
  </si>
  <si>
    <t>FUCH  (vai ekvivalents)</t>
  </si>
  <si>
    <t xml:space="preserve"> ar trīskāršo PE pretkarozijas pārklājumu EN10285</t>
  </si>
  <si>
    <t>kompl.</t>
  </si>
  <si>
    <t>Tērauda caurule ar polimēra izolāciju EN10285</t>
  </si>
  <si>
    <t>Ø60,3×3.6</t>
  </si>
  <si>
    <t>FUCH (vai ekvivalents)</t>
  </si>
  <si>
    <t>Tērauda caurules ar polimēra izolāciju līkums 3D-90° EN10253-1</t>
  </si>
  <si>
    <t>Tērauda caurules pāreja   Pn=4 bar; 
LVS EN 10208-2</t>
  </si>
  <si>
    <t>Dn50&gt;Dn40</t>
  </si>
  <si>
    <t>Tērauda caurule gar ēkas fasādi;   Pn=4 bar; 
LVS EN 10208-2</t>
  </si>
  <si>
    <t>Dn40</t>
  </si>
  <si>
    <t>FUCH (vai ekvivalentss)</t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</si>
  <si>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</si>
  <si>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</si>
  <si>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</t>
  </si>
  <si>
    <t>DRYCONN (vai ekvivalents)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</si>
  <si>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</si>
  <si>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</si>
  <si>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</si>
  <si>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</si>
  <si>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</si>
  <si>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Gāzes vadu un iekārtu sazemēšana pēc RD34.12.122-87</t>
  </si>
  <si>
    <t>kompl</t>
  </si>
  <si>
    <t>Metināto šuvju pārbaude 100%</t>
  </si>
  <si>
    <t>Metināto šuvju izolācija</t>
  </si>
  <si>
    <t>RACHEM (vai ekvivalents)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</si>
  <si>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</si>
  <si>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</si>
  <si>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</si>
  <si>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</si>
  <si>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Zibens aizsardzība</t>
  </si>
  <si>
    <t>ELT</t>
  </si>
  <si>
    <t>Zibensaizsardzība</t>
  </si>
  <si>
    <t>Pasīvs, izolēts zibens uztvērējs Al, l-3000 mm, ø 10 mm, firmas ELKO-BIS 80101001, vai ekvivalents, montāža, uzstādīšana</t>
  </si>
  <si>
    <t>kpl</t>
  </si>
  <si>
    <t>Pasīvs zibens uztvērējs Al, l-1000 mm, ø 16 mm, vītne M16, firmas ELKO-BIS 94341009, vai ekvivalents, montāža, uzstādīšana</t>
  </si>
  <si>
    <t>Stieple Al, ø 8 mm, firmas ELKO-BIS 80000803, vai ekvivalenta, montāžai pa jumtu.</t>
  </si>
  <si>
    <t xml:space="preserve">Stieple Al, ø 10 mm, PVC izolācijā, ELKO-BIS 80101001 vai ekvivalents, montāžai pa vertikālajām sijām </t>
  </si>
  <si>
    <t>Lenta Fe cinkota, 30×4 mm, firmas ELKO-BIS vai ekvivalents 83004002</t>
  </si>
  <si>
    <t>Savienojums universāls, firmas ELKO-BIS vai ekvivalents 90600101, montāža</t>
  </si>
  <si>
    <t>Zemējuma ievads, Fe cinkots, ø 10 mm, l- 5,5 m, ELKO-BIS 80001002 vai ekvivalents, montāža</t>
  </si>
  <si>
    <t>Kronšteins stieples montāžai uz jumta (izolēts), ELKO-BIS 91500301, vai ekvivalents</t>
  </si>
  <si>
    <t xml:space="preserve">Kronšteins stieples montāžai uz sijas (sienas), izolēts, ELKO-BIS 91600301 vai ekvivalents, montāža </t>
  </si>
  <si>
    <t xml:space="preserve"> Zemēšanas elektrods ø 20 mm, l-1,5 m, apaļdzelzs, ELKO-BIS 94211101 vai ekvivalents</t>
  </si>
  <si>
    <t xml:space="preserve"> Elektrodu uzmava, ELKO-BIS 94211401 vai ekvivalents</t>
  </si>
  <si>
    <t xml:space="preserve"> Elektrodu spice, ELKO-BIS 94211501 vai ekvivalents</t>
  </si>
  <si>
    <t xml:space="preserve"> Elektrodu pievienojuma klemme ar vītni, ELKO-BIS 94211201 vai ekvivalents</t>
  </si>
  <si>
    <t xml:space="preserve"> Kontūra mērklemmes kaste, ELKO-BIS 96801108 vai ekvivalents</t>
  </si>
  <si>
    <t xml:space="preserve"> Kontūra mērklemme, ELKO-BIS 90400101 vai ekvivalents</t>
  </si>
  <si>
    <t xml:space="preserve"> PVC caurule, l-2000, ø 20, ELKO-BIS 10400208 vai ekvivalents</t>
  </si>
  <si>
    <t xml:space="preserve"> Pretkorozijas mastika, ELKO-BIS 99500199 vai ekvivalents</t>
  </si>
  <si>
    <t>iepakoj.</t>
  </si>
  <si>
    <t>PE lenta iezīmēšanai</t>
  </si>
  <si>
    <t>Tranšejas rakšana un aizbēršana zemējuma kontūram</t>
  </si>
  <si>
    <t>Elektrodu ø 20 mm, l= 1,5 m iedzīšana zemē</t>
  </si>
  <si>
    <t xml:space="preserve"> Zemējuma kontūra ierīkošana, mērījumi</t>
  </si>
  <si>
    <t>Grunts blietēšana, virskārtas atjaunošana</t>
  </si>
  <si>
    <t>Sistēmas montāža, palaišana</t>
  </si>
  <si>
    <t>Sistēmas nodošana ekspluatācijā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</si>
</sst>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-;\-* #,##0.00_-;_-* \-??_-;_-@_-"/>
    <numFmt numFmtId="165" formatCode="0.0"/>
    <numFmt numFmtId="166" formatCode="_-* #,##0.00_-;\-* #,##0.00_-;_-* \-??_-;_-@_ "/>
    <numFmt numFmtId="167" formatCode="_-* ###0.00_-;\-* ###0.00_-;_-* \-??_-;_-@_-"/>
    <numFmt numFmtId="168" formatCode="#,##0.0"/>
    <numFmt numFmtId="169" formatCode="_-&quot;Ls &quot;* #,##0.00_-;&quot;-Ls &quot;* #,##0.00_-;_-&quot;Ls &quot;* \-??_-;_-@_-"/>
    <numFmt numFmtId="170" formatCode="_-* #,##0.00\ _L_s_-;\-* #,##0.00\ _L_s_-;_-* \-??\ _L_s_-;_-@_-"/>
    <numFmt numFmtId="171" formatCode="#,##0.00;[Red]\-#,##0.00"/>
    <numFmt numFmtId="172" formatCode="#,##0.00;\-#,##0.00"/>
  </numFmts>
  <fonts count="26" x14ac:knownFonts="1"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i/>
      <sz val="8"/>
      <color indexed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58"/>
      <name val="Arial"/>
      <family val="2"/>
      <charset val="186"/>
    </font>
    <font>
      <sz val="6"/>
      <color indexed="8"/>
      <name val="Arial"/>
      <family val="2"/>
      <charset val="186"/>
    </font>
    <font>
      <sz val="8"/>
      <color indexed="21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6"/>
      <color indexed="10"/>
      <name val="Arial"/>
      <family val="2"/>
      <charset val="186"/>
    </font>
    <font>
      <b/>
      <sz val="6"/>
      <color indexed="8"/>
      <name val="Arial"/>
      <family val="2"/>
      <charset val="186"/>
    </font>
    <font>
      <sz val="6"/>
      <name val="Arial"/>
      <family val="2"/>
      <charset val="186"/>
    </font>
    <font>
      <i/>
      <sz val="8"/>
      <color indexed="23"/>
      <name val="Arial"/>
      <family val="2"/>
      <charset val="186"/>
    </font>
    <font>
      <vertAlign val="superscript"/>
      <sz val="8"/>
      <name val="Arial"/>
      <family val="2"/>
      <charset val="186"/>
    </font>
    <font>
      <b/>
      <i/>
      <sz val="8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0">
    <xf numFmtId="0" fontId="0" fillId="0" borderId="0"/>
    <xf numFmtId="164" fontId="25" fillId="0" borderId="0" applyFill="0" applyBorder="0" applyAlignment="0" applyProtection="0"/>
    <xf numFmtId="0" fontId="1" fillId="2" borderId="0" applyBorder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4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6" fillId="0" borderId="0"/>
    <xf numFmtId="9" fontId="25" fillId="0" borderId="0" applyFill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</cellStyleXfs>
  <cellXfs count="532"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left" vertical="center"/>
    </xf>
    <xf numFmtId="0" fontId="7" fillId="0" borderId="0" xfId="22" applyFont="1" applyFill="1" applyBorder="1" applyAlignment="1">
      <alignment horizontal="left" vertical="center" wrapText="1"/>
    </xf>
    <xf numFmtId="0" fontId="7" fillId="0" borderId="0" xfId="22" applyFont="1" applyFill="1" applyAlignment="1">
      <alignment horizontal="left" vertical="center"/>
    </xf>
    <xf numFmtId="0" fontId="7" fillId="0" borderId="0" xfId="22" applyFont="1" applyFill="1" applyAlignment="1">
      <alignment horizontal="left" vertical="center" wrapText="1"/>
    </xf>
    <xf numFmtId="0" fontId="7" fillId="0" borderId="0" xfId="22" applyFont="1" applyFill="1" applyAlignment="1">
      <alignment horizontal="right" vertical="center"/>
    </xf>
    <xf numFmtId="0" fontId="7" fillId="0" borderId="0" xfId="22" applyFont="1" applyFill="1" applyAlignment="1">
      <alignment horizontal="center" vertical="center" wrapText="1"/>
    </xf>
    <xf numFmtId="0" fontId="7" fillId="0" borderId="0" xfId="22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/>
    <xf numFmtId="2" fontId="7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vertical="center"/>
    </xf>
    <xf numFmtId="0" fontId="8" fillId="0" borderId="1" xfId="10" applyFont="1" applyFill="1" applyBorder="1" applyAlignment="1">
      <alignment horizontal="center" vertical="center" wrapText="1"/>
    </xf>
    <xf numFmtId="0" fontId="7" fillId="0" borderId="0" xfId="10" applyFont="1" applyFill="1" applyAlignment="1">
      <alignment horizontal="center" vertical="center"/>
    </xf>
    <xf numFmtId="0" fontId="7" fillId="0" borderId="0" xfId="10" applyFont="1" applyFill="1" applyBorder="1" applyAlignment="1">
      <alignment horizontal="center" vertical="center" wrapText="1"/>
    </xf>
    <xf numFmtId="0" fontId="7" fillId="0" borderId="2" xfId="10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left" vertical="center" wrapText="1"/>
    </xf>
    <xf numFmtId="0" fontId="0" fillId="0" borderId="3" xfId="0" applyBorder="1"/>
    <xf numFmtId="164" fontId="7" fillId="0" borderId="0" xfId="0" applyNumberFormat="1" applyFont="1" applyFill="1" applyAlignment="1">
      <alignment vertical="center"/>
    </xf>
    <xf numFmtId="0" fontId="7" fillId="0" borderId="1" xfId="10" applyFont="1" applyFill="1" applyBorder="1" applyAlignment="1">
      <alignment horizontal="left" vertical="center" wrapText="1"/>
    </xf>
    <xf numFmtId="1" fontId="7" fillId="0" borderId="1" xfId="10" applyNumberFormat="1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center" vertical="center"/>
    </xf>
    <xf numFmtId="1" fontId="7" fillId="0" borderId="0" xfId="10" applyNumberFormat="1" applyFont="1" applyFill="1" applyBorder="1" applyAlignment="1">
      <alignment horizontal="left" vertical="center" wrapText="1"/>
    </xf>
    <xf numFmtId="164" fontId="7" fillId="0" borderId="0" xfId="10" applyNumberFormat="1" applyFont="1" applyFill="1" applyBorder="1" applyAlignment="1" applyProtection="1">
      <alignment horizontal="center" vertical="center"/>
    </xf>
    <xf numFmtId="0" fontId="7" fillId="0" borderId="0" xfId="10" applyNumberFormat="1" applyFont="1" applyFill="1" applyBorder="1" applyAlignment="1" applyProtection="1">
      <alignment horizontal="center" vertical="center" wrapText="1"/>
    </xf>
    <xf numFmtId="164" fontId="8" fillId="0" borderId="0" xfId="10" applyNumberFormat="1" applyFont="1" applyFill="1" applyBorder="1" applyAlignment="1" applyProtection="1">
      <alignment horizontal="right" vertical="center" wrapText="1"/>
    </xf>
    <xf numFmtId="2" fontId="8" fillId="0" borderId="0" xfId="10" applyNumberFormat="1" applyFont="1" applyFill="1" applyBorder="1" applyAlignment="1" applyProtection="1">
      <alignment horizontal="center" vertical="center" wrapText="1"/>
    </xf>
    <xf numFmtId="0" fontId="7" fillId="0" borderId="0" xfId="10" applyNumberFormat="1" applyFont="1" applyFill="1" applyBorder="1" applyAlignment="1" applyProtection="1">
      <alignment vertical="center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right" vertical="center"/>
    </xf>
    <xf numFmtId="9" fontId="7" fillId="0" borderId="0" xfId="10" applyNumberFormat="1" applyFont="1" applyFill="1" applyAlignment="1">
      <alignment horizontal="center" vertical="center"/>
    </xf>
    <xf numFmtId="2" fontId="7" fillId="0" borderId="0" xfId="10" applyNumberFormat="1" applyFont="1" applyFill="1" applyBorder="1" applyAlignment="1" applyProtection="1">
      <alignment vertical="center"/>
    </xf>
    <xf numFmtId="10" fontId="7" fillId="0" borderId="0" xfId="10" applyNumberFormat="1" applyFont="1" applyFill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0" fontId="7" fillId="0" borderId="0" xfId="0" applyNumberFormat="1" applyFont="1" applyBorder="1" applyAlignment="1" applyProtection="1">
      <alignment horizontal="center" vertical="center"/>
      <protection locked="0"/>
    </xf>
    <xf numFmtId="2" fontId="8" fillId="0" borderId="0" xfId="10" applyNumberFormat="1" applyFont="1" applyFill="1" applyBorder="1" applyAlignment="1" applyProtection="1">
      <alignment vertical="center"/>
    </xf>
    <xf numFmtId="2" fontId="7" fillId="0" borderId="0" xfId="10" applyNumberFormat="1" applyFont="1" applyFill="1" applyAlignment="1">
      <alignment vertical="center"/>
    </xf>
    <xf numFmtId="0" fontId="7" fillId="0" borderId="0" xfId="10" applyFont="1" applyFill="1" applyAlignment="1">
      <alignment horizontal="right" vertical="center" wrapText="1"/>
    </xf>
    <xf numFmtId="9" fontId="7" fillId="0" borderId="0" xfId="10" applyNumberFormat="1" applyFont="1" applyFill="1" applyAlignment="1">
      <alignment horizontal="center" vertical="center" wrapText="1"/>
    </xf>
    <xf numFmtId="2" fontId="8" fillId="0" borderId="0" xfId="10" applyNumberFormat="1" applyFont="1" applyFill="1" applyBorder="1" applyAlignment="1" applyProtection="1">
      <alignment vertical="center" wrapText="1"/>
    </xf>
    <xf numFmtId="0" fontId="7" fillId="0" borderId="0" xfId="21" applyNumberFormat="1" applyFont="1" applyFill="1" applyBorder="1" applyAlignment="1" applyProtection="1">
      <alignment horizontal="left" vertical="center"/>
    </xf>
    <xf numFmtId="0" fontId="7" fillId="0" borderId="0" xfId="10" applyFont="1" applyFill="1" applyAlignment="1">
      <alignment vertical="center" wrapText="1"/>
    </xf>
    <xf numFmtId="0" fontId="7" fillId="0" borderId="0" xfId="21" applyNumberFormat="1" applyFont="1" applyFill="1" applyBorder="1" applyAlignment="1" applyProtection="1">
      <alignment horizontal="right" vertical="center"/>
    </xf>
    <xf numFmtId="0" fontId="7" fillId="0" borderId="0" xfId="8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7" fillId="0" borderId="0" xfId="27" applyFont="1" applyFill="1" applyBorder="1" applyAlignment="1">
      <alignment horizontal="center" vertical="center"/>
    </xf>
    <xf numFmtId="0" fontId="7" fillId="0" borderId="0" xfId="27" applyFont="1" applyFill="1" applyBorder="1" applyAlignment="1">
      <alignment horizontal="left" vertical="center"/>
    </xf>
    <xf numFmtId="0" fontId="8" fillId="0" borderId="0" xfId="27" applyFont="1" applyFill="1" applyBorder="1" applyAlignment="1">
      <alignment horizontal="left" vertical="center" wrapText="1"/>
    </xf>
    <xf numFmtId="0" fontId="9" fillId="0" borderId="0" xfId="27" applyFont="1" applyFill="1" applyBorder="1" applyAlignment="1">
      <alignment horizontal="left" vertical="center"/>
    </xf>
    <xf numFmtId="0" fontId="7" fillId="0" borderId="0" xfId="22" applyFont="1" applyFill="1" applyBorder="1" applyAlignment="1">
      <alignment vertical="center" wrapText="1"/>
    </xf>
    <xf numFmtId="0" fontId="7" fillId="0" borderId="0" xfId="27" applyFont="1" applyFill="1" applyBorder="1" applyAlignment="1">
      <alignment horizontal="center" vertical="center" wrapText="1"/>
    </xf>
    <xf numFmtId="0" fontId="9" fillId="0" borderId="0" xfId="22" applyFont="1" applyFill="1" applyAlignment="1">
      <alignment horizontal="left" vertical="center" wrapText="1"/>
    </xf>
    <xf numFmtId="0" fontId="9" fillId="0" borderId="0" xfId="22" applyFont="1" applyFill="1" applyAlignment="1">
      <alignment horizontal="left" vertical="center"/>
    </xf>
    <xf numFmtId="0" fontId="10" fillId="0" borderId="0" xfId="27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 applyProtection="1">
      <alignment horizontal="left" vertical="center"/>
      <protection locked="0"/>
    </xf>
    <xf numFmtId="0" fontId="7" fillId="0" borderId="0" xfId="27" applyFont="1" applyFill="1" applyBorder="1" applyAlignment="1">
      <alignment vertical="center"/>
    </xf>
    <xf numFmtId="2" fontId="7" fillId="0" borderId="0" xfId="27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27" applyFont="1" applyFill="1" applyBorder="1" applyAlignment="1">
      <alignment vertical="center"/>
    </xf>
    <xf numFmtId="0" fontId="10" fillId="0" borderId="0" xfId="27" applyFont="1" applyFill="1" applyBorder="1" applyAlignment="1">
      <alignment vertical="center"/>
    </xf>
    <xf numFmtId="0" fontId="7" fillId="0" borderId="1" xfId="27" applyFont="1" applyFill="1" applyBorder="1" applyAlignment="1">
      <alignment horizontal="center" vertical="center" textRotation="90" wrapText="1"/>
    </xf>
    <xf numFmtId="0" fontId="7" fillId="0" borderId="1" xfId="27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textRotation="90" wrapText="1"/>
    </xf>
    <xf numFmtId="0" fontId="11" fillId="0" borderId="1" xfId="27" applyFont="1" applyFill="1" applyBorder="1" applyAlignment="1">
      <alignment horizontal="center" vertical="center"/>
    </xf>
    <xf numFmtId="0" fontId="11" fillId="0" borderId="1" xfId="27" applyFont="1" applyFill="1" applyBorder="1" applyAlignment="1">
      <alignment horizontal="center" vertical="center" wrapText="1"/>
    </xf>
    <xf numFmtId="0" fontId="12" fillId="0" borderId="1" xfId="27" applyFont="1" applyFill="1" applyBorder="1" applyAlignment="1">
      <alignment horizontal="center" vertical="center"/>
    </xf>
    <xf numFmtId="2" fontId="7" fillId="0" borderId="1" xfId="27" applyNumberFormat="1" applyFont="1" applyFill="1" applyBorder="1" applyAlignment="1">
      <alignment horizontal="left" vertical="center"/>
    </xf>
    <xf numFmtId="1" fontId="7" fillId="0" borderId="1" xfId="27" applyNumberFormat="1" applyFont="1" applyFill="1" applyBorder="1" applyAlignment="1">
      <alignment horizontal="center" vertical="center" wrapText="1"/>
    </xf>
    <xf numFmtId="49" fontId="7" fillId="0" borderId="2" xfId="27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7" fontId="7" fillId="0" borderId="2" xfId="25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9" fillId="3" borderId="1" xfId="27" applyNumberFormat="1" applyFont="1" applyFill="1" applyBorder="1" applyAlignment="1">
      <alignment horizontal="center" vertical="center" wrapText="1"/>
    </xf>
    <xf numFmtId="2" fontId="7" fillId="3" borderId="1" xfId="27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2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7" fillId="0" borderId="0" xfId="17" applyFont="1" applyFill="1" applyBorder="1" applyAlignment="1">
      <alignment horizontal="left" vertical="center" wrapText="1"/>
    </xf>
    <xf numFmtId="0" fontId="7" fillId="0" borderId="4" xfId="17" applyFont="1" applyFill="1" applyBorder="1" applyAlignment="1">
      <alignment horizontal="center" vertical="center" wrapText="1"/>
    </xf>
    <xf numFmtId="165" fontId="9" fillId="0" borderId="1" xfId="17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3" borderId="1" xfId="27" applyFont="1" applyFill="1" applyBorder="1" applyAlignment="1">
      <alignment horizontal="left" vertical="center" wrapText="1"/>
    </xf>
    <xf numFmtId="0" fontId="7" fillId="0" borderId="4" xfId="27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5" xfId="27" applyNumberFormat="1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7" fillId="0" borderId="4" xfId="17" applyFont="1" applyFill="1" applyBorder="1" applyAlignment="1">
      <alignment horizontal="center" vertical="center"/>
    </xf>
    <xf numFmtId="2" fontId="7" fillId="0" borderId="1" xfId="27" applyNumberFormat="1" applyFont="1" applyFill="1" applyBorder="1" applyAlignment="1" applyProtection="1">
      <alignment horizontal="center" vertical="center" wrapText="1"/>
    </xf>
    <xf numFmtId="0" fontId="14" fillId="3" borderId="1" xfId="27" applyFont="1" applyFill="1" applyBorder="1" applyAlignment="1">
      <alignment horizontal="left" vertical="center" wrapText="1"/>
    </xf>
    <xf numFmtId="0" fontId="8" fillId="3" borderId="1" xfId="27" applyFont="1" applyFill="1" applyBorder="1" applyAlignment="1">
      <alignment horizontal="left" vertical="center" wrapText="1"/>
    </xf>
    <xf numFmtId="0" fontId="7" fillId="3" borderId="4" xfId="17" applyFont="1" applyFill="1" applyBorder="1" applyAlignment="1">
      <alignment horizontal="center" vertical="center"/>
    </xf>
    <xf numFmtId="165" fontId="10" fillId="3" borderId="1" xfId="27" applyNumberFormat="1" applyFont="1" applyFill="1" applyBorder="1" applyAlignment="1">
      <alignment horizontal="center" vertical="center"/>
    </xf>
    <xf numFmtId="0" fontId="8" fillId="0" borderId="0" xfId="27" applyFont="1" applyFill="1" applyAlignment="1">
      <alignment vertical="center"/>
    </xf>
    <xf numFmtId="0" fontId="7" fillId="3" borderId="1" xfId="27" applyFont="1" applyFill="1" applyBorder="1" applyAlignment="1">
      <alignment horizontal="center" vertical="center" wrapText="1"/>
    </xf>
    <xf numFmtId="2" fontId="9" fillId="3" borderId="1" xfId="27" applyNumberFormat="1" applyFont="1" applyFill="1" applyBorder="1" applyAlignment="1">
      <alignment horizontal="center" vertical="center" wrapText="1"/>
    </xf>
    <xf numFmtId="0" fontId="7" fillId="0" borderId="0" xfId="27" applyFont="1" applyFill="1" applyAlignment="1">
      <alignment vertical="center"/>
    </xf>
    <xf numFmtId="165" fontId="9" fillId="3" borderId="1" xfId="27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1" fontId="9" fillId="0" borderId="1" xfId="27" applyNumberFormat="1" applyFont="1" applyFill="1" applyBorder="1" applyAlignment="1">
      <alignment horizontal="center" vertical="center" wrapText="1"/>
    </xf>
    <xf numFmtId="0" fontId="7" fillId="0" borderId="0" xfId="27" applyFont="1" applyFill="1" applyAlignment="1">
      <alignment horizontal="center" vertical="center"/>
    </xf>
    <xf numFmtId="1" fontId="7" fillId="3" borderId="1" xfId="27" applyNumberFormat="1" applyFont="1" applyFill="1" applyBorder="1" applyAlignment="1">
      <alignment horizontal="center" vertical="center" wrapText="1"/>
    </xf>
    <xf numFmtId="49" fontId="7" fillId="3" borderId="1" xfId="27" applyNumberFormat="1" applyFont="1" applyFill="1" applyBorder="1" applyAlignment="1" applyProtection="1">
      <alignment horizontal="center" vertical="center" wrapText="1"/>
    </xf>
    <xf numFmtId="0" fontId="7" fillId="3" borderId="7" xfId="17" applyFont="1" applyFill="1" applyBorder="1" applyAlignment="1">
      <alignment horizontal="left" vertical="center" wrapText="1"/>
    </xf>
    <xf numFmtId="0" fontId="7" fillId="3" borderId="8" xfId="27" applyNumberFormat="1" applyFont="1" applyFill="1" applyBorder="1" applyAlignment="1" applyProtection="1">
      <alignment horizontal="center" vertical="center" wrapText="1"/>
    </xf>
    <xf numFmtId="1" fontId="9" fillId="3" borderId="1" xfId="17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168" fontId="7" fillId="3" borderId="1" xfId="27" applyNumberFormat="1" applyFont="1" applyFill="1" applyBorder="1" applyAlignment="1">
      <alignment horizontal="center" vertical="center" wrapText="1"/>
    </xf>
    <xf numFmtId="4" fontId="7" fillId="3" borderId="9" xfId="27" applyNumberFormat="1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horizontal="center" vertical="center" wrapText="1"/>
    </xf>
    <xf numFmtId="4" fontId="7" fillId="3" borderId="1" xfId="27" applyNumberFormat="1" applyFont="1" applyFill="1" applyBorder="1" applyAlignment="1">
      <alignment horizontal="center" vertical="center" wrapText="1"/>
    </xf>
    <xf numFmtId="167" fontId="7" fillId="3" borderId="2" xfId="25" applyNumberFormat="1" applyFont="1" applyFill="1" applyBorder="1" applyAlignment="1">
      <alignment horizontal="center" vertical="center" wrapText="1"/>
    </xf>
    <xf numFmtId="0" fontId="7" fillId="3" borderId="0" xfId="27" applyFont="1" applyFill="1" applyAlignment="1">
      <alignment horizontal="center" vertical="center"/>
    </xf>
    <xf numFmtId="0" fontId="7" fillId="0" borderId="8" xfId="27" applyNumberFormat="1" applyFont="1" applyFill="1" applyBorder="1" applyAlignment="1" applyProtection="1">
      <alignment horizontal="center" vertical="center" wrapText="1"/>
    </xf>
    <xf numFmtId="0" fontId="7" fillId="0" borderId="1" xfId="27" applyNumberFormat="1" applyFont="1" applyFill="1" applyBorder="1" applyAlignment="1" applyProtection="1">
      <alignment horizontal="left" vertical="center" wrapText="1"/>
    </xf>
    <xf numFmtId="0" fontId="7" fillId="0" borderId="1" xfId="27" applyNumberFormat="1" applyFont="1" applyFill="1" applyBorder="1" applyAlignment="1" applyProtection="1">
      <alignment horizontal="center" vertical="center" wrapText="1"/>
    </xf>
    <xf numFmtId="2" fontId="9" fillId="0" borderId="1" xfId="27" applyNumberFormat="1" applyFont="1" applyFill="1" applyBorder="1" applyAlignment="1" applyProtection="1">
      <alignment horizontal="center" vertical="center" wrapText="1"/>
    </xf>
    <xf numFmtId="0" fontId="7" fillId="0" borderId="0" xfId="27" applyNumberFormat="1" applyFont="1" applyFill="1" applyBorder="1" applyAlignment="1" applyProtection="1">
      <alignment vertical="center"/>
    </xf>
    <xf numFmtId="2" fontId="9" fillId="0" borderId="1" xfId="27" applyNumberFormat="1" applyFont="1" applyFill="1" applyBorder="1" applyAlignment="1">
      <alignment horizontal="center" vertical="center" wrapText="1"/>
    </xf>
    <xf numFmtId="0" fontId="7" fillId="0" borderId="0" xfId="27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" fontId="7" fillId="0" borderId="0" xfId="27" applyNumberFormat="1" applyFont="1" applyFill="1" applyBorder="1" applyAlignment="1">
      <alignment horizontal="center" vertical="center" wrapText="1"/>
    </xf>
    <xf numFmtId="2" fontId="7" fillId="0" borderId="0" xfId="28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19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19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9" fontId="7" fillId="0" borderId="0" xfId="19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19" applyFont="1" applyFill="1" applyBorder="1" applyAlignment="1">
      <alignment horizontal="center" vertical="center" wrapText="1"/>
    </xf>
    <xf numFmtId="0" fontId="9" fillId="0" borderId="0" xfId="19" applyFont="1" applyFill="1" applyBorder="1" applyAlignment="1">
      <alignment horizontal="center" vertical="center" wrapText="1"/>
    </xf>
    <xf numFmtId="2" fontId="7" fillId="0" borderId="0" xfId="1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21" applyNumberFormat="1" applyFont="1" applyFill="1" applyBorder="1" applyAlignment="1" applyProtection="1">
      <alignment horizontal="right" vertical="center"/>
    </xf>
    <xf numFmtId="0" fontId="9" fillId="0" borderId="0" xfId="8" applyFont="1" applyFill="1" applyAlignment="1">
      <alignment horizontal="right" vertical="center"/>
    </xf>
    <xf numFmtId="0" fontId="7" fillId="0" borderId="0" xfId="25" applyFont="1" applyFill="1" applyAlignment="1">
      <alignment horizontal="left"/>
    </xf>
    <xf numFmtId="0" fontId="7" fillId="0" borderId="0" xfId="25" applyFont="1" applyFill="1"/>
    <xf numFmtId="0" fontId="7" fillId="0" borderId="0" xfId="25" applyFont="1" applyFill="1" applyBorder="1"/>
    <xf numFmtId="0" fontId="8" fillId="0" borderId="0" xfId="27" applyFont="1" applyFill="1" applyBorder="1" applyAlignment="1">
      <alignment horizontal="left" vertical="center"/>
    </xf>
    <xf numFmtId="0" fontId="7" fillId="0" borderId="0" xfId="22" applyFont="1" applyFill="1" applyBorder="1" applyAlignment="1">
      <alignment horizontal="left" vertical="center"/>
    </xf>
    <xf numFmtId="0" fontId="8" fillId="0" borderId="0" xfId="27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left" vertical="center"/>
    </xf>
    <xf numFmtId="0" fontId="7" fillId="0" borderId="1" xfId="27" applyFont="1" applyFill="1" applyBorder="1" applyAlignment="1">
      <alignment horizontal="center" vertical="center"/>
    </xf>
    <xf numFmtId="0" fontId="7" fillId="0" borderId="2" xfId="25" applyFont="1" applyFill="1" applyBorder="1" applyAlignment="1">
      <alignment vertical="center" wrapText="1"/>
    </xf>
    <xf numFmtId="0" fontId="7" fillId="0" borderId="10" xfId="25" applyFont="1" applyFill="1" applyBorder="1" applyAlignment="1">
      <alignment horizontal="center" vertical="center" wrapText="1"/>
    </xf>
    <xf numFmtId="1" fontId="7" fillId="0" borderId="2" xfId="25" applyNumberFormat="1" applyFont="1" applyFill="1" applyBorder="1" applyAlignment="1">
      <alignment horizontal="center" vertical="center" wrapText="1"/>
    </xf>
    <xf numFmtId="165" fontId="7" fillId="0" borderId="2" xfId="25" applyNumberFormat="1" applyFont="1" applyFill="1" applyBorder="1" applyAlignment="1">
      <alignment horizontal="center" vertical="center" wrapText="1"/>
    </xf>
    <xf numFmtId="2" fontId="7" fillId="0" borderId="2" xfId="25" applyNumberFormat="1" applyFont="1" applyFill="1" applyBorder="1" applyAlignment="1">
      <alignment horizontal="center" vertical="center" wrapText="1"/>
    </xf>
    <xf numFmtId="2" fontId="7" fillId="0" borderId="2" xfId="27" applyNumberFormat="1" applyFont="1" applyFill="1" applyBorder="1" applyAlignment="1">
      <alignment horizontal="center" vertical="center" wrapText="1"/>
    </xf>
    <xf numFmtId="49" fontId="7" fillId="0" borderId="11" xfId="27" applyNumberFormat="1" applyFont="1" applyFill="1" applyBorder="1" applyAlignment="1" applyProtection="1">
      <alignment horizontal="center" vertical="center" wrapText="1"/>
    </xf>
    <xf numFmtId="0" fontId="7" fillId="0" borderId="11" xfId="25" applyFont="1" applyFill="1" applyBorder="1" applyAlignment="1">
      <alignment vertical="center" wrapText="1"/>
    </xf>
    <xf numFmtId="0" fontId="7" fillId="0" borderId="12" xfId="25" applyFont="1" applyFill="1" applyBorder="1" applyAlignment="1">
      <alignment horizontal="center" vertical="center" wrapText="1"/>
    </xf>
    <xf numFmtId="1" fontId="7" fillId="0" borderId="11" xfId="25" applyNumberFormat="1" applyFont="1" applyFill="1" applyBorder="1" applyAlignment="1">
      <alignment horizontal="center" vertical="center" wrapText="1"/>
    </xf>
    <xf numFmtId="165" fontId="7" fillId="0" borderId="11" xfId="25" applyNumberFormat="1" applyFont="1" applyFill="1" applyBorder="1" applyAlignment="1">
      <alignment horizontal="center" vertical="center" wrapText="1"/>
    </xf>
    <xf numFmtId="2" fontId="7" fillId="0" borderId="11" xfId="27" applyNumberFormat="1" applyFont="1" applyFill="1" applyBorder="1" applyAlignment="1">
      <alignment horizontal="center" vertical="center" wrapText="1"/>
    </xf>
    <xf numFmtId="2" fontId="7" fillId="0" borderId="11" xfId="25" applyNumberFormat="1" applyFont="1" applyFill="1" applyBorder="1" applyAlignment="1">
      <alignment horizontal="center" vertical="center" wrapText="1"/>
    </xf>
    <xf numFmtId="49" fontId="7" fillId="0" borderId="3" xfId="27" applyNumberFormat="1" applyFont="1" applyFill="1" applyBorder="1" applyAlignment="1" applyProtection="1">
      <alignment horizontal="center" vertical="center" wrapText="1"/>
    </xf>
    <xf numFmtId="0" fontId="7" fillId="0" borderId="3" xfId="25" applyFont="1" applyFill="1" applyBorder="1" applyAlignment="1">
      <alignment vertical="center" wrapText="1"/>
    </xf>
    <xf numFmtId="0" fontId="7" fillId="0" borderId="3" xfId="25" applyFont="1" applyFill="1" applyBorder="1" applyAlignment="1">
      <alignment horizontal="center" vertical="center" wrapText="1"/>
    </xf>
    <xf numFmtId="0" fontId="7" fillId="3" borderId="1" xfId="25" applyFont="1" applyFill="1" applyBorder="1" applyAlignment="1">
      <alignment vertical="center" wrapText="1"/>
    </xf>
    <xf numFmtId="0" fontId="7" fillId="0" borderId="1" xfId="25" applyFont="1" applyFill="1" applyBorder="1" applyAlignment="1">
      <alignment vertical="center" wrapText="1"/>
    </xf>
    <xf numFmtId="0" fontId="7" fillId="0" borderId="0" xfId="25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vertical="center" wrapText="1"/>
    </xf>
    <xf numFmtId="0" fontId="7" fillId="0" borderId="2" xfId="17" applyFont="1" applyFill="1" applyBorder="1" applyAlignment="1">
      <alignment horizontal="center" vertical="center" wrapText="1"/>
    </xf>
    <xf numFmtId="2" fontId="7" fillId="0" borderId="2" xfId="25" applyNumberFormat="1" applyFont="1" applyFill="1" applyBorder="1" applyAlignment="1">
      <alignment horizontal="center" vertical="center"/>
    </xf>
    <xf numFmtId="0" fontId="7" fillId="0" borderId="2" xfId="25" applyFont="1" applyFill="1" applyBorder="1" applyAlignment="1">
      <alignment horizontal="center" vertical="center" wrapText="1"/>
    </xf>
    <xf numFmtId="2" fontId="7" fillId="0" borderId="13" xfId="25" applyNumberFormat="1" applyFont="1" applyFill="1" applyBorder="1" applyAlignment="1">
      <alignment horizontal="center" vertical="center" wrapText="1"/>
    </xf>
    <xf numFmtId="2" fontId="7" fillId="0" borderId="2" xfId="27" applyNumberFormat="1" applyFont="1" applyFill="1" applyBorder="1" applyAlignment="1" applyProtection="1">
      <alignment horizontal="center" vertical="center" wrapText="1"/>
    </xf>
    <xf numFmtId="2" fontId="7" fillId="0" borderId="5" xfId="25" applyNumberFormat="1" applyFont="1" applyFill="1" applyBorder="1" applyAlignment="1">
      <alignment horizontal="center" vertical="center" wrapText="1"/>
    </xf>
    <xf numFmtId="0" fontId="7" fillId="0" borderId="4" xfId="17" applyFont="1" applyFill="1" applyBorder="1" applyAlignment="1">
      <alignment vertical="center" wrapText="1"/>
    </xf>
    <xf numFmtId="0" fontId="7" fillId="0" borderId="1" xfId="25" applyFont="1" applyFill="1" applyBorder="1" applyAlignment="1">
      <alignment horizontal="center" vertical="center" wrapText="1"/>
    </xf>
    <xf numFmtId="0" fontId="8" fillId="0" borderId="10" xfId="17" applyFont="1" applyFill="1" applyBorder="1" applyAlignment="1">
      <alignment vertical="center" wrapText="1"/>
    </xf>
    <xf numFmtId="2" fontId="7" fillId="0" borderId="10" xfId="25" applyNumberFormat="1" applyFont="1" applyFill="1" applyBorder="1" applyAlignment="1">
      <alignment horizontal="left" vertical="center" wrapText="1"/>
    </xf>
    <xf numFmtId="0" fontId="7" fillId="0" borderId="0" xfId="25" applyFont="1" applyFill="1" applyBorder="1" applyAlignment="1">
      <alignment horizontal="center" vertical="center" wrapText="1"/>
    </xf>
    <xf numFmtId="0" fontId="7" fillId="0" borderId="2" xfId="27" applyFont="1" applyFill="1" applyBorder="1" applyAlignment="1">
      <alignment horizontal="center" vertical="center" wrapText="1"/>
    </xf>
    <xf numFmtId="2" fontId="7" fillId="0" borderId="1" xfId="27" applyNumberFormat="1" applyFont="1" applyFill="1" applyBorder="1" applyAlignment="1">
      <alignment horizontal="left" vertical="center" wrapText="1"/>
    </xf>
    <xf numFmtId="2" fontId="7" fillId="0" borderId="1" xfId="25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vertical="center" wrapText="1"/>
    </xf>
    <xf numFmtId="165" fontId="7" fillId="0" borderId="1" xfId="17" applyNumberFormat="1" applyFont="1" applyFill="1" applyBorder="1" applyAlignment="1">
      <alignment horizontal="center" vertical="center" wrapText="1"/>
    </xf>
    <xf numFmtId="2" fontId="7" fillId="0" borderId="1" xfId="25" applyNumberFormat="1" applyFont="1" applyFill="1" applyBorder="1" applyAlignment="1">
      <alignment horizontal="left" vertical="center" wrapText="1"/>
    </xf>
    <xf numFmtId="2" fontId="7" fillId="0" borderId="1" xfId="25" applyNumberFormat="1" applyFont="1" applyFill="1" applyBorder="1" applyAlignment="1" applyProtection="1">
      <alignment horizontal="center" vertical="center" wrapText="1"/>
    </xf>
    <xf numFmtId="0" fontId="7" fillId="0" borderId="0" xfId="25" applyFont="1" applyFill="1" applyAlignment="1">
      <alignment horizontal="center" vertical="center" wrapText="1"/>
    </xf>
    <xf numFmtId="0" fontId="7" fillId="0" borderId="1" xfId="25" applyFont="1" applyFill="1" applyBorder="1" applyAlignment="1">
      <alignment horizontal="left" vertical="center" wrapText="1"/>
    </xf>
    <xf numFmtId="0" fontId="9" fillId="3" borderId="1" xfId="17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3" borderId="1" xfId="17" applyFont="1" applyFill="1" applyBorder="1" applyAlignment="1">
      <alignment vertical="center" wrapText="1"/>
    </xf>
    <xf numFmtId="2" fontId="8" fillId="0" borderId="1" xfId="25" applyNumberFormat="1" applyFont="1" applyFill="1" applyBorder="1" applyAlignment="1">
      <alignment horizontal="center" vertical="center" wrapText="1"/>
    </xf>
    <xf numFmtId="0" fontId="8" fillId="0" borderId="1" xfId="25" applyFont="1" applyFill="1" applyBorder="1" applyAlignment="1">
      <alignment horizontal="center" vertical="center" wrapText="1"/>
    </xf>
    <xf numFmtId="2" fontId="7" fillId="0" borderId="1" xfId="25" applyNumberFormat="1" applyFont="1" applyFill="1" applyBorder="1" applyAlignment="1">
      <alignment vertical="center" wrapText="1"/>
    </xf>
    <xf numFmtId="0" fontId="7" fillId="0" borderId="0" xfId="19" applyFont="1" applyFill="1" applyBorder="1" applyAlignment="1">
      <alignment horizontal="right" vertical="center" wrapText="1"/>
    </xf>
    <xf numFmtId="0" fontId="7" fillId="0" borderId="0" xfId="19" applyFont="1" applyFill="1" applyBorder="1" applyAlignment="1">
      <alignment horizontal="right" vertical="center"/>
    </xf>
    <xf numFmtId="0" fontId="7" fillId="0" borderId="0" xfId="27" applyFont="1" applyFill="1" applyAlignment="1">
      <alignment horizontal="left" vertical="center"/>
    </xf>
    <xf numFmtId="0" fontId="7" fillId="0" borderId="0" xfId="27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0" xfId="0" applyFont="1"/>
    <xf numFmtId="0" fontId="1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 wrapText="1"/>
    </xf>
    <xf numFmtId="2" fontId="19" fillId="3" borderId="16" xfId="0" applyNumberFormat="1" applyFont="1" applyFill="1" applyBorder="1" applyAlignment="1">
      <alignment horizontal="center" vertical="center"/>
    </xf>
    <xf numFmtId="2" fontId="19" fillId="3" borderId="16" xfId="0" applyNumberFormat="1" applyFont="1" applyFill="1" applyBorder="1" applyAlignment="1">
      <alignment horizontal="center" vertical="center" wrapText="1"/>
    </xf>
    <xf numFmtId="0" fontId="20" fillId="0" borderId="0" xfId="0" applyFont="1"/>
    <xf numFmtId="2" fontId="19" fillId="3" borderId="17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8" xfId="27" applyFont="1" applyFill="1" applyBorder="1" applyAlignment="1">
      <alignment horizontal="center" vertical="center"/>
    </xf>
    <xf numFmtId="0" fontId="11" fillId="0" borderId="18" xfId="27" applyFont="1" applyFill="1" applyBorder="1" applyAlignment="1">
      <alignment horizontal="center" vertical="center" wrapText="1"/>
    </xf>
    <xf numFmtId="0" fontId="12" fillId="0" borderId="18" xfId="27" applyFont="1" applyFill="1" applyBorder="1" applyAlignment="1">
      <alignment horizontal="center" vertical="center"/>
    </xf>
    <xf numFmtId="2" fontId="7" fillId="0" borderId="0" xfId="27" applyNumberFormat="1" applyFont="1" applyFill="1" applyBorder="1" applyAlignment="1">
      <alignment horizontal="left" vertical="center"/>
    </xf>
    <xf numFmtId="0" fontId="11" fillId="0" borderId="19" xfId="27" applyFont="1" applyFill="1" applyBorder="1" applyAlignment="1">
      <alignment horizontal="center" vertical="center"/>
    </xf>
    <xf numFmtId="0" fontId="11" fillId="0" borderId="6" xfId="27" applyFont="1" applyFill="1" applyBorder="1" applyAlignment="1">
      <alignment horizontal="center" vertical="center"/>
    </xf>
    <xf numFmtId="0" fontId="11" fillId="0" borderId="20" xfId="27" applyFont="1" applyFill="1" applyBorder="1" applyAlignment="1">
      <alignment horizontal="center" vertical="center"/>
    </xf>
    <xf numFmtId="0" fontId="11" fillId="0" borderId="21" xfId="2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27" applyFont="1" applyFill="1" applyBorder="1" applyAlignment="1">
      <alignment vertical="center" wrapText="1"/>
    </xf>
    <xf numFmtId="165" fontId="9" fillId="0" borderId="1" xfId="27" applyNumberFormat="1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0" fontId="7" fillId="3" borderId="1" xfId="0" applyNumberFormat="1" applyFont="1" applyFill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27" applyFont="1" applyFill="1" applyBorder="1" applyAlignment="1">
      <alignment vertical="center" wrapText="1"/>
    </xf>
    <xf numFmtId="0" fontId="7" fillId="0" borderId="0" xfId="27" applyNumberFormat="1" applyFont="1" applyFill="1" applyBorder="1" applyAlignment="1" applyProtection="1">
      <alignment horizontal="center" vertical="center" wrapText="1"/>
    </xf>
    <xf numFmtId="2" fontId="8" fillId="0" borderId="0" xfId="27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22" xfId="27" applyFont="1" applyFill="1" applyBorder="1" applyAlignment="1">
      <alignment horizontal="center" vertical="center" textRotation="90" wrapText="1"/>
    </xf>
    <xf numFmtId="0" fontId="7" fillId="0" borderId="0" xfId="27" applyFont="1" applyFill="1" applyBorder="1" applyAlignment="1">
      <alignment horizontal="center" vertical="center" textRotation="90" wrapText="1"/>
    </xf>
    <xf numFmtId="0" fontId="8" fillId="0" borderId="1" xfId="29" applyNumberFormat="1" applyFont="1" applyFill="1" applyBorder="1" applyAlignment="1" applyProtection="1">
      <alignment horizontal="left" vertical="center" wrapText="1"/>
    </xf>
    <xf numFmtId="0" fontId="7" fillId="0" borderId="1" xfId="29" applyNumberFormat="1" applyFont="1" applyFill="1" applyBorder="1" applyAlignment="1" applyProtection="1">
      <alignment vertical="center"/>
    </xf>
    <xf numFmtId="49" fontId="7" fillId="0" borderId="1" xfId="2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2" fontId="7" fillId="0" borderId="1" xfId="2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0" fontId="7" fillId="0" borderId="1" xfId="27" applyNumberFormat="1" applyFont="1" applyFill="1" applyBorder="1" applyAlignment="1">
      <alignment horizontal="center" vertical="center" wrapText="1"/>
    </xf>
    <xf numFmtId="0" fontId="7" fillId="0" borderId="3" xfId="27" applyFont="1" applyFill="1" applyBorder="1" applyAlignment="1">
      <alignment horizontal="center" vertical="center" wrapText="1"/>
    </xf>
    <xf numFmtId="0" fontId="7" fillId="0" borderId="3" xfId="27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wrapText="1"/>
    </xf>
    <xf numFmtId="2" fontId="7" fillId="0" borderId="3" xfId="27" applyNumberFormat="1" applyFont="1" applyFill="1" applyBorder="1" applyAlignment="1">
      <alignment horizontal="center" vertical="center" wrapText="1"/>
    </xf>
    <xf numFmtId="170" fontId="7" fillId="3" borderId="3" xfId="0" applyNumberFormat="1" applyFont="1" applyFill="1" applyBorder="1" applyAlignment="1">
      <alignment horizontal="center" vertical="center" wrapText="1"/>
    </xf>
    <xf numFmtId="170" fontId="7" fillId="0" borderId="3" xfId="0" applyNumberFormat="1" applyFont="1" applyFill="1" applyBorder="1" applyAlignment="1">
      <alignment horizontal="center" vertical="center" wrapText="1"/>
    </xf>
    <xf numFmtId="2" fontId="7" fillId="3" borderId="3" xfId="27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center" vertical="center"/>
    </xf>
    <xf numFmtId="2" fontId="7" fillId="0" borderId="1" xfId="27" applyNumberFormat="1" applyFont="1" applyFill="1" applyBorder="1" applyAlignment="1">
      <alignment horizontal="center" vertical="center"/>
    </xf>
    <xf numFmtId="2" fontId="7" fillId="0" borderId="1" xfId="27" applyNumberFormat="1" applyFont="1" applyFill="1" applyBorder="1" applyAlignment="1" applyProtection="1">
      <alignment horizontal="center" vertical="center"/>
    </xf>
    <xf numFmtId="172" fontId="7" fillId="0" borderId="1" xfId="0" applyNumberFormat="1" applyFont="1" applyFill="1" applyBorder="1" applyAlignment="1">
      <alignment horizontal="center" vertical="center"/>
    </xf>
    <xf numFmtId="49" fontId="9" fillId="0" borderId="1" xfId="27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7" fontId="9" fillId="0" borderId="2" xfId="25" applyNumberFormat="1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1" xfId="27" applyNumberFormat="1" applyFont="1" applyFill="1" applyBorder="1" applyAlignment="1">
      <alignment horizontal="center" vertical="center"/>
    </xf>
    <xf numFmtId="165" fontId="7" fillId="3" borderId="1" xfId="27" applyNumberFormat="1" applyFont="1" applyFill="1" applyBorder="1" applyAlignment="1">
      <alignment horizontal="center" vertical="center"/>
    </xf>
    <xf numFmtId="0" fontId="8" fillId="0" borderId="0" xfId="27" applyFont="1" applyFill="1" applyAlignment="1">
      <alignment vertical="center" wrapText="1"/>
    </xf>
    <xf numFmtId="0" fontId="9" fillId="0" borderId="1" xfId="27" applyFont="1" applyFill="1" applyBorder="1" applyAlignment="1">
      <alignment vertical="center" wrapText="1"/>
    </xf>
    <xf numFmtId="165" fontId="7" fillId="0" borderId="1" xfId="27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7" fillId="0" borderId="24" xfId="27" applyFont="1" applyFill="1" applyBorder="1" applyAlignment="1">
      <alignment horizontal="center" vertical="center" textRotation="90" wrapText="1"/>
    </xf>
    <xf numFmtId="2" fontId="7" fillId="0" borderId="0" xfId="0" applyNumberFormat="1" applyFont="1" applyFill="1" applyAlignment="1">
      <alignment horizontal="left" vertical="center"/>
    </xf>
    <xf numFmtId="0" fontId="7" fillId="0" borderId="26" xfId="27" applyFont="1" applyFill="1" applyBorder="1" applyAlignment="1">
      <alignment horizontal="center" vertical="center" textRotation="90" wrapText="1"/>
    </xf>
    <xf numFmtId="0" fontId="7" fillId="0" borderId="27" xfId="22" applyFont="1" applyFill="1" applyBorder="1" applyAlignment="1">
      <alignment horizontal="center" vertical="center" textRotation="90" wrapText="1"/>
    </xf>
    <xf numFmtId="0" fontId="7" fillId="0" borderId="11" xfId="22" applyFont="1" applyFill="1" applyBorder="1" applyAlignment="1">
      <alignment horizontal="center" vertical="center" textRotation="90" wrapText="1"/>
    </xf>
    <xf numFmtId="0" fontId="7" fillId="0" borderId="28" xfId="22" applyFont="1" applyFill="1" applyBorder="1" applyAlignment="1">
      <alignment horizontal="center" vertical="center" textRotation="90" wrapText="1"/>
    </xf>
    <xf numFmtId="0" fontId="7" fillId="0" borderId="0" xfId="0" applyFont="1" applyFill="1"/>
    <xf numFmtId="1" fontId="7" fillId="0" borderId="29" xfId="27" applyNumberFormat="1" applyFont="1" applyFill="1" applyBorder="1" applyAlignment="1">
      <alignment horizontal="center" vertical="center"/>
    </xf>
    <xf numFmtId="1" fontId="7" fillId="0" borderId="30" xfId="27" applyNumberFormat="1" applyFont="1" applyFill="1" applyBorder="1" applyAlignment="1">
      <alignment horizontal="center" vertical="center"/>
    </xf>
    <xf numFmtId="1" fontId="7" fillId="0" borderId="30" xfId="27" applyNumberFormat="1" applyFont="1" applyFill="1" applyBorder="1" applyAlignment="1">
      <alignment horizontal="center" vertical="center" wrapText="1"/>
    </xf>
    <xf numFmtId="1" fontId="7" fillId="0" borderId="31" xfId="27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7" fillId="0" borderId="2" xfId="27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left" vertical="center"/>
    </xf>
    <xf numFmtId="2" fontId="7" fillId="0" borderId="1" xfId="27" applyNumberFormat="1" applyFont="1" applyFill="1" applyBorder="1" applyAlignment="1">
      <alignment vertical="center" wrapText="1"/>
    </xf>
    <xf numFmtId="2" fontId="7" fillId="0" borderId="1" xfId="22" applyNumberFormat="1" applyFont="1" applyFill="1" applyBorder="1" applyAlignment="1">
      <alignment horizontal="center" vertical="center" wrapText="1"/>
    </xf>
    <xf numFmtId="2" fontId="7" fillId="0" borderId="1" xfId="18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>
      <alignment vertical="center" wrapText="1"/>
    </xf>
    <xf numFmtId="2" fontId="8" fillId="0" borderId="0" xfId="27" applyNumberFormat="1" applyFont="1" applyFill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2" fontId="7" fillId="0" borderId="1" xfId="20" applyNumberFormat="1" applyFont="1" applyFill="1" applyBorder="1" applyAlignment="1">
      <alignment horizontal="center" vertical="center"/>
    </xf>
    <xf numFmtId="2" fontId="7" fillId="0" borderId="0" xfId="27" applyNumberFormat="1" applyFont="1" applyFill="1" applyAlignment="1">
      <alignment vertical="center" wrapText="1"/>
    </xf>
    <xf numFmtId="2" fontId="8" fillId="0" borderId="0" xfId="27" applyNumberFormat="1" applyFont="1" applyFill="1" applyAlignment="1">
      <alignment vertical="center" wrapText="1"/>
    </xf>
    <xf numFmtId="2" fontId="7" fillId="0" borderId="1" xfId="27" applyNumberFormat="1" applyFont="1" applyFill="1" applyBorder="1" applyAlignment="1">
      <alignment horizontal="right" vertical="center" wrapText="1"/>
    </xf>
    <xf numFmtId="2" fontId="7" fillId="0" borderId="1" xfId="27" applyNumberFormat="1" applyFont="1" applyFill="1" applyBorder="1" applyAlignment="1">
      <alignment vertical="center"/>
    </xf>
    <xf numFmtId="2" fontId="8" fillId="0" borderId="0" xfId="0" applyNumberFormat="1" applyFont="1" applyFill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2" fontId="7" fillId="0" borderId="0" xfId="27" applyNumberFormat="1" applyFont="1" applyFill="1" applyAlignment="1">
      <alignment vertical="center"/>
    </xf>
    <xf numFmtId="1" fontId="7" fillId="0" borderId="1" xfId="27" applyNumberFormat="1" applyFont="1" applyFill="1" applyBorder="1" applyAlignment="1">
      <alignment horizontal="left" vertical="center" wrapText="1"/>
    </xf>
    <xf numFmtId="1" fontId="7" fillId="0" borderId="1" xfId="27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3" borderId="1" xfId="27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3" borderId="1" xfId="18" applyNumberFormat="1" applyFont="1" applyFill="1" applyBorder="1" applyAlignment="1">
      <alignment horizontal="center" vertical="center" wrapText="1"/>
    </xf>
    <xf numFmtId="0" fontId="7" fillId="3" borderId="1" xfId="27" applyNumberFormat="1" applyFont="1" applyFill="1" applyBorder="1" applyAlignment="1">
      <alignment horizontal="left" wrapText="1"/>
    </xf>
    <xf numFmtId="0" fontId="7" fillId="3" borderId="1" xfId="27" applyNumberFormat="1" applyFont="1" applyFill="1" applyBorder="1" applyAlignment="1">
      <alignment horizontal="center" wrapText="1"/>
    </xf>
    <xf numFmtId="0" fontId="7" fillId="3" borderId="1" xfId="27" applyNumberFormat="1" applyFont="1" applyFill="1" applyBorder="1" applyAlignment="1">
      <alignment wrapText="1"/>
    </xf>
    <xf numFmtId="2" fontId="7" fillId="3" borderId="1" xfId="19" applyNumberFormat="1" applyFont="1" applyFill="1" applyBorder="1" applyAlignment="1">
      <alignment horizontal="center" wrapText="1"/>
    </xf>
    <xf numFmtId="0" fontId="7" fillId="0" borderId="0" xfId="27" applyNumberFormat="1" applyFont="1" applyFill="1" applyBorder="1" applyAlignment="1">
      <alignment wrapText="1"/>
    </xf>
    <xf numFmtId="0" fontId="7" fillId="0" borderId="1" xfId="27" applyNumberFormat="1" applyFont="1" applyFill="1" applyBorder="1" applyAlignment="1">
      <alignment horizontal="left" wrapText="1"/>
    </xf>
    <xf numFmtId="0" fontId="7" fillId="0" borderId="1" xfId="27" applyNumberFormat="1" applyFont="1" applyFill="1" applyBorder="1" applyAlignment="1">
      <alignment horizontal="center" wrapText="1"/>
    </xf>
    <xf numFmtId="0" fontId="7" fillId="0" borderId="1" xfId="27" applyNumberFormat="1" applyFont="1" applyFill="1" applyBorder="1" applyAlignment="1">
      <alignment wrapText="1"/>
    </xf>
    <xf numFmtId="2" fontId="7" fillId="0" borderId="1" xfId="19" applyNumberFormat="1" applyFont="1" applyFill="1" applyBorder="1" applyAlignment="1">
      <alignment horizontal="center" wrapText="1"/>
    </xf>
    <xf numFmtId="1" fontId="7" fillId="0" borderId="0" xfId="27" applyNumberFormat="1" applyFont="1" applyFill="1" applyBorder="1" applyAlignment="1">
      <alignment horizontal="center" vertical="center" wrapText="1"/>
    </xf>
    <xf numFmtId="0" fontId="7" fillId="0" borderId="0" xfId="27" applyNumberFormat="1" applyFont="1" applyFill="1" applyBorder="1" applyAlignment="1">
      <alignment horizontal="center" wrapText="1"/>
    </xf>
    <xf numFmtId="0" fontId="7" fillId="0" borderId="0" xfId="27" applyNumberFormat="1" applyFont="1" applyFill="1" applyBorder="1" applyAlignment="1">
      <alignment horizontal="left" wrapText="1"/>
    </xf>
    <xf numFmtId="2" fontId="7" fillId="0" borderId="0" xfId="19" applyNumberFormat="1" applyFont="1" applyFill="1" applyBorder="1" applyAlignment="1">
      <alignment horizontal="center" wrapText="1"/>
    </xf>
    <xf numFmtId="0" fontId="7" fillId="0" borderId="0" xfId="19" applyFont="1" applyFill="1" applyBorder="1" applyAlignment="1">
      <alignment vertical="center"/>
    </xf>
    <xf numFmtId="0" fontId="7" fillId="0" borderId="0" xfId="27" applyFont="1" applyFill="1" applyAlignment="1">
      <alignment vertical="center" wrapText="1"/>
    </xf>
    <xf numFmtId="0" fontId="7" fillId="0" borderId="0" xfId="24" applyFont="1" applyFill="1" applyAlignment="1">
      <alignment vertical="center"/>
    </xf>
    <xf numFmtId="0" fontId="7" fillId="0" borderId="0" xfId="24" applyFont="1" applyFill="1" applyAlignment="1">
      <alignment horizontal="center" vertical="center"/>
    </xf>
    <xf numFmtId="2" fontId="7" fillId="0" borderId="0" xfId="24" applyNumberFormat="1" applyFont="1" applyFill="1" applyAlignment="1">
      <alignment vertical="center"/>
    </xf>
    <xf numFmtId="0" fontId="7" fillId="0" borderId="0" xfId="24" applyFont="1" applyFill="1" applyBorder="1" applyAlignment="1">
      <alignment vertical="center"/>
    </xf>
    <xf numFmtId="2" fontId="7" fillId="0" borderId="0" xfId="22" applyNumberFormat="1" applyFont="1" applyFill="1" applyBorder="1" applyAlignment="1">
      <alignment vertical="center" wrapText="1"/>
    </xf>
    <xf numFmtId="2" fontId="7" fillId="0" borderId="0" xfId="22" applyNumberFormat="1" applyFont="1" applyFill="1" applyAlignment="1">
      <alignment horizontal="center" vertical="center"/>
    </xf>
    <xf numFmtId="2" fontId="7" fillId="0" borderId="0" xfId="27" applyNumberFormat="1" applyFont="1" applyFill="1" applyBorder="1" applyAlignment="1">
      <alignment vertical="center"/>
    </xf>
    <xf numFmtId="2" fontId="7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24" applyFont="1" applyFill="1" applyAlignment="1">
      <alignment vertical="center"/>
    </xf>
    <xf numFmtId="0" fontId="8" fillId="0" borderId="0" xfId="24" applyFont="1" applyFill="1" applyAlignment="1">
      <alignment horizontal="center" vertical="center"/>
    </xf>
    <xf numFmtId="0" fontId="8" fillId="0" borderId="0" xfId="22" applyFont="1" applyFill="1" applyBorder="1" applyAlignment="1">
      <alignment vertical="center" wrapText="1"/>
    </xf>
    <xf numFmtId="2" fontId="23" fillId="0" borderId="0" xfId="24" applyNumberFormat="1" applyFont="1" applyFill="1" applyAlignment="1">
      <alignment vertical="center"/>
    </xf>
    <xf numFmtId="2" fontId="11" fillId="0" borderId="1" xfId="22" applyNumberFormat="1" applyFont="1" applyFill="1" applyBorder="1" applyAlignment="1">
      <alignment horizontal="center" vertical="center" textRotation="90" wrapText="1"/>
    </xf>
    <xf numFmtId="2" fontId="7" fillId="0" borderId="1" xfId="22" applyNumberFormat="1" applyFont="1" applyFill="1" applyBorder="1" applyAlignment="1">
      <alignment horizontal="center" vertical="center" textRotation="90" wrapText="1"/>
    </xf>
    <xf numFmtId="3" fontId="11" fillId="0" borderId="1" xfId="27" applyNumberFormat="1" applyFont="1" applyFill="1" applyBorder="1" applyAlignment="1">
      <alignment horizontal="center" vertical="center"/>
    </xf>
    <xf numFmtId="3" fontId="23" fillId="0" borderId="1" xfId="27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2" fontId="11" fillId="0" borderId="1" xfId="27" applyNumberFormat="1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1" xfId="24" applyFont="1" applyFill="1" applyBorder="1" applyAlignment="1">
      <alignment horizontal="center" vertical="center" wrapText="1"/>
    </xf>
    <xf numFmtId="0" fontId="8" fillId="0" borderId="1" xfId="24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/>
    </xf>
    <xf numFmtId="0" fontId="7" fillId="0" borderId="0" xfId="24" applyFont="1" applyFill="1" applyBorder="1" applyAlignment="1">
      <alignment horizontal="center" vertical="center"/>
    </xf>
    <xf numFmtId="0" fontId="7" fillId="0" borderId="3" xfId="24" applyFont="1" applyFill="1" applyBorder="1" applyAlignment="1">
      <alignment vertical="center"/>
    </xf>
    <xf numFmtId="2" fontId="7" fillId="0" borderId="3" xfId="24" applyNumberFormat="1" applyFont="1" applyFill="1" applyBorder="1" applyAlignment="1">
      <alignment vertical="center"/>
    </xf>
    <xf numFmtId="0" fontId="7" fillId="0" borderId="1" xfId="24" applyFont="1" applyFill="1" applyBorder="1" applyAlignment="1">
      <alignment horizontal="left" vertical="center" wrapText="1"/>
    </xf>
    <xf numFmtId="2" fontId="11" fillId="0" borderId="4" xfId="27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7" fillId="0" borderId="3" xfId="24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2" fontId="7" fillId="0" borderId="1" xfId="22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2" fontId="7" fillId="0" borderId="1" xfId="28" applyNumberFormat="1" applyFont="1" applyFill="1" applyBorder="1" applyAlignment="1">
      <alignment horizontal="center" vertical="center" wrapText="1"/>
    </xf>
    <xf numFmtId="2" fontId="7" fillId="0" borderId="4" xfId="28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7" fillId="0" borderId="1" xfId="24" applyFont="1" applyFill="1" applyBorder="1" applyAlignment="1">
      <alignment vertical="center"/>
    </xf>
    <xf numFmtId="2" fontId="7" fillId="0" borderId="1" xfId="24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11" fillId="3" borderId="1" xfId="27" applyFont="1" applyFill="1" applyBorder="1" applyAlignment="1">
      <alignment horizontal="center" vertical="center"/>
    </xf>
    <xf numFmtId="2" fontId="7" fillId="3" borderId="1" xfId="27" applyNumberFormat="1" applyFont="1" applyFill="1" applyBorder="1" applyAlignment="1">
      <alignment horizontal="center" vertical="center"/>
    </xf>
    <xf numFmtId="2" fontId="7" fillId="3" borderId="1" xfId="22" applyNumberFormat="1" applyFont="1" applyFill="1" applyBorder="1" applyAlignment="1">
      <alignment horizontal="center" vertical="center" wrapText="1"/>
    </xf>
    <xf numFmtId="2" fontId="7" fillId="3" borderId="1" xfId="28" applyNumberFormat="1" applyFont="1" applyFill="1" applyBorder="1" applyAlignment="1">
      <alignment horizontal="center" vertical="center" wrapText="1"/>
    </xf>
    <xf numFmtId="2" fontId="7" fillId="3" borderId="4" xfId="28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wrapText="1"/>
    </xf>
    <xf numFmtId="0" fontId="8" fillId="0" borderId="7" xfId="24" applyFont="1" applyFill="1" applyBorder="1" applyAlignment="1">
      <alignment horizontal="center" vertical="center" wrapText="1"/>
    </xf>
    <xf numFmtId="0" fontId="8" fillId="0" borderId="0" xfId="22" applyFont="1" applyFill="1" applyBorder="1" applyAlignment="1">
      <alignment wrapText="1"/>
    </xf>
    <xf numFmtId="0" fontId="8" fillId="0" borderId="5" xfId="24" applyFont="1" applyFill="1" applyBorder="1" applyAlignment="1">
      <alignment vertical="center" wrapText="1"/>
    </xf>
    <xf numFmtId="0" fontId="7" fillId="0" borderId="1" xfId="9" applyFont="1" applyFill="1" applyBorder="1" applyAlignment="1">
      <alignment horizontal="center" vertical="center" wrapText="1"/>
    </xf>
    <xf numFmtId="2" fontId="11" fillId="0" borderId="1" xfId="22" applyNumberFormat="1" applyFont="1" applyFill="1" applyBorder="1" applyAlignment="1">
      <alignment horizontal="center" vertical="center" wrapText="1"/>
    </xf>
    <xf numFmtId="2" fontId="7" fillId="0" borderId="1" xfId="19" applyNumberFormat="1" applyFont="1" applyFill="1" applyBorder="1" applyAlignment="1">
      <alignment horizontal="center" vertical="center" wrapText="1"/>
    </xf>
    <xf numFmtId="0" fontId="7" fillId="0" borderId="0" xfId="23" applyFont="1" applyFill="1" applyAlignment="1">
      <alignment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0" fontId="7" fillId="3" borderId="1" xfId="24" applyFont="1" applyFill="1" applyBorder="1" applyAlignment="1">
      <alignment horizontal="center" vertical="center" wrapText="1"/>
    </xf>
    <xf numFmtId="0" fontId="7" fillId="3" borderId="0" xfId="24" applyFont="1" applyFill="1" applyAlignment="1">
      <alignment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7" fillId="0" borderId="0" xfId="24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2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11" xfId="28" applyNumberFormat="1" applyFont="1" applyFill="1" applyBorder="1" applyAlignment="1">
      <alignment horizontal="center" vertical="center" wrapText="1"/>
    </xf>
    <xf numFmtId="2" fontId="7" fillId="0" borderId="12" xfId="28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3" xfId="24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3" xfId="27" applyNumberFormat="1" applyFont="1" applyFill="1" applyBorder="1" applyAlignment="1">
      <alignment horizontal="center" vertical="center"/>
    </xf>
    <xf numFmtId="2" fontId="7" fillId="0" borderId="3" xfId="2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2" fontId="7" fillId="0" borderId="3" xfId="28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27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7" fillId="0" borderId="5" xfId="27" applyNumberFormat="1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left" wrapText="1"/>
    </xf>
    <xf numFmtId="2" fontId="11" fillId="3" borderId="1" xfId="19" applyNumberFormat="1" applyFont="1" applyFill="1" applyBorder="1" applyAlignment="1">
      <alignment horizontal="center" wrapText="1"/>
    </xf>
    <xf numFmtId="2" fontId="11" fillId="0" borderId="1" xfId="19" applyNumberFormat="1" applyFont="1" applyFill="1" applyBorder="1" applyAlignment="1">
      <alignment horizontal="center" wrapText="1"/>
    </xf>
    <xf numFmtId="2" fontId="7" fillId="0" borderId="4" xfId="19" applyNumberFormat="1" applyFont="1" applyFill="1" applyBorder="1" applyAlignment="1">
      <alignment horizontal="center" wrapText="1"/>
    </xf>
    <xf numFmtId="0" fontId="7" fillId="0" borderId="0" xfId="0" applyNumberFormat="1" applyFont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7" applyFont="1" applyFill="1" applyAlignment="1">
      <alignment wrapText="1"/>
    </xf>
    <xf numFmtId="0" fontId="7" fillId="0" borderId="0" xfId="27" applyFont="1" applyFill="1" applyAlignment="1">
      <alignment wrapText="1"/>
    </xf>
    <xf numFmtId="0" fontId="7" fillId="0" borderId="0" xfId="22" applyFont="1" applyFill="1" applyBorder="1" applyAlignment="1">
      <alignment horizontal="left" vertical="center" wrapText="1"/>
    </xf>
    <xf numFmtId="0" fontId="8" fillId="0" borderId="1" xfId="21" applyNumberFormat="1" applyFont="1" applyFill="1" applyBorder="1" applyAlignment="1" applyProtection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7" fillId="0" borderId="0" xfId="27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 applyProtection="1">
      <alignment horizontal="right" vertical="center"/>
      <protection locked="0"/>
    </xf>
    <xf numFmtId="0" fontId="7" fillId="0" borderId="0" xfId="3" applyNumberFormat="1" applyFont="1" applyFill="1" applyBorder="1" applyAlignment="1" applyProtection="1">
      <alignment horizontal="left" vertical="center"/>
      <protection locked="0"/>
    </xf>
    <xf numFmtId="0" fontId="7" fillId="0" borderId="1" xfId="27" applyFont="1" applyFill="1" applyBorder="1" applyAlignment="1">
      <alignment horizontal="center" vertical="center" textRotation="90" wrapText="1"/>
    </xf>
    <xf numFmtId="0" fontId="7" fillId="0" borderId="1" xfId="27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center" vertical="center" textRotation="90"/>
    </xf>
    <xf numFmtId="0" fontId="9" fillId="0" borderId="1" xfId="27" applyFont="1" applyFill="1" applyBorder="1" applyAlignment="1">
      <alignment horizontal="center" vertical="center" textRotation="90" wrapText="1"/>
    </xf>
    <xf numFmtId="0" fontId="7" fillId="0" borderId="1" xfId="22" applyFont="1" applyFill="1" applyBorder="1" applyAlignment="1">
      <alignment horizontal="center" vertical="center"/>
    </xf>
    <xf numFmtId="0" fontId="8" fillId="0" borderId="0" xfId="27" applyFont="1" applyFill="1" applyBorder="1" applyAlignment="1">
      <alignment horizontal="center" vertical="center"/>
    </xf>
    <xf numFmtId="2" fontId="7" fillId="0" borderId="0" xfId="12" applyNumberFormat="1" applyFont="1" applyFill="1" applyBorder="1" applyAlignment="1" applyProtection="1">
      <alignment horizontal="center" vertical="top" wrapText="1"/>
    </xf>
    <xf numFmtId="0" fontId="7" fillId="0" borderId="1" xfId="27" applyFont="1" applyFill="1" applyBorder="1" applyAlignment="1">
      <alignment horizontal="left" vertical="center" textRotation="90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left" vertical="center" wrapText="1"/>
    </xf>
    <xf numFmtId="0" fontId="7" fillId="0" borderId="23" xfId="27" applyFont="1" applyFill="1" applyBorder="1" applyAlignment="1">
      <alignment horizontal="center" vertical="center" textRotation="90" wrapText="1"/>
    </xf>
    <xf numFmtId="0" fontId="7" fillId="0" borderId="23" xfId="27" applyFont="1" applyFill="1" applyBorder="1" applyAlignment="1">
      <alignment horizontal="center" vertical="center" wrapText="1"/>
    </xf>
    <xf numFmtId="0" fontId="7" fillId="0" borderId="23" xfId="27" applyFont="1" applyFill="1" applyBorder="1" applyAlignment="1">
      <alignment horizontal="center" vertical="center" textRotation="90"/>
    </xf>
    <xf numFmtId="0" fontId="7" fillId="0" borderId="25" xfId="22" applyFont="1" applyFill="1" applyBorder="1" applyAlignment="1">
      <alignment horizontal="center" vertical="center"/>
    </xf>
    <xf numFmtId="2" fontId="7" fillId="0" borderId="1" xfId="22" applyNumberFormat="1" applyFont="1" applyFill="1" applyBorder="1" applyAlignment="1">
      <alignment horizontal="center" vertical="center"/>
    </xf>
    <xf numFmtId="0" fontId="24" fillId="0" borderId="0" xfId="24" applyFont="1" applyFill="1" applyBorder="1" applyAlignment="1">
      <alignment horizontal="center" vertical="center" wrapText="1"/>
    </xf>
    <xf numFmtId="0" fontId="23" fillId="0" borderId="2" xfId="8" applyFont="1" applyFill="1" applyBorder="1" applyAlignment="1">
      <alignment horizontal="center" wrapText="1"/>
    </xf>
  </cellXfs>
  <cellStyles count="30">
    <cellStyle name="Comma 2" xfId="1"/>
    <cellStyle name="Excel Built-in Explanatory Text" xfId="29"/>
    <cellStyle name="Explanatory Text 2" xfId="2"/>
    <cellStyle name="Good 2" xfId="3"/>
    <cellStyle name="Normal 10" xfId="4"/>
    <cellStyle name="Normal 12" xfId="5"/>
    <cellStyle name="Normal 13" xfId="6"/>
    <cellStyle name="Normal 2" xfId="7"/>
    <cellStyle name="Normal 2 2" xfId="8"/>
    <cellStyle name="Normal 2_Tame AVK Uliha 56 07.05.2010." xfId="9"/>
    <cellStyle name="Normal 3" xfId="10"/>
    <cellStyle name="Normal 4" xfId="11"/>
    <cellStyle name="Normal 4 2" xfId="12"/>
    <cellStyle name="Normal 6" xfId="13"/>
    <cellStyle name="Normal 7" xfId="14"/>
    <cellStyle name="Normal 8" xfId="15"/>
    <cellStyle name="Normal 9" xfId="16"/>
    <cellStyle name="Normal_DA" xfId="17"/>
    <cellStyle name="Normal_Klaipedas_94" xfId="18"/>
    <cellStyle name="Normal_Liepaja Peldu 5 UK tames" xfId="19"/>
    <cellStyle name="Normal_Rucava rotalu laukums - tabulas" xfId="20"/>
    <cellStyle name="Normal_Sheet1 2" xfId="21"/>
    <cellStyle name="Normal_Siguldas 27 - tabulas" xfId="22"/>
    <cellStyle name="Normal_Tame AVK Uliha 56 07.05.2010." xfId="23"/>
    <cellStyle name="Parasts" xfId="0" builtinId="0"/>
    <cellStyle name="Parasts 2" xfId="24"/>
    <cellStyle name="Parasts 3" xfId="25"/>
    <cellStyle name="Procenti 2" xfId="26"/>
    <cellStyle name="Style 1" xfId="27"/>
    <cellStyle name="Стиль 1" xfId="2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17</xdr:row>
      <xdr:rowOff>66675</xdr:rowOff>
    </xdr:from>
    <xdr:to>
      <xdr:col>5</xdr:col>
      <xdr:colOff>28575</xdr:colOff>
      <xdr:row>19</xdr:row>
      <xdr:rowOff>285750</xdr:rowOff>
    </xdr:to>
    <xdr:sp macro="" textlink="">
      <xdr:nvSpPr>
        <xdr:cNvPr id="11282" name="Text Box 193">
          <a:extLst>
            <a:ext uri="{FF2B5EF4-FFF2-40B4-BE49-F238E27FC236}">
              <a16:creationId xmlns:a16="http://schemas.microsoft.com/office/drawing/2014/main" id="{8DE3218E-7336-4B70-8021-251E509E71D0}"/>
            </a:ext>
          </a:extLst>
        </xdr:cNvPr>
        <xdr:cNvSpPr>
          <a:spLocks noChangeArrowheads="1"/>
        </xdr:cNvSpPr>
      </xdr:nvSpPr>
      <xdr:spPr bwMode="auto">
        <a:xfrm>
          <a:off x="3581400" y="3105150"/>
          <a:ext cx="6572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17</xdr:row>
      <xdr:rowOff>66675</xdr:rowOff>
    </xdr:from>
    <xdr:to>
      <xdr:col>5</xdr:col>
      <xdr:colOff>28575</xdr:colOff>
      <xdr:row>19</xdr:row>
      <xdr:rowOff>285750</xdr:rowOff>
    </xdr:to>
    <xdr:sp macro="" textlink="">
      <xdr:nvSpPr>
        <xdr:cNvPr id="11283" name="Text Box 194">
          <a:extLst>
            <a:ext uri="{FF2B5EF4-FFF2-40B4-BE49-F238E27FC236}">
              <a16:creationId xmlns:a16="http://schemas.microsoft.com/office/drawing/2014/main" id="{7B9F86BC-44DD-45ED-B6DF-0B2AD0CD4621}"/>
            </a:ext>
          </a:extLst>
        </xdr:cNvPr>
        <xdr:cNvSpPr>
          <a:spLocks noChangeArrowheads="1"/>
        </xdr:cNvSpPr>
      </xdr:nvSpPr>
      <xdr:spPr bwMode="auto">
        <a:xfrm>
          <a:off x="3581400" y="3105150"/>
          <a:ext cx="6572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17</xdr:row>
      <xdr:rowOff>66675</xdr:rowOff>
    </xdr:from>
    <xdr:to>
      <xdr:col>5</xdr:col>
      <xdr:colOff>28575</xdr:colOff>
      <xdr:row>19</xdr:row>
      <xdr:rowOff>285750</xdr:rowOff>
    </xdr:to>
    <xdr:sp macro="" textlink="">
      <xdr:nvSpPr>
        <xdr:cNvPr id="11284" name="Text Box 195">
          <a:extLst>
            <a:ext uri="{FF2B5EF4-FFF2-40B4-BE49-F238E27FC236}">
              <a16:creationId xmlns:a16="http://schemas.microsoft.com/office/drawing/2014/main" id="{E45F43D3-9D4C-4E7E-B22E-49C6DFA87E34}"/>
            </a:ext>
          </a:extLst>
        </xdr:cNvPr>
        <xdr:cNvSpPr>
          <a:spLocks noChangeArrowheads="1"/>
        </xdr:cNvSpPr>
      </xdr:nvSpPr>
      <xdr:spPr bwMode="auto">
        <a:xfrm>
          <a:off x="3581400" y="3105150"/>
          <a:ext cx="6572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20</xdr:row>
      <xdr:rowOff>38100</xdr:rowOff>
    </xdr:from>
    <xdr:to>
      <xdr:col>5</xdr:col>
      <xdr:colOff>28575</xdr:colOff>
      <xdr:row>21</xdr:row>
      <xdr:rowOff>247650</xdr:rowOff>
    </xdr:to>
    <xdr:sp macro="" textlink="">
      <xdr:nvSpPr>
        <xdr:cNvPr id="11285" name="Text Box 187">
          <a:extLst>
            <a:ext uri="{FF2B5EF4-FFF2-40B4-BE49-F238E27FC236}">
              <a16:creationId xmlns:a16="http://schemas.microsoft.com/office/drawing/2014/main" id="{F075C47A-36C6-44A9-90D1-68D273C9188C}"/>
            </a:ext>
          </a:extLst>
        </xdr:cNvPr>
        <xdr:cNvSpPr>
          <a:spLocks noChangeArrowheads="1"/>
        </xdr:cNvSpPr>
      </xdr:nvSpPr>
      <xdr:spPr bwMode="auto">
        <a:xfrm>
          <a:off x="3581400" y="3933825"/>
          <a:ext cx="65722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20</xdr:row>
      <xdr:rowOff>38100</xdr:rowOff>
    </xdr:from>
    <xdr:to>
      <xdr:col>5</xdr:col>
      <xdr:colOff>28575</xdr:colOff>
      <xdr:row>21</xdr:row>
      <xdr:rowOff>247650</xdr:rowOff>
    </xdr:to>
    <xdr:sp macro="" textlink="">
      <xdr:nvSpPr>
        <xdr:cNvPr id="11286" name="Text Box 193">
          <a:extLst>
            <a:ext uri="{FF2B5EF4-FFF2-40B4-BE49-F238E27FC236}">
              <a16:creationId xmlns:a16="http://schemas.microsoft.com/office/drawing/2014/main" id="{FF801F8A-9E1D-4F3D-AAF2-E9AE28F6427F}"/>
            </a:ext>
          </a:extLst>
        </xdr:cNvPr>
        <xdr:cNvSpPr>
          <a:spLocks noChangeArrowheads="1"/>
        </xdr:cNvSpPr>
      </xdr:nvSpPr>
      <xdr:spPr bwMode="auto">
        <a:xfrm>
          <a:off x="3581400" y="3933825"/>
          <a:ext cx="65722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20</xdr:row>
      <xdr:rowOff>38100</xdr:rowOff>
    </xdr:from>
    <xdr:to>
      <xdr:col>5</xdr:col>
      <xdr:colOff>28575</xdr:colOff>
      <xdr:row>21</xdr:row>
      <xdr:rowOff>247650</xdr:rowOff>
    </xdr:to>
    <xdr:sp macro="" textlink="">
      <xdr:nvSpPr>
        <xdr:cNvPr id="11287" name="Text Box 194">
          <a:extLst>
            <a:ext uri="{FF2B5EF4-FFF2-40B4-BE49-F238E27FC236}">
              <a16:creationId xmlns:a16="http://schemas.microsoft.com/office/drawing/2014/main" id="{907CFBB8-1018-4C65-9989-0A44D8AD88DB}"/>
            </a:ext>
          </a:extLst>
        </xdr:cNvPr>
        <xdr:cNvSpPr>
          <a:spLocks noChangeArrowheads="1"/>
        </xdr:cNvSpPr>
      </xdr:nvSpPr>
      <xdr:spPr bwMode="auto">
        <a:xfrm>
          <a:off x="3581400" y="3933825"/>
          <a:ext cx="65722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20</xdr:row>
      <xdr:rowOff>38100</xdr:rowOff>
    </xdr:from>
    <xdr:to>
      <xdr:col>5</xdr:col>
      <xdr:colOff>28575</xdr:colOff>
      <xdr:row>21</xdr:row>
      <xdr:rowOff>247650</xdr:rowOff>
    </xdr:to>
    <xdr:sp macro="" textlink="">
      <xdr:nvSpPr>
        <xdr:cNvPr id="11288" name="Text Box 195">
          <a:extLst>
            <a:ext uri="{FF2B5EF4-FFF2-40B4-BE49-F238E27FC236}">
              <a16:creationId xmlns:a16="http://schemas.microsoft.com/office/drawing/2014/main" id="{F877BD3A-7BFD-43E5-A4B8-B599401D1350}"/>
            </a:ext>
          </a:extLst>
        </xdr:cNvPr>
        <xdr:cNvSpPr>
          <a:spLocks noChangeArrowheads="1"/>
        </xdr:cNvSpPr>
      </xdr:nvSpPr>
      <xdr:spPr bwMode="auto">
        <a:xfrm>
          <a:off x="3581400" y="3933825"/>
          <a:ext cx="65722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26</xdr:row>
      <xdr:rowOff>285750</xdr:rowOff>
    </xdr:from>
    <xdr:to>
      <xdr:col>5</xdr:col>
      <xdr:colOff>28575</xdr:colOff>
      <xdr:row>27</xdr:row>
      <xdr:rowOff>257175</xdr:rowOff>
    </xdr:to>
    <xdr:sp macro="" textlink="">
      <xdr:nvSpPr>
        <xdr:cNvPr id="11289" name="Text Box 188">
          <a:extLst>
            <a:ext uri="{FF2B5EF4-FFF2-40B4-BE49-F238E27FC236}">
              <a16:creationId xmlns:a16="http://schemas.microsoft.com/office/drawing/2014/main" id="{633257A5-AC63-4CFC-B903-CB67A91B3446}"/>
            </a:ext>
          </a:extLst>
        </xdr:cNvPr>
        <xdr:cNvSpPr>
          <a:spLocks noChangeArrowheads="1"/>
        </xdr:cNvSpPr>
      </xdr:nvSpPr>
      <xdr:spPr bwMode="auto">
        <a:xfrm>
          <a:off x="3581400" y="5895975"/>
          <a:ext cx="657225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45</xdr:row>
      <xdr:rowOff>38100</xdr:rowOff>
    </xdr:from>
    <xdr:to>
      <xdr:col>5</xdr:col>
      <xdr:colOff>28575</xdr:colOff>
      <xdr:row>45</xdr:row>
      <xdr:rowOff>95250</xdr:rowOff>
    </xdr:to>
    <xdr:sp macro="" textlink="">
      <xdr:nvSpPr>
        <xdr:cNvPr id="11290" name="Text Box 193">
          <a:extLst>
            <a:ext uri="{FF2B5EF4-FFF2-40B4-BE49-F238E27FC236}">
              <a16:creationId xmlns:a16="http://schemas.microsoft.com/office/drawing/2014/main" id="{854D6FF4-886F-455A-A37B-E28BF6B4861E}"/>
            </a:ext>
          </a:extLst>
        </xdr:cNvPr>
        <xdr:cNvSpPr>
          <a:spLocks noChangeArrowheads="1"/>
        </xdr:cNvSpPr>
      </xdr:nvSpPr>
      <xdr:spPr bwMode="auto">
        <a:xfrm>
          <a:off x="3581400" y="10763250"/>
          <a:ext cx="657225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45</xdr:row>
      <xdr:rowOff>38100</xdr:rowOff>
    </xdr:from>
    <xdr:to>
      <xdr:col>5</xdr:col>
      <xdr:colOff>28575</xdr:colOff>
      <xdr:row>45</xdr:row>
      <xdr:rowOff>95250</xdr:rowOff>
    </xdr:to>
    <xdr:sp macro="" textlink="">
      <xdr:nvSpPr>
        <xdr:cNvPr id="11291" name="Text Box 194">
          <a:extLst>
            <a:ext uri="{FF2B5EF4-FFF2-40B4-BE49-F238E27FC236}">
              <a16:creationId xmlns:a16="http://schemas.microsoft.com/office/drawing/2014/main" id="{78A2CD13-C6FA-40FD-891D-1375C8936E1E}"/>
            </a:ext>
          </a:extLst>
        </xdr:cNvPr>
        <xdr:cNvSpPr>
          <a:spLocks noChangeArrowheads="1"/>
        </xdr:cNvSpPr>
      </xdr:nvSpPr>
      <xdr:spPr bwMode="auto">
        <a:xfrm>
          <a:off x="3581400" y="10763250"/>
          <a:ext cx="657225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45</xdr:row>
      <xdr:rowOff>38100</xdr:rowOff>
    </xdr:from>
    <xdr:to>
      <xdr:col>5</xdr:col>
      <xdr:colOff>28575</xdr:colOff>
      <xdr:row>45</xdr:row>
      <xdr:rowOff>95250</xdr:rowOff>
    </xdr:to>
    <xdr:sp macro="" textlink="">
      <xdr:nvSpPr>
        <xdr:cNvPr id="11292" name="Text Box 195">
          <a:extLst>
            <a:ext uri="{FF2B5EF4-FFF2-40B4-BE49-F238E27FC236}">
              <a16:creationId xmlns:a16="http://schemas.microsoft.com/office/drawing/2014/main" id="{A57FC385-A157-480C-9E5E-824A22222A26}"/>
            </a:ext>
          </a:extLst>
        </xdr:cNvPr>
        <xdr:cNvSpPr>
          <a:spLocks noChangeArrowheads="1"/>
        </xdr:cNvSpPr>
      </xdr:nvSpPr>
      <xdr:spPr bwMode="auto">
        <a:xfrm>
          <a:off x="3581400" y="10763250"/>
          <a:ext cx="657225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3" name="Text Box 1">
          <a:extLst>
            <a:ext uri="{FF2B5EF4-FFF2-40B4-BE49-F238E27FC236}">
              <a16:creationId xmlns:a16="http://schemas.microsoft.com/office/drawing/2014/main" id="{3231AAA0-66C2-4819-BEDA-5A1C20DE9D5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4" name="Text Box 23">
          <a:extLst>
            <a:ext uri="{FF2B5EF4-FFF2-40B4-BE49-F238E27FC236}">
              <a16:creationId xmlns:a16="http://schemas.microsoft.com/office/drawing/2014/main" id="{0C5DDF14-340A-418A-8854-63CDE18CFAE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5" name="Text Box 24">
          <a:extLst>
            <a:ext uri="{FF2B5EF4-FFF2-40B4-BE49-F238E27FC236}">
              <a16:creationId xmlns:a16="http://schemas.microsoft.com/office/drawing/2014/main" id="{48B22E23-7E53-48E2-A3AB-13433AB21D1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6" name="Text Box 25">
          <a:extLst>
            <a:ext uri="{FF2B5EF4-FFF2-40B4-BE49-F238E27FC236}">
              <a16:creationId xmlns:a16="http://schemas.microsoft.com/office/drawing/2014/main" id="{71069C6A-24D8-4518-A565-3A109AD5BAC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7" name="Text Box 26">
          <a:extLst>
            <a:ext uri="{FF2B5EF4-FFF2-40B4-BE49-F238E27FC236}">
              <a16:creationId xmlns:a16="http://schemas.microsoft.com/office/drawing/2014/main" id="{5F5D46EF-A4D7-4CBB-8732-104FA2A27BA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8" name="Text Box 27">
          <a:extLst>
            <a:ext uri="{FF2B5EF4-FFF2-40B4-BE49-F238E27FC236}">
              <a16:creationId xmlns:a16="http://schemas.microsoft.com/office/drawing/2014/main" id="{D2C11733-0CBC-4CFC-9491-5C1928AFD30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299" name="Text Box 28">
          <a:extLst>
            <a:ext uri="{FF2B5EF4-FFF2-40B4-BE49-F238E27FC236}">
              <a16:creationId xmlns:a16="http://schemas.microsoft.com/office/drawing/2014/main" id="{C2C55AD2-8DE6-4888-9208-2E5B5FFC456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0" name="Text Box 29">
          <a:extLst>
            <a:ext uri="{FF2B5EF4-FFF2-40B4-BE49-F238E27FC236}">
              <a16:creationId xmlns:a16="http://schemas.microsoft.com/office/drawing/2014/main" id="{A9176A71-DA24-406B-A013-A27BE77DCD4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1" name="Text Box 30">
          <a:extLst>
            <a:ext uri="{FF2B5EF4-FFF2-40B4-BE49-F238E27FC236}">
              <a16:creationId xmlns:a16="http://schemas.microsoft.com/office/drawing/2014/main" id="{1B7481F9-3DBB-4DFA-81DB-C479B581007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2" name="Text Box 31">
          <a:extLst>
            <a:ext uri="{FF2B5EF4-FFF2-40B4-BE49-F238E27FC236}">
              <a16:creationId xmlns:a16="http://schemas.microsoft.com/office/drawing/2014/main" id="{19E4F51D-28F1-4118-83BA-33861DB717D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3" name="Text Box 32">
          <a:extLst>
            <a:ext uri="{FF2B5EF4-FFF2-40B4-BE49-F238E27FC236}">
              <a16:creationId xmlns:a16="http://schemas.microsoft.com/office/drawing/2014/main" id="{5F995173-1D57-4388-BD52-1E55E1F7D4C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4" name="Text Box 33">
          <a:extLst>
            <a:ext uri="{FF2B5EF4-FFF2-40B4-BE49-F238E27FC236}">
              <a16:creationId xmlns:a16="http://schemas.microsoft.com/office/drawing/2014/main" id="{2B8FE930-33D0-40F3-A259-74A78B68137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5" name="Text Box 34">
          <a:extLst>
            <a:ext uri="{FF2B5EF4-FFF2-40B4-BE49-F238E27FC236}">
              <a16:creationId xmlns:a16="http://schemas.microsoft.com/office/drawing/2014/main" id="{E6342711-4EA7-43A0-9E81-E06CD17C637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6" name="Text Box 35">
          <a:extLst>
            <a:ext uri="{FF2B5EF4-FFF2-40B4-BE49-F238E27FC236}">
              <a16:creationId xmlns:a16="http://schemas.microsoft.com/office/drawing/2014/main" id="{81E645B6-19AE-41F4-9712-78DB6E3F164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7" name="Text Box 36">
          <a:extLst>
            <a:ext uri="{FF2B5EF4-FFF2-40B4-BE49-F238E27FC236}">
              <a16:creationId xmlns:a16="http://schemas.microsoft.com/office/drawing/2014/main" id="{BD218C73-4297-4F6B-AE1E-6D5A96C9AD1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8" name="Text Box 37">
          <a:extLst>
            <a:ext uri="{FF2B5EF4-FFF2-40B4-BE49-F238E27FC236}">
              <a16:creationId xmlns:a16="http://schemas.microsoft.com/office/drawing/2014/main" id="{912D79CA-F2FB-4F9B-B530-39604573241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09" name="Text Box 38">
          <a:extLst>
            <a:ext uri="{FF2B5EF4-FFF2-40B4-BE49-F238E27FC236}">
              <a16:creationId xmlns:a16="http://schemas.microsoft.com/office/drawing/2014/main" id="{10D5904F-A386-4D49-AEA6-BE58754B962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0" name="Text Box 39">
          <a:extLst>
            <a:ext uri="{FF2B5EF4-FFF2-40B4-BE49-F238E27FC236}">
              <a16:creationId xmlns:a16="http://schemas.microsoft.com/office/drawing/2014/main" id="{1CC9DF69-6F00-4D10-BE6D-6C0B4CB0124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1" name="Text Box 40">
          <a:extLst>
            <a:ext uri="{FF2B5EF4-FFF2-40B4-BE49-F238E27FC236}">
              <a16:creationId xmlns:a16="http://schemas.microsoft.com/office/drawing/2014/main" id="{5C23926F-10E8-4205-8424-281EB820F99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2" name="Text Box 41">
          <a:extLst>
            <a:ext uri="{FF2B5EF4-FFF2-40B4-BE49-F238E27FC236}">
              <a16:creationId xmlns:a16="http://schemas.microsoft.com/office/drawing/2014/main" id="{4A7E169F-05EA-4A84-B308-A97B587505F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3" name="Text Box 42">
          <a:extLst>
            <a:ext uri="{FF2B5EF4-FFF2-40B4-BE49-F238E27FC236}">
              <a16:creationId xmlns:a16="http://schemas.microsoft.com/office/drawing/2014/main" id="{547C8B9C-CCBA-4224-907D-F897383033C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4" name="Text Box 43">
          <a:extLst>
            <a:ext uri="{FF2B5EF4-FFF2-40B4-BE49-F238E27FC236}">
              <a16:creationId xmlns:a16="http://schemas.microsoft.com/office/drawing/2014/main" id="{D454C82D-C033-42B8-AC88-B9D2087910F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5" name="Text Box 44">
          <a:extLst>
            <a:ext uri="{FF2B5EF4-FFF2-40B4-BE49-F238E27FC236}">
              <a16:creationId xmlns:a16="http://schemas.microsoft.com/office/drawing/2014/main" id="{B77ADC81-324B-41DF-9EE1-B1F2092E419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6" name="Text Box 45">
          <a:extLst>
            <a:ext uri="{FF2B5EF4-FFF2-40B4-BE49-F238E27FC236}">
              <a16:creationId xmlns:a16="http://schemas.microsoft.com/office/drawing/2014/main" id="{191674AD-ECF5-4A8B-9D6D-E4DD27CC270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7" name="Text Box 46">
          <a:extLst>
            <a:ext uri="{FF2B5EF4-FFF2-40B4-BE49-F238E27FC236}">
              <a16:creationId xmlns:a16="http://schemas.microsoft.com/office/drawing/2014/main" id="{758E5EFB-04D4-447A-85E9-9AEE502A9B8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8" name="Text Box 47">
          <a:extLst>
            <a:ext uri="{FF2B5EF4-FFF2-40B4-BE49-F238E27FC236}">
              <a16:creationId xmlns:a16="http://schemas.microsoft.com/office/drawing/2014/main" id="{E4D7DEED-CEF5-4EA3-93B1-0DCA809EA88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19" name="Text Box 48">
          <a:extLst>
            <a:ext uri="{FF2B5EF4-FFF2-40B4-BE49-F238E27FC236}">
              <a16:creationId xmlns:a16="http://schemas.microsoft.com/office/drawing/2014/main" id="{1C755CF6-E5D0-4660-9186-AD3E2D32CF7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0" name="Text Box 49">
          <a:extLst>
            <a:ext uri="{FF2B5EF4-FFF2-40B4-BE49-F238E27FC236}">
              <a16:creationId xmlns:a16="http://schemas.microsoft.com/office/drawing/2014/main" id="{72E05120-31B2-43DB-A370-B02BBE25C15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1" name="Text Box 50">
          <a:extLst>
            <a:ext uri="{FF2B5EF4-FFF2-40B4-BE49-F238E27FC236}">
              <a16:creationId xmlns:a16="http://schemas.microsoft.com/office/drawing/2014/main" id="{6AE0B1EA-2CF9-4CDB-A88C-C18D7E04BC4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2" name="Text Box 51">
          <a:extLst>
            <a:ext uri="{FF2B5EF4-FFF2-40B4-BE49-F238E27FC236}">
              <a16:creationId xmlns:a16="http://schemas.microsoft.com/office/drawing/2014/main" id="{C058307C-50A3-4763-9AD7-A471A12CEA7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3" name="Text Box 52">
          <a:extLst>
            <a:ext uri="{FF2B5EF4-FFF2-40B4-BE49-F238E27FC236}">
              <a16:creationId xmlns:a16="http://schemas.microsoft.com/office/drawing/2014/main" id="{CB5018A8-5007-4610-BC06-CCC73914AE5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4" name="Text Box 53">
          <a:extLst>
            <a:ext uri="{FF2B5EF4-FFF2-40B4-BE49-F238E27FC236}">
              <a16:creationId xmlns:a16="http://schemas.microsoft.com/office/drawing/2014/main" id="{7E9E8F42-2A02-4E8C-AD30-EF6BD51A090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5" name="Text Box 54">
          <a:extLst>
            <a:ext uri="{FF2B5EF4-FFF2-40B4-BE49-F238E27FC236}">
              <a16:creationId xmlns:a16="http://schemas.microsoft.com/office/drawing/2014/main" id="{5ECD701C-6A58-4944-BB59-B78E513DC47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6" name="Text Box 55">
          <a:extLst>
            <a:ext uri="{FF2B5EF4-FFF2-40B4-BE49-F238E27FC236}">
              <a16:creationId xmlns:a16="http://schemas.microsoft.com/office/drawing/2014/main" id="{84E73465-2CF8-45B8-B016-7DC60CB8C3C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7" name="Text Box 56">
          <a:extLst>
            <a:ext uri="{FF2B5EF4-FFF2-40B4-BE49-F238E27FC236}">
              <a16:creationId xmlns:a16="http://schemas.microsoft.com/office/drawing/2014/main" id="{A455CC42-471F-47A2-AD56-36D5B3DAE74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8" name="Text Box 57">
          <a:extLst>
            <a:ext uri="{FF2B5EF4-FFF2-40B4-BE49-F238E27FC236}">
              <a16:creationId xmlns:a16="http://schemas.microsoft.com/office/drawing/2014/main" id="{CC0D0F30-7F55-43FE-ACB6-BA49EA91042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29" name="Text Box 58">
          <a:extLst>
            <a:ext uri="{FF2B5EF4-FFF2-40B4-BE49-F238E27FC236}">
              <a16:creationId xmlns:a16="http://schemas.microsoft.com/office/drawing/2014/main" id="{BCEAC988-9E79-4152-8EAF-AFEE34BCB3F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0" name="Text Box 59">
          <a:extLst>
            <a:ext uri="{FF2B5EF4-FFF2-40B4-BE49-F238E27FC236}">
              <a16:creationId xmlns:a16="http://schemas.microsoft.com/office/drawing/2014/main" id="{E5B3A823-4F2F-44BB-BC6D-F69BC404071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1" name="Text Box 60">
          <a:extLst>
            <a:ext uri="{FF2B5EF4-FFF2-40B4-BE49-F238E27FC236}">
              <a16:creationId xmlns:a16="http://schemas.microsoft.com/office/drawing/2014/main" id="{45387399-435C-45A7-96A0-19D84702A50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2" name="Text Box 61">
          <a:extLst>
            <a:ext uri="{FF2B5EF4-FFF2-40B4-BE49-F238E27FC236}">
              <a16:creationId xmlns:a16="http://schemas.microsoft.com/office/drawing/2014/main" id="{C9F7C163-4C6E-48BF-B3F7-DC0F6C8D24E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3" name="Text Box 62">
          <a:extLst>
            <a:ext uri="{FF2B5EF4-FFF2-40B4-BE49-F238E27FC236}">
              <a16:creationId xmlns:a16="http://schemas.microsoft.com/office/drawing/2014/main" id="{0CF216E5-EC5C-4E21-AB3C-41D3586486A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4" name="Text Box 63">
          <a:extLst>
            <a:ext uri="{FF2B5EF4-FFF2-40B4-BE49-F238E27FC236}">
              <a16:creationId xmlns:a16="http://schemas.microsoft.com/office/drawing/2014/main" id="{C4D82E19-7456-4DD2-A093-0BE3DCA1D9F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5" name="Text Box 64">
          <a:extLst>
            <a:ext uri="{FF2B5EF4-FFF2-40B4-BE49-F238E27FC236}">
              <a16:creationId xmlns:a16="http://schemas.microsoft.com/office/drawing/2014/main" id="{E838A31A-C49A-4D53-A9E6-B72039C5ECE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6" name="Text Box 65">
          <a:extLst>
            <a:ext uri="{FF2B5EF4-FFF2-40B4-BE49-F238E27FC236}">
              <a16:creationId xmlns:a16="http://schemas.microsoft.com/office/drawing/2014/main" id="{A2C57303-CB5B-4B87-AB67-2BBE1CE652A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7" name="Text Box 66">
          <a:extLst>
            <a:ext uri="{FF2B5EF4-FFF2-40B4-BE49-F238E27FC236}">
              <a16:creationId xmlns:a16="http://schemas.microsoft.com/office/drawing/2014/main" id="{8DF9A8E6-47BA-449B-8058-CF9CEB505BF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8" name="Text Box 67">
          <a:extLst>
            <a:ext uri="{FF2B5EF4-FFF2-40B4-BE49-F238E27FC236}">
              <a16:creationId xmlns:a16="http://schemas.microsoft.com/office/drawing/2014/main" id="{8CC24C99-132E-4497-A3B8-44B44BC1982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39" name="Text Box 68">
          <a:extLst>
            <a:ext uri="{FF2B5EF4-FFF2-40B4-BE49-F238E27FC236}">
              <a16:creationId xmlns:a16="http://schemas.microsoft.com/office/drawing/2014/main" id="{C0378DB1-6B69-433A-BFF7-907F43500CA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0" name="Text Box 69">
          <a:extLst>
            <a:ext uri="{FF2B5EF4-FFF2-40B4-BE49-F238E27FC236}">
              <a16:creationId xmlns:a16="http://schemas.microsoft.com/office/drawing/2014/main" id="{7BA1B39B-1B16-4044-B5BB-ABA09BC1D90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1" name="Text Box 70">
          <a:extLst>
            <a:ext uri="{FF2B5EF4-FFF2-40B4-BE49-F238E27FC236}">
              <a16:creationId xmlns:a16="http://schemas.microsoft.com/office/drawing/2014/main" id="{CB9061B9-160C-4B00-AE34-0B9839BCE24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</xdr:colOff>
      <xdr:row>39</xdr:row>
      <xdr:rowOff>104775</xdr:rowOff>
    </xdr:from>
    <xdr:to>
      <xdr:col>6</xdr:col>
      <xdr:colOff>85725</xdr:colOff>
      <xdr:row>41</xdr:row>
      <xdr:rowOff>19050</xdr:rowOff>
    </xdr:to>
    <xdr:sp macro="" textlink="">
      <xdr:nvSpPr>
        <xdr:cNvPr id="11342" name="Text Box 71">
          <a:extLst>
            <a:ext uri="{FF2B5EF4-FFF2-40B4-BE49-F238E27FC236}">
              <a16:creationId xmlns:a16="http://schemas.microsoft.com/office/drawing/2014/main" id="{01D9FDA1-EAED-43B1-933A-BF7F0C6CDFC5}"/>
            </a:ext>
          </a:extLst>
        </xdr:cNvPr>
        <xdr:cNvSpPr txBox="1">
          <a:spLocks noChangeArrowheads="1"/>
        </xdr:cNvSpPr>
      </xdr:nvSpPr>
      <xdr:spPr bwMode="auto">
        <a:xfrm>
          <a:off x="4543425" y="952500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3" name="Text Box 72">
          <a:extLst>
            <a:ext uri="{FF2B5EF4-FFF2-40B4-BE49-F238E27FC236}">
              <a16:creationId xmlns:a16="http://schemas.microsoft.com/office/drawing/2014/main" id="{4981D3B0-2189-4922-9A1F-83D95E94D8A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4" name="Text Box 73">
          <a:extLst>
            <a:ext uri="{FF2B5EF4-FFF2-40B4-BE49-F238E27FC236}">
              <a16:creationId xmlns:a16="http://schemas.microsoft.com/office/drawing/2014/main" id="{FC9AF63D-08E4-4A0C-838D-6F11EADD268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5" name="Text Box 77">
          <a:extLst>
            <a:ext uri="{FF2B5EF4-FFF2-40B4-BE49-F238E27FC236}">
              <a16:creationId xmlns:a16="http://schemas.microsoft.com/office/drawing/2014/main" id="{CAF595C3-F765-4AC0-A70E-BD3A771A668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6" name="Text Box 78">
          <a:extLst>
            <a:ext uri="{FF2B5EF4-FFF2-40B4-BE49-F238E27FC236}">
              <a16:creationId xmlns:a16="http://schemas.microsoft.com/office/drawing/2014/main" id="{7AA52824-0864-485A-953F-72F31F35071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7" name="Text Box 79">
          <a:extLst>
            <a:ext uri="{FF2B5EF4-FFF2-40B4-BE49-F238E27FC236}">
              <a16:creationId xmlns:a16="http://schemas.microsoft.com/office/drawing/2014/main" id="{3C1FC3B4-CD85-4A94-9370-E86C7880DCA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8" name="Text Box 80">
          <a:extLst>
            <a:ext uri="{FF2B5EF4-FFF2-40B4-BE49-F238E27FC236}">
              <a16:creationId xmlns:a16="http://schemas.microsoft.com/office/drawing/2014/main" id="{2E6AD460-82EA-4BA6-B653-B515153A569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49" name="Text Box 81">
          <a:extLst>
            <a:ext uri="{FF2B5EF4-FFF2-40B4-BE49-F238E27FC236}">
              <a16:creationId xmlns:a16="http://schemas.microsoft.com/office/drawing/2014/main" id="{36376AB7-E504-43C7-9DF8-9E7C2BE3B83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0" name="Text Box 82">
          <a:extLst>
            <a:ext uri="{FF2B5EF4-FFF2-40B4-BE49-F238E27FC236}">
              <a16:creationId xmlns:a16="http://schemas.microsoft.com/office/drawing/2014/main" id="{E3C98A91-44B8-4132-BEF7-7BBC3BEEAA4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247650</xdr:colOff>
      <xdr:row>39</xdr:row>
      <xdr:rowOff>104775</xdr:rowOff>
    </xdr:from>
    <xdr:to>
      <xdr:col>5</xdr:col>
      <xdr:colOff>295275</xdr:colOff>
      <xdr:row>41</xdr:row>
      <xdr:rowOff>19050</xdr:rowOff>
    </xdr:to>
    <xdr:sp macro="" textlink="">
      <xdr:nvSpPr>
        <xdr:cNvPr id="11351" name="Text Box 83">
          <a:extLst>
            <a:ext uri="{FF2B5EF4-FFF2-40B4-BE49-F238E27FC236}">
              <a16:creationId xmlns:a16="http://schemas.microsoft.com/office/drawing/2014/main" id="{1AC5B612-6056-445E-94B1-5C02361D7574}"/>
            </a:ext>
          </a:extLst>
        </xdr:cNvPr>
        <xdr:cNvSpPr txBox="1">
          <a:spLocks noChangeArrowheads="1"/>
        </xdr:cNvSpPr>
      </xdr:nvSpPr>
      <xdr:spPr bwMode="auto">
        <a:xfrm>
          <a:off x="4457700" y="9525000"/>
          <a:ext cx="476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2" name="Text Box 84">
          <a:extLst>
            <a:ext uri="{FF2B5EF4-FFF2-40B4-BE49-F238E27FC236}">
              <a16:creationId xmlns:a16="http://schemas.microsoft.com/office/drawing/2014/main" id="{EE26F116-646C-40D1-9F6F-743F058A50B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3" name="Text Box 85">
          <a:extLst>
            <a:ext uri="{FF2B5EF4-FFF2-40B4-BE49-F238E27FC236}">
              <a16:creationId xmlns:a16="http://schemas.microsoft.com/office/drawing/2014/main" id="{CAFCC7D5-D34B-4B5E-A7AF-9FE5F5E0E74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4" name="Text Box 89">
          <a:extLst>
            <a:ext uri="{FF2B5EF4-FFF2-40B4-BE49-F238E27FC236}">
              <a16:creationId xmlns:a16="http://schemas.microsoft.com/office/drawing/2014/main" id="{36BED47D-E20A-4EDA-BA02-AE064D9BD50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5" name="Text Box 90">
          <a:extLst>
            <a:ext uri="{FF2B5EF4-FFF2-40B4-BE49-F238E27FC236}">
              <a16:creationId xmlns:a16="http://schemas.microsoft.com/office/drawing/2014/main" id="{1DAF0228-1562-4B9B-A782-08A2B912E5C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6" name="Text Box 91">
          <a:extLst>
            <a:ext uri="{FF2B5EF4-FFF2-40B4-BE49-F238E27FC236}">
              <a16:creationId xmlns:a16="http://schemas.microsoft.com/office/drawing/2014/main" id="{A1ADFB0A-F815-4281-A41F-34936FB77FF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7" name="Text Box 92">
          <a:extLst>
            <a:ext uri="{FF2B5EF4-FFF2-40B4-BE49-F238E27FC236}">
              <a16:creationId xmlns:a16="http://schemas.microsoft.com/office/drawing/2014/main" id="{D30A580A-3161-4F3A-B14B-AA7D18F00C2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8" name="Text Box 93">
          <a:extLst>
            <a:ext uri="{FF2B5EF4-FFF2-40B4-BE49-F238E27FC236}">
              <a16:creationId xmlns:a16="http://schemas.microsoft.com/office/drawing/2014/main" id="{084B5578-C575-437B-9416-E41F595D906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59" name="Text Box 94">
          <a:extLst>
            <a:ext uri="{FF2B5EF4-FFF2-40B4-BE49-F238E27FC236}">
              <a16:creationId xmlns:a16="http://schemas.microsoft.com/office/drawing/2014/main" id="{5FB728A3-B942-4C57-BCC7-4CEF771B9CD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0" name="Text Box 95">
          <a:extLst>
            <a:ext uri="{FF2B5EF4-FFF2-40B4-BE49-F238E27FC236}">
              <a16:creationId xmlns:a16="http://schemas.microsoft.com/office/drawing/2014/main" id="{D6DBD04E-8540-45DA-B77A-BD03D44BA36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1" name="Text Box 96">
          <a:extLst>
            <a:ext uri="{FF2B5EF4-FFF2-40B4-BE49-F238E27FC236}">
              <a16:creationId xmlns:a16="http://schemas.microsoft.com/office/drawing/2014/main" id="{B2E48A77-1B90-4B68-B558-DE269AF641B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2" name="Text Box 97">
          <a:extLst>
            <a:ext uri="{FF2B5EF4-FFF2-40B4-BE49-F238E27FC236}">
              <a16:creationId xmlns:a16="http://schemas.microsoft.com/office/drawing/2014/main" id="{BD0E3467-88C3-4E5C-9BCA-E7BE044915E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3" name="Text Box 101">
          <a:extLst>
            <a:ext uri="{FF2B5EF4-FFF2-40B4-BE49-F238E27FC236}">
              <a16:creationId xmlns:a16="http://schemas.microsoft.com/office/drawing/2014/main" id="{C2934C35-8F91-45C3-8553-89F245A460D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4" name="Text Box 102">
          <a:extLst>
            <a:ext uri="{FF2B5EF4-FFF2-40B4-BE49-F238E27FC236}">
              <a16:creationId xmlns:a16="http://schemas.microsoft.com/office/drawing/2014/main" id="{E6D5200B-E5B2-49D1-A4BF-D247A88DC2E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5" name="Text Box 103">
          <a:extLst>
            <a:ext uri="{FF2B5EF4-FFF2-40B4-BE49-F238E27FC236}">
              <a16:creationId xmlns:a16="http://schemas.microsoft.com/office/drawing/2014/main" id="{6C6ED1D3-049A-4DF9-9AEB-25E0AA311BD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6" name="Text Box 104">
          <a:extLst>
            <a:ext uri="{FF2B5EF4-FFF2-40B4-BE49-F238E27FC236}">
              <a16:creationId xmlns:a16="http://schemas.microsoft.com/office/drawing/2014/main" id="{8C63D9E9-DB61-4CF2-ABED-4C4B6691203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7" name="Text Box 105">
          <a:extLst>
            <a:ext uri="{FF2B5EF4-FFF2-40B4-BE49-F238E27FC236}">
              <a16:creationId xmlns:a16="http://schemas.microsoft.com/office/drawing/2014/main" id="{A31B4A04-6363-4195-BFD1-FDEDF1342EF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8" name="Text Box 106">
          <a:extLst>
            <a:ext uri="{FF2B5EF4-FFF2-40B4-BE49-F238E27FC236}">
              <a16:creationId xmlns:a16="http://schemas.microsoft.com/office/drawing/2014/main" id="{B0BECD56-8086-4811-BC22-B3F1620A8B5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69" name="Text Box 107">
          <a:extLst>
            <a:ext uri="{FF2B5EF4-FFF2-40B4-BE49-F238E27FC236}">
              <a16:creationId xmlns:a16="http://schemas.microsoft.com/office/drawing/2014/main" id="{908D178A-C87B-4170-8F16-FE8B26E610B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0" name="Text Box 108">
          <a:extLst>
            <a:ext uri="{FF2B5EF4-FFF2-40B4-BE49-F238E27FC236}">
              <a16:creationId xmlns:a16="http://schemas.microsoft.com/office/drawing/2014/main" id="{7E06C54C-6D21-40CC-84F4-72B92974FB5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1" name="Text Box 109">
          <a:extLst>
            <a:ext uri="{FF2B5EF4-FFF2-40B4-BE49-F238E27FC236}">
              <a16:creationId xmlns:a16="http://schemas.microsoft.com/office/drawing/2014/main" id="{83213CEC-AE6E-48F7-B2E4-D72C04D66FA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2" name="Text Box 113">
          <a:extLst>
            <a:ext uri="{FF2B5EF4-FFF2-40B4-BE49-F238E27FC236}">
              <a16:creationId xmlns:a16="http://schemas.microsoft.com/office/drawing/2014/main" id="{311B2E82-F247-4488-886E-0D09FB1AFB9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3" name="Text Box 114">
          <a:extLst>
            <a:ext uri="{FF2B5EF4-FFF2-40B4-BE49-F238E27FC236}">
              <a16:creationId xmlns:a16="http://schemas.microsoft.com/office/drawing/2014/main" id="{9D8D256D-432E-410B-82DB-FF856918F93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4" name="Text Box 115">
          <a:extLst>
            <a:ext uri="{FF2B5EF4-FFF2-40B4-BE49-F238E27FC236}">
              <a16:creationId xmlns:a16="http://schemas.microsoft.com/office/drawing/2014/main" id="{958967F2-67BE-44D7-8797-9CAC35E3648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5" name="Text Box 116">
          <a:extLst>
            <a:ext uri="{FF2B5EF4-FFF2-40B4-BE49-F238E27FC236}">
              <a16:creationId xmlns:a16="http://schemas.microsoft.com/office/drawing/2014/main" id="{B866D80B-8F42-4CCD-A05B-7BE187EDBAA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6" name="Text Box 117">
          <a:extLst>
            <a:ext uri="{FF2B5EF4-FFF2-40B4-BE49-F238E27FC236}">
              <a16:creationId xmlns:a16="http://schemas.microsoft.com/office/drawing/2014/main" id="{7B75BA40-EC81-46AD-92E0-AE620CB4EE5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7" name="Text Box 118">
          <a:extLst>
            <a:ext uri="{FF2B5EF4-FFF2-40B4-BE49-F238E27FC236}">
              <a16:creationId xmlns:a16="http://schemas.microsoft.com/office/drawing/2014/main" id="{19BD0D8E-8360-438A-B7A5-140F0DBF0CC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8" name="Text Box 119">
          <a:extLst>
            <a:ext uri="{FF2B5EF4-FFF2-40B4-BE49-F238E27FC236}">
              <a16:creationId xmlns:a16="http://schemas.microsoft.com/office/drawing/2014/main" id="{E0A24902-BD59-4302-9E0B-B4A46BBE702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79" name="Text Box 120">
          <a:extLst>
            <a:ext uri="{FF2B5EF4-FFF2-40B4-BE49-F238E27FC236}">
              <a16:creationId xmlns:a16="http://schemas.microsoft.com/office/drawing/2014/main" id="{6667C89E-8B24-48A8-A3C7-E6F133B22A9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0" name="Text Box 121">
          <a:extLst>
            <a:ext uri="{FF2B5EF4-FFF2-40B4-BE49-F238E27FC236}">
              <a16:creationId xmlns:a16="http://schemas.microsoft.com/office/drawing/2014/main" id="{8DA94C34-7FA8-4317-BEE3-9E2A6011C12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1" name="Text Box 125">
          <a:extLst>
            <a:ext uri="{FF2B5EF4-FFF2-40B4-BE49-F238E27FC236}">
              <a16:creationId xmlns:a16="http://schemas.microsoft.com/office/drawing/2014/main" id="{0A406AF2-264A-4513-BF78-FEF4CA2A49C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2" name="Text Box 126">
          <a:extLst>
            <a:ext uri="{FF2B5EF4-FFF2-40B4-BE49-F238E27FC236}">
              <a16:creationId xmlns:a16="http://schemas.microsoft.com/office/drawing/2014/main" id="{7BBBC463-BF5E-420B-A761-230726ADE6A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3" name="Text Box 127">
          <a:extLst>
            <a:ext uri="{FF2B5EF4-FFF2-40B4-BE49-F238E27FC236}">
              <a16:creationId xmlns:a16="http://schemas.microsoft.com/office/drawing/2014/main" id="{A1E3D982-3734-44FB-8F77-4F753EFFB55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4" name="Text Box 128">
          <a:extLst>
            <a:ext uri="{FF2B5EF4-FFF2-40B4-BE49-F238E27FC236}">
              <a16:creationId xmlns:a16="http://schemas.microsoft.com/office/drawing/2014/main" id="{2646F994-B08E-4C1D-A9A3-08E40B1FD4A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5" name="Text Box 129">
          <a:extLst>
            <a:ext uri="{FF2B5EF4-FFF2-40B4-BE49-F238E27FC236}">
              <a16:creationId xmlns:a16="http://schemas.microsoft.com/office/drawing/2014/main" id="{0CE6DA22-8C0F-4AC3-9964-A10AA879026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6" name="Text Box 130">
          <a:extLst>
            <a:ext uri="{FF2B5EF4-FFF2-40B4-BE49-F238E27FC236}">
              <a16:creationId xmlns:a16="http://schemas.microsoft.com/office/drawing/2014/main" id="{B200C8B0-FA17-40D9-83DA-12596F7A836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7" name="Text Box 131">
          <a:extLst>
            <a:ext uri="{FF2B5EF4-FFF2-40B4-BE49-F238E27FC236}">
              <a16:creationId xmlns:a16="http://schemas.microsoft.com/office/drawing/2014/main" id="{9E5D5457-A57F-43E8-9C53-91BFF9F17BB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8" name="Text Box 132">
          <a:extLst>
            <a:ext uri="{FF2B5EF4-FFF2-40B4-BE49-F238E27FC236}">
              <a16:creationId xmlns:a16="http://schemas.microsoft.com/office/drawing/2014/main" id="{08D09165-65BD-49EC-A503-D52F6571F4B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89" name="Text Box 133">
          <a:extLst>
            <a:ext uri="{FF2B5EF4-FFF2-40B4-BE49-F238E27FC236}">
              <a16:creationId xmlns:a16="http://schemas.microsoft.com/office/drawing/2014/main" id="{D239C969-D3FC-4227-8C03-2998D8F1BE0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0" name="Text Box 137">
          <a:extLst>
            <a:ext uri="{FF2B5EF4-FFF2-40B4-BE49-F238E27FC236}">
              <a16:creationId xmlns:a16="http://schemas.microsoft.com/office/drawing/2014/main" id="{601F0F6F-88FF-4E14-9559-88C9E84D40C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1" name="Text Box 138">
          <a:extLst>
            <a:ext uri="{FF2B5EF4-FFF2-40B4-BE49-F238E27FC236}">
              <a16:creationId xmlns:a16="http://schemas.microsoft.com/office/drawing/2014/main" id="{3E2311F7-E8F5-447E-91DA-4B87A2A9033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2" name="Text Box 139">
          <a:extLst>
            <a:ext uri="{FF2B5EF4-FFF2-40B4-BE49-F238E27FC236}">
              <a16:creationId xmlns:a16="http://schemas.microsoft.com/office/drawing/2014/main" id="{8D0CB9C9-F379-4240-AA29-E65DF3E379F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3" name="Text Box 140">
          <a:extLst>
            <a:ext uri="{FF2B5EF4-FFF2-40B4-BE49-F238E27FC236}">
              <a16:creationId xmlns:a16="http://schemas.microsoft.com/office/drawing/2014/main" id="{0B287F8B-55D1-4B03-BDB3-231E4FCB27F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4" name="Text Box 141">
          <a:extLst>
            <a:ext uri="{FF2B5EF4-FFF2-40B4-BE49-F238E27FC236}">
              <a16:creationId xmlns:a16="http://schemas.microsoft.com/office/drawing/2014/main" id="{2FE9A157-A506-437F-93FF-240223FF9D7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5" name="Text Box 142">
          <a:extLst>
            <a:ext uri="{FF2B5EF4-FFF2-40B4-BE49-F238E27FC236}">
              <a16:creationId xmlns:a16="http://schemas.microsoft.com/office/drawing/2014/main" id="{B753FC4C-A26E-4146-8E00-10A1D2E0B08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6" name="Text Box 143">
          <a:extLst>
            <a:ext uri="{FF2B5EF4-FFF2-40B4-BE49-F238E27FC236}">
              <a16:creationId xmlns:a16="http://schemas.microsoft.com/office/drawing/2014/main" id="{1D2A65AD-B29C-4061-9201-73708D56C79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7" name="Text Box 144">
          <a:extLst>
            <a:ext uri="{FF2B5EF4-FFF2-40B4-BE49-F238E27FC236}">
              <a16:creationId xmlns:a16="http://schemas.microsoft.com/office/drawing/2014/main" id="{BF5369CD-9AAE-4BBF-A646-EABAC27A950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8" name="Text Box 145">
          <a:extLst>
            <a:ext uri="{FF2B5EF4-FFF2-40B4-BE49-F238E27FC236}">
              <a16:creationId xmlns:a16="http://schemas.microsoft.com/office/drawing/2014/main" id="{76BBEA9F-C0D2-411C-B13D-422A838432C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399" name="Text Box 149">
          <a:extLst>
            <a:ext uri="{FF2B5EF4-FFF2-40B4-BE49-F238E27FC236}">
              <a16:creationId xmlns:a16="http://schemas.microsoft.com/office/drawing/2014/main" id="{ACD518D9-9A51-4FDF-9983-857878FBD78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0" name="Text Box 150">
          <a:extLst>
            <a:ext uri="{FF2B5EF4-FFF2-40B4-BE49-F238E27FC236}">
              <a16:creationId xmlns:a16="http://schemas.microsoft.com/office/drawing/2014/main" id="{533C21F4-0E5A-4ABD-A539-4CDDA793E89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1" name="Text Box 151">
          <a:extLst>
            <a:ext uri="{FF2B5EF4-FFF2-40B4-BE49-F238E27FC236}">
              <a16:creationId xmlns:a16="http://schemas.microsoft.com/office/drawing/2014/main" id="{7A6FA44E-4789-4BDF-96D3-E59E8EACF43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2" name="Text Box 152">
          <a:extLst>
            <a:ext uri="{FF2B5EF4-FFF2-40B4-BE49-F238E27FC236}">
              <a16:creationId xmlns:a16="http://schemas.microsoft.com/office/drawing/2014/main" id="{1472B056-563C-4CDB-B1A9-375224F257B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3" name="Text Box 153">
          <a:extLst>
            <a:ext uri="{FF2B5EF4-FFF2-40B4-BE49-F238E27FC236}">
              <a16:creationId xmlns:a16="http://schemas.microsoft.com/office/drawing/2014/main" id="{5C5B7435-433F-4223-A19F-0760494ECB8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4" name="Text Box 154">
          <a:extLst>
            <a:ext uri="{FF2B5EF4-FFF2-40B4-BE49-F238E27FC236}">
              <a16:creationId xmlns:a16="http://schemas.microsoft.com/office/drawing/2014/main" id="{7BB70979-F66E-4B05-8FE6-7CA9DB9424E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5" name="Text Box 155">
          <a:extLst>
            <a:ext uri="{FF2B5EF4-FFF2-40B4-BE49-F238E27FC236}">
              <a16:creationId xmlns:a16="http://schemas.microsoft.com/office/drawing/2014/main" id="{82FF1C92-1F92-4595-97FA-58EA3DA44F5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6" name="Text Box 156">
          <a:extLst>
            <a:ext uri="{FF2B5EF4-FFF2-40B4-BE49-F238E27FC236}">
              <a16:creationId xmlns:a16="http://schemas.microsoft.com/office/drawing/2014/main" id="{BF15570C-B905-4363-9A14-276501C2D1E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7" name="Text Box 157">
          <a:extLst>
            <a:ext uri="{FF2B5EF4-FFF2-40B4-BE49-F238E27FC236}">
              <a16:creationId xmlns:a16="http://schemas.microsoft.com/office/drawing/2014/main" id="{A884D020-CABC-49F3-B6B4-C56209E06F3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8" name="Text Box 161">
          <a:extLst>
            <a:ext uri="{FF2B5EF4-FFF2-40B4-BE49-F238E27FC236}">
              <a16:creationId xmlns:a16="http://schemas.microsoft.com/office/drawing/2014/main" id="{5718AD0C-4ADA-4EE6-B126-C0C29A2A1209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09" name="Text Box 162">
          <a:extLst>
            <a:ext uri="{FF2B5EF4-FFF2-40B4-BE49-F238E27FC236}">
              <a16:creationId xmlns:a16="http://schemas.microsoft.com/office/drawing/2014/main" id="{6CA88A04-883B-43F8-8CF3-F20A14A72DC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0" name="Text Box 163">
          <a:extLst>
            <a:ext uri="{FF2B5EF4-FFF2-40B4-BE49-F238E27FC236}">
              <a16:creationId xmlns:a16="http://schemas.microsoft.com/office/drawing/2014/main" id="{E8F9B497-47B5-49D3-B79A-F0952069837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1" name="Text Box 164">
          <a:extLst>
            <a:ext uri="{FF2B5EF4-FFF2-40B4-BE49-F238E27FC236}">
              <a16:creationId xmlns:a16="http://schemas.microsoft.com/office/drawing/2014/main" id="{AF6A5B72-965C-4D46-9524-A5F6C756A87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2" name="Text Box 165">
          <a:extLst>
            <a:ext uri="{FF2B5EF4-FFF2-40B4-BE49-F238E27FC236}">
              <a16:creationId xmlns:a16="http://schemas.microsoft.com/office/drawing/2014/main" id="{98BEA9D6-18EF-4D2E-9D21-96F6E48A9F0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3" name="Text Box 166">
          <a:extLst>
            <a:ext uri="{FF2B5EF4-FFF2-40B4-BE49-F238E27FC236}">
              <a16:creationId xmlns:a16="http://schemas.microsoft.com/office/drawing/2014/main" id="{A86F9CC7-23C1-4F6A-9E50-15F86A3216C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4" name="Text Box 167">
          <a:extLst>
            <a:ext uri="{FF2B5EF4-FFF2-40B4-BE49-F238E27FC236}">
              <a16:creationId xmlns:a16="http://schemas.microsoft.com/office/drawing/2014/main" id="{80A9391A-9BAF-4D99-AD10-58B75708175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5" name="Text Box 168">
          <a:extLst>
            <a:ext uri="{FF2B5EF4-FFF2-40B4-BE49-F238E27FC236}">
              <a16:creationId xmlns:a16="http://schemas.microsoft.com/office/drawing/2014/main" id="{3C7E1F78-7AFD-4029-8EB8-D3C26635CBA5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6" name="Text Box 169">
          <a:extLst>
            <a:ext uri="{FF2B5EF4-FFF2-40B4-BE49-F238E27FC236}">
              <a16:creationId xmlns:a16="http://schemas.microsoft.com/office/drawing/2014/main" id="{38E47D1D-F292-4525-B059-147CAB426D0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7" name="Text Box 170">
          <a:extLst>
            <a:ext uri="{FF2B5EF4-FFF2-40B4-BE49-F238E27FC236}">
              <a16:creationId xmlns:a16="http://schemas.microsoft.com/office/drawing/2014/main" id="{51C2FEC8-FC51-495B-9666-56D1FC2C672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8" name="Text Box 171">
          <a:extLst>
            <a:ext uri="{FF2B5EF4-FFF2-40B4-BE49-F238E27FC236}">
              <a16:creationId xmlns:a16="http://schemas.microsoft.com/office/drawing/2014/main" id="{F4C977A9-AA86-45C0-9FE2-1A6AD027731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19" name="Text Box 172">
          <a:extLst>
            <a:ext uri="{FF2B5EF4-FFF2-40B4-BE49-F238E27FC236}">
              <a16:creationId xmlns:a16="http://schemas.microsoft.com/office/drawing/2014/main" id="{DD2A155E-7FB2-4079-BB3D-EEB36954E82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0" name="Text Box 173">
          <a:extLst>
            <a:ext uri="{FF2B5EF4-FFF2-40B4-BE49-F238E27FC236}">
              <a16:creationId xmlns:a16="http://schemas.microsoft.com/office/drawing/2014/main" id="{C70AC514-E8EE-4D36-91D3-391460313C2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1" name="Text Box 174">
          <a:extLst>
            <a:ext uri="{FF2B5EF4-FFF2-40B4-BE49-F238E27FC236}">
              <a16:creationId xmlns:a16="http://schemas.microsoft.com/office/drawing/2014/main" id="{B7BA055B-A3F1-4345-8F70-556EF2D42CD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</xdr:colOff>
      <xdr:row>39</xdr:row>
      <xdr:rowOff>104775</xdr:rowOff>
    </xdr:from>
    <xdr:to>
      <xdr:col>6</xdr:col>
      <xdr:colOff>85725</xdr:colOff>
      <xdr:row>41</xdr:row>
      <xdr:rowOff>19050</xdr:rowOff>
    </xdr:to>
    <xdr:sp macro="" textlink="">
      <xdr:nvSpPr>
        <xdr:cNvPr id="11422" name="Text Box 175">
          <a:extLst>
            <a:ext uri="{FF2B5EF4-FFF2-40B4-BE49-F238E27FC236}">
              <a16:creationId xmlns:a16="http://schemas.microsoft.com/office/drawing/2014/main" id="{34239F06-9C64-42E5-907E-205267B05BC4}"/>
            </a:ext>
          </a:extLst>
        </xdr:cNvPr>
        <xdr:cNvSpPr txBox="1">
          <a:spLocks noChangeArrowheads="1"/>
        </xdr:cNvSpPr>
      </xdr:nvSpPr>
      <xdr:spPr bwMode="auto">
        <a:xfrm>
          <a:off x="4543425" y="952500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3" name="Text Box 176">
          <a:extLst>
            <a:ext uri="{FF2B5EF4-FFF2-40B4-BE49-F238E27FC236}">
              <a16:creationId xmlns:a16="http://schemas.microsoft.com/office/drawing/2014/main" id="{EE860679-154F-4DEA-B581-B47CB5E8207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247650</xdr:colOff>
      <xdr:row>39</xdr:row>
      <xdr:rowOff>104775</xdr:rowOff>
    </xdr:from>
    <xdr:to>
      <xdr:col>5</xdr:col>
      <xdr:colOff>295275</xdr:colOff>
      <xdr:row>41</xdr:row>
      <xdr:rowOff>19050</xdr:rowOff>
    </xdr:to>
    <xdr:sp macro="" textlink="">
      <xdr:nvSpPr>
        <xdr:cNvPr id="11424" name="Text Box 177">
          <a:extLst>
            <a:ext uri="{FF2B5EF4-FFF2-40B4-BE49-F238E27FC236}">
              <a16:creationId xmlns:a16="http://schemas.microsoft.com/office/drawing/2014/main" id="{FC96DDFB-29C9-4994-A1DE-07A5E5BFDDE6}"/>
            </a:ext>
          </a:extLst>
        </xdr:cNvPr>
        <xdr:cNvSpPr txBox="1">
          <a:spLocks noChangeArrowheads="1"/>
        </xdr:cNvSpPr>
      </xdr:nvSpPr>
      <xdr:spPr bwMode="auto">
        <a:xfrm>
          <a:off x="4457700" y="9525000"/>
          <a:ext cx="476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5" name="Text Box 178">
          <a:extLst>
            <a:ext uri="{FF2B5EF4-FFF2-40B4-BE49-F238E27FC236}">
              <a16:creationId xmlns:a16="http://schemas.microsoft.com/office/drawing/2014/main" id="{234B2129-7F7B-446C-8CDB-D280575F1E3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6" name="Text Box 179">
          <a:extLst>
            <a:ext uri="{FF2B5EF4-FFF2-40B4-BE49-F238E27FC236}">
              <a16:creationId xmlns:a16="http://schemas.microsoft.com/office/drawing/2014/main" id="{A7F2A2E2-3DD1-4675-9B5C-1FF948A7049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7" name="Text Box 180">
          <a:extLst>
            <a:ext uri="{FF2B5EF4-FFF2-40B4-BE49-F238E27FC236}">
              <a16:creationId xmlns:a16="http://schemas.microsoft.com/office/drawing/2014/main" id="{C35AA8C1-152B-4E76-A293-8F0DEB62A38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8" name="Text Box 181">
          <a:extLst>
            <a:ext uri="{FF2B5EF4-FFF2-40B4-BE49-F238E27FC236}">
              <a16:creationId xmlns:a16="http://schemas.microsoft.com/office/drawing/2014/main" id="{FE3A2CC8-03AC-4894-92FC-12B059789BF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29" name="Text Box 182">
          <a:extLst>
            <a:ext uri="{FF2B5EF4-FFF2-40B4-BE49-F238E27FC236}">
              <a16:creationId xmlns:a16="http://schemas.microsoft.com/office/drawing/2014/main" id="{C9CF8259-6EF3-4490-87B9-202DC7AB865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0" name="Text Box 183">
          <a:extLst>
            <a:ext uri="{FF2B5EF4-FFF2-40B4-BE49-F238E27FC236}">
              <a16:creationId xmlns:a16="http://schemas.microsoft.com/office/drawing/2014/main" id="{9CD31147-4CAA-4D98-BC4C-08A1CBAA4CE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1" name="Text Box 184">
          <a:extLst>
            <a:ext uri="{FF2B5EF4-FFF2-40B4-BE49-F238E27FC236}">
              <a16:creationId xmlns:a16="http://schemas.microsoft.com/office/drawing/2014/main" id="{9430C036-3037-4229-AA7B-9B86E79F603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2" name="Text Box 185">
          <a:extLst>
            <a:ext uri="{FF2B5EF4-FFF2-40B4-BE49-F238E27FC236}">
              <a16:creationId xmlns:a16="http://schemas.microsoft.com/office/drawing/2014/main" id="{A06F7892-DD6D-4548-AE41-6BA95763DE5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3" name="Text Box 186">
          <a:extLst>
            <a:ext uri="{FF2B5EF4-FFF2-40B4-BE49-F238E27FC236}">
              <a16:creationId xmlns:a16="http://schemas.microsoft.com/office/drawing/2014/main" id="{D9DD8188-FB27-49F8-A9D0-8B4C01C928F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4" name="Text Box 187">
          <a:extLst>
            <a:ext uri="{FF2B5EF4-FFF2-40B4-BE49-F238E27FC236}">
              <a16:creationId xmlns:a16="http://schemas.microsoft.com/office/drawing/2014/main" id="{57ED878E-ABD9-44A7-92D8-AB9FD7EC227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5" name="Text Box 188">
          <a:extLst>
            <a:ext uri="{FF2B5EF4-FFF2-40B4-BE49-F238E27FC236}">
              <a16:creationId xmlns:a16="http://schemas.microsoft.com/office/drawing/2014/main" id="{D99FDA6F-891D-4FB0-9EE6-93E220882C6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6" name="Text Box 189">
          <a:extLst>
            <a:ext uri="{FF2B5EF4-FFF2-40B4-BE49-F238E27FC236}">
              <a16:creationId xmlns:a16="http://schemas.microsoft.com/office/drawing/2014/main" id="{FBECF918-BE10-4DD0-B82C-579A2C357D7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7" name="Text Box 190">
          <a:extLst>
            <a:ext uri="{FF2B5EF4-FFF2-40B4-BE49-F238E27FC236}">
              <a16:creationId xmlns:a16="http://schemas.microsoft.com/office/drawing/2014/main" id="{51073A64-929A-4F81-97FC-174EAD0D18E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8" name="Text Box 191">
          <a:extLst>
            <a:ext uri="{FF2B5EF4-FFF2-40B4-BE49-F238E27FC236}">
              <a16:creationId xmlns:a16="http://schemas.microsoft.com/office/drawing/2014/main" id="{19833036-5C0D-403D-8121-7F237643CDB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39" name="Text Box 192">
          <a:extLst>
            <a:ext uri="{FF2B5EF4-FFF2-40B4-BE49-F238E27FC236}">
              <a16:creationId xmlns:a16="http://schemas.microsoft.com/office/drawing/2014/main" id="{1468C551-87B9-4DB0-9C67-E0F8BDA0364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0" name="Text Box 193">
          <a:extLst>
            <a:ext uri="{FF2B5EF4-FFF2-40B4-BE49-F238E27FC236}">
              <a16:creationId xmlns:a16="http://schemas.microsoft.com/office/drawing/2014/main" id="{F6DFD333-AC0F-4F50-A221-054DA82B788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1" name="Text Box 194">
          <a:extLst>
            <a:ext uri="{FF2B5EF4-FFF2-40B4-BE49-F238E27FC236}">
              <a16:creationId xmlns:a16="http://schemas.microsoft.com/office/drawing/2014/main" id="{1123F7A0-8F22-4C0D-A24D-2D78C828B53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2" name="Text Box 195">
          <a:extLst>
            <a:ext uri="{FF2B5EF4-FFF2-40B4-BE49-F238E27FC236}">
              <a16:creationId xmlns:a16="http://schemas.microsoft.com/office/drawing/2014/main" id="{95EF3740-FD5B-48AB-883C-22D93A947E4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3" name="Text Box 196">
          <a:extLst>
            <a:ext uri="{FF2B5EF4-FFF2-40B4-BE49-F238E27FC236}">
              <a16:creationId xmlns:a16="http://schemas.microsoft.com/office/drawing/2014/main" id="{2F70F097-1971-42B8-8DA9-6FDA0E5C96F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4" name="Text Box 197">
          <a:extLst>
            <a:ext uri="{FF2B5EF4-FFF2-40B4-BE49-F238E27FC236}">
              <a16:creationId xmlns:a16="http://schemas.microsoft.com/office/drawing/2014/main" id="{158B819D-62B1-463D-8D7E-A0D4245E4AAD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5" name="Text Box 198">
          <a:extLst>
            <a:ext uri="{FF2B5EF4-FFF2-40B4-BE49-F238E27FC236}">
              <a16:creationId xmlns:a16="http://schemas.microsoft.com/office/drawing/2014/main" id="{5196020B-3A24-48DC-8B4D-C8E5C496B81B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6" name="Text Box 199">
          <a:extLst>
            <a:ext uri="{FF2B5EF4-FFF2-40B4-BE49-F238E27FC236}">
              <a16:creationId xmlns:a16="http://schemas.microsoft.com/office/drawing/2014/main" id="{EB685928-0703-4614-84DC-F20A6A3A9243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7" name="Text Box 200">
          <a:extLst>
            <a:ext uri="{FF2B5EF4-FFF2-40B4-BE49-F238E27FC236}">
              <a16:creationId xmlns:a16="http://schemas.microsoft.com/office/drawing/2014/main" id="{F4F03C10-B4B8-4295-BA07-CA73AB27C2D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8" name="Text Box 201">
          <a:extLst>
            <a:ext uri="{FF2B5EF4-FFF2-40B4-BE49-F238E27FC236}">
              <a16:creationId xmlns:a16="http://schemas.microsoft.com/office/drawing/2014/main" id="{72E6D9EC-D72C-45A6-B14E-D462F969745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49" name="Text Box 202">
          <a:extLst>
            <a:ext uri="{FF2B5EF4-FFF2-40B4-BE49-F238E27FC236}">
              <a16:creationId xmlns:a16="http://schemas.microsoft.com/office/drawing/2014/main" id="{C724538E-8888-4026-A7F6-41EF47876360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0" name="Text Box 203">
          <a:extLst>
            <a:ext uri="{FF2B5EF4-FFF2-40B4-BE49-F238E27FC236}">
              <a16:creationId xmlns:a16="http://schemas.microsoft.com/office/drawing/2014/main" id="{73412685-FB07-446F-BC94-1EF91C6CCEA1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1" name="Text Box 204">
          <a:extLst>
            <a:ext uri="{FF2B5EF4-FFF2-40B4-BE49-F238E27FC236}">
              <a16:creationId xmlns:a16="http://schemas.microsoft.com/office/drawing/2014/main" id="{7DB20A61-6AA6-4428-A106-1616B300EC9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39</xdr:row>
      <xdr:rowOff>104775</xdr:rowOff>
    </xdr:from>
    <xdr:to>
      <xdr:col>5</xdr:col>
      <xdr:colOff>161925</xdr:colOff>
      <xdr:row>41</xdr:row>
      <xdr:rowOff>19050</xdr:rowOff>
    </xdr:to>
    <xdr:sp macro="" textlink="">
      <xdr:nvSpPr>
        <xdr:cNvPr id="11452" name="Text Box 205">
          <a:extLst>
            <a:ext uri="{FF2B5EF4-FFF2-40B4-BE49-F238E27FC236}">
              <a16:creationId xmlns:a16="http://schemas.microsoft.com/office/drawing/2014/main" id="{287B2A88-81A5-4A66-B307-CA1E7741CC82}"/>
            </a:ext>
          </a:extLst>
        </xdr:cNvPr>
        <xdr:cNvSpPr txBox="1">
          <a:spLocks noChangeArrowheads="1"/>
        </xdr:cNvSpPr>
      </xdr:nvSpPr>
      <xdr:spPr bwMode="auto">
        <a:xfrm>
          <a:off x="4305300" y="9525000"/>
          <a:ext cx="6667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3" name="Text Box 206">
          <a:extLst>
            <a:ext uri="{FF2B5EF4-FFF2-40B4-BE49-F238E27FC236}">
              <a16:creationId xmlns:a16="http://schemas.microsoft.com/office/drawing/2014/main" id="{816BF284-7819-4600-8F30-3EEBADB805FE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4" name="Text Box 207">
          <a:extLst>
            <a:ext uri="{FF2B5EF4-FFF2-40B4-BE49-F238E27FC236}">
              <a16:creationId xmlns:a16="http://schemas.microsoft.com/office/drawing/2014/main" id="{F500DBEE-DCA6-4B7E-9C1C-7F4C7B9F82F7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5" name="Text Box 208">
          <a:extLst>
            <a:ext uri="{FF2B5EF4-FFF2-40B4-BE49-F238E27FC236}">
              <a16:creationId xmlns:a16="http://schemas.microsoft.com/office/drawing/2014/main" id="{A2B6F61F-71C2-45ED-B92E-029BC528CEAF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6" name="Text Box 209">
          <a:extLst>
            <a:ext uri="{FF2B5EF4-FFF2-40B4-BE49-F238E27FC236}">
              <a16:creationId xmlns:a16="http://schemas.microsoft.com/office/drawing/2014/main" id="{E06A69E3-DA7C-44C2-97D4-BCAE9FF06BA8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7" name="Text Box 210">
          <a:extLst>
            <a:ext uri="{FF2B5EF4-FFF2-40B4-BE49-F238E27FC236}">
              <a16:creationId xmlns:a16="http://schemas.microsoft.com/office/drawing/2014/main" id="{107D8EE4-C017-4489-924D-B5D17357E1F2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8" name="Text Box 211">
          <a:extLst>
            <a:ext uri="{FF2B5EF4-FFF2-40B4-BE49-F238E27FC236}">
              <a16:creationId xmlns:a16="http://schemas.microsoft.com/office/drawing/2014/main" id="{0E38EF06-FF18-457C-A296-69FED0205D04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59" name="Text Box 212">
          <a:extLst>
            <a:ext uri="{FF2B5EF4-FFF2-40B4-BE49-F238E27FC236}">
              <a16:creationId xmlns:a16="http://schemas.microsoft.com/office/drawing/2014/main" id="{053A0B17-2515-4F11-AAF1-9D9EDD54A56A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60" name="Text Box 213">
          <a:extLst>
            <a:ext uri="{FF2B5EF4-FFF2-40B4-BE49-F238E27FC236}">
              <a16:creationId xmlns:a16="http://schemas.microsoft.com/office/drawing/2014/main" id="{D890BFD8-D447-446B-98E2-4D0D7607527C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39</xdr:row>
      <xdr:rowOff>104775</xdr:rowOff>
    </xdr:from>
    <xdr:to>
      <xdr:col>5</xdr:col>
      <xdr:colOff>323850</xdr:colOff>
      <xdr:row>41</xdr:row>
      <xdr:rowOff>19050</xdr:rowOff>
    </xdr:to>
    <xdr:sp macro="" textlink="">
      <xdr:nvSpPr>
        <xdr:cNvPr id="11461" name="Text Box 214">
          <a:extLst>
            <a:ext uri="{FF2B5EF4-FFF2-40B4-BE49-F238E27FC236}">
              <a16:creationId xmlns:a16="http://schemas.microsoft.com/office/drawing/2014/main" id="{D5F68703-C943-46F6-939C-144EE79E8546}"/>
            </a:ext>
          </a:extLst>
        </xdr:cNvPr>
        <xdr:cNvSpPr txBox="1">
          <a:spLocks noChangeArrowheads="1"/>
        </xdr:cNvSpPr>
      </xdr:nvSpPr>
      <xdr:spPr bwMode="auto">
        <a:xfrm>
          <a:off x="4514850" y="9525000"/>
          <a:ext cx="190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39</xdr:row>
      <xdr:rowOff>104775</xdr:rowOff>
    </xdr:from>
    <xdr:to>
      <xdr:col>5</xdr:col>
      <xdr:colOff>161925</xdr:colOff>
      <xdr:row>41</xdr:row>
      <xdr:rowOff>19050</xdr:rowOff>
    </xdr:to>
    <xdr:sp macro="" textlink="">
      <xdr:nvSpPr>
        <xdr:cNvPr id="11462" name="Text Box 215">
          <a:extLst>
            <a:ext uri="{FF2B5EF4-FFF2-40B4-BE49-F238E27FC236}">
              <a16:creationId xmlns:a16="http://schemas.microsoft.com/office/drawing/2014/main" id="{FCC519E4-5C9B-4207-9DF8-8EB53CABEEFC}"/>
            </a:ext>
          </a:extLst>
        </xdr:cNvPr>
        <xdr:cNvSpPr txBox="1">
          <a:spLocks noChangeArrowheads="1"/>
        </xdr:cNvSpPr>
      </xdr:nvSpPr>
      <xdr:spPr bwMode="auto">
        <a:xfrm>
          <a:off x="4305300" y="9525000"/>
          <a:ext cx="6667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3" name="Text Box 216">
          <a:extLst>
            <a:ext uri="{FF2B5EF4-FFF2-40B4-BE49-F238E27FC236}">
              <a16:creationId xmlns:a16="http://schemas.microsoft.com/office/drawing/2014/main" id="{F2CF62CC-107F-47E3-974C-770E5E363DA2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4" name="Text Box 217">
          <a:extLst>
            <a:ext uri="{FF2B5EF4-FFF2-40B4-BE49-F238E27FC236}">
              <a16:creationId xmlns:a16="http://schemas.microsoft.com/office/drawing/2014/main" id="{FA0C8B14-8019-40CE-9C66-F2A989CD7E62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5" name="Text Box 218">
          <a:extLst>
            <a:ext uri="{FF2B5EF4-FFF2-40B4-BE49-F238E27FC236}">
              <a16:creationId xmlns:a16="http://schemas.microsoft.com/office/drawing/2014/main" id="{53C6B0A6-B0BD-4DC7-956F-AB5606571E20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6" name="Text Box 219">
          <a:extLst>
            <a:ext uri="{FF2B5EF4-FFF2-40B4-BE49-F238E27FC236}">
              <a16:creationId xmlns:a16="http://schemas.microsoft.com/office/drawing/2014/main" id="{3A45BBCD-8F31-4252-93E7-9FD271AEEB71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7" name="Text Box 220">
          <a:extLst>
            <a:ext uri="{FF2B5EF4-FFF2-40B4-BE49-F238E27FC236}">
              <a16:creationId xmlns:a16="http://schemas.microsoft.com/office/drawing/2014/main" id="{12292991-68EF-44F2-B53A-0CBE0F3B11B6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8" name="Text Box 221">
          <a:extLst>
            <a:ext uri="{FF2B5EF4-FFF2-40B4-BE49-F238E27FC236}">
              <a16:creationId xmlns:a16="http://schemas.microsoft.com/office/drawing/2014/main" id="{51C61744-C2F4-4111-B8F5-E7D599A0DAC1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69" name="Text Box 222">
          <a:extLst>
            <a:ext uri="{FF2B5EF4-FFF2-40B4-BE49-F238E27FC236}">
              <a16:creationId xmlns:a16="http://schemas.microsoft.com/office/drawing/2014/main" id="{5A0781EE-E973-42B6-946F-71CB2FAE28E7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0" name="Text Box 223">
          <a:extLst>
            <a:ext uri="{FF2B5EF4-FFF2-40B4-BE49-F238E27FC236}">
              <a16:creationId xmlns:a16="http://schemas.microsoft.com/office/drawing/2014/main" id="{4659F8FC-3137-4E9C-B7A0-EB78E0DC1512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1" name="Text Box 224">
          <a:extLst>
            <a:ext uri="{FF2B5EF4-FFF2-40B4-BE49-F238E27FC236}">
              <a16:creationId xmlns:a16="http://schemas.microsoft.com/office/drawing/2014/main" id="{0D38C835-A2E9-4119-94CB-738D434D4E60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2" name="Text Box 225">
          <a:extLst>
            <a:ext uri="{FF2B5EF4-FFF2-40B4-BE49-F238E27FC236}">
              <a16:creationId xmlns:a16="http://schemas.microsoft.com/office/drawing/2014/main" id="{051AC668-F547-4F01-AE72-CF7644A3B3D5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3" name="Text Box 226">
          <a:extLst>
            <a:ext uri="{FF2B5EF4-FFF2-40B4-BE49-F238E27FC236}">
              <a16:creationId xmlns:a16="http://schemas.microsoft.com/office/drawing/2014/main" id="{ACD0B27F-C882-4550-9A4D-5C671633DD21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4" name="Text Box 227">
          <a:extLst>
            <a:ext uri="{FF2B5EF4-FFF2-40B4-BE49-F238E27FC236}">
              <a16:creationId xmlns:a16="http://schemas.microsoft.com/office/drawing/2014/main" id="{FC43AE27-54A9-470A-8C73-D820576FED54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5" name="Text Box 228">
          <a:extLst>
            <a:ext uri="{FF2B5EF4-FFF2-40B4-BE49-F238E27FC236}">
              <a16:creationId xmlns:a16="http://schemas.microsoft.com/office/drawing/2014/main" id="{860F86E6-99F7-42DD-A51F-FDECD4219CA8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6" name="Text Box 229">
          <a:extLst>
            <a:ext uri="{FF2B5EF4-FFF2-40B4-BE49-F238E27FC236}">
              <a16:creationId xmlns:a16="http://schemas.microsoft.com/office/drawing/2014/main" id="{F6142CDD-3792-422D-AC5D-EAAE3AB2A92A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7" name="Text Box 230">
          <a:extLst>
            <a:ext uri="{FF2B5EF4-FFF2-40B4-BE49-F238E27FC236}">
              <a16:creationId xmlns:a16="http://schemas.microsoft.com/office/drawing/2014/main" id="{B879885A-9017-49F8-9318-D188ADA79EBD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8" name="Text Box 231">
          <a:extLst>
            <a:ext uri="{FF2B5EF4-FFF2-40B4-BE49-F238E27FC236}">
              <a16:creationId xmlns:a16="http://schemas.microsoft.com/office/drawing/2014/main" id="{AD2AD8EB-8DEF-4DF4-8B4B-EE2229272C1A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79" name="Text Box 232">
          <a:extLst>
            <a:ext uri="{FF2B5EF4-FFF2-40B4-BE49-F238E27FC236}">
              <a16:creationId xmlns:a16="http://schemas.microsoft.com/office/drawing/2014/main" id="{9DD4403F-FFDC-4898-BCFF-1E6E7D579A5A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0" name="Text Box 233">
          <a:extLst>
            <a:ext uri="{FF2B5EF4-FFF2-40B4-BE49-F238E27FC236}">
              <a16:creationId xmlns:a16="http://schemas.microsoft.com/office/drawing/2014/main" id="{6CFB252D-36ED-4AA5-9593-E65DD836D4D4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1" name="Text Box 234">
          <a:extLst>
            <a:ext uri="{FF2B5EF4-FFF2-40B4-BE49-F238E27FC236}">
              <a16:creationId xmlns:a16="http://schemas.microsoft.com/office/drawing/2014/main" id="{5A1DA91E-A67E-49CA-BB40-D9EAD9C1B6BE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2" name="Text Box 235">
          <a:extLst>
            <a:ext uri="{FF2B5EF4-FFF2-40B4-BE49-F238E27FC236}">
              <a16:creationId xmlns:a16="http://schemas.microsoft.com/office/drawing/2014/main" id="{064CAD05-2B1D-48D1-9667-172B2EE4DE32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34</xdr:row>
      <xdr:rowOff>38100</xdr:rowOff>
    </xdr:from>
    <xdr:to>
      <xdr:col>5</xdr:col>
      <xdr:colOff>161925</xdr:colOff>
      <xdr:row>35</xdr:row>
      <xdr:rowOff>57150</xdr:rowOff>
    </xdr:to>
    <xdr:sp macro="" textlink="">
      <xdr:nvSpPr>
        <xdr:cNvPr id="11483" name="Text Box 236">
          <a:extLst>
            <a:ext uri="{FF2B5EF4-FFF2-40B4-BE49-F238E27FC236}">
              <a16:creationId xmlns:a16="http://schemas.microsoft.com/office/drawing/2014/main" id="{FD708058-64FA-4B5F-8470-0612BED4CF75}"/>
            </a:ext>
          </a:extLst>
        </xdr:cNvPr>
        <xdr:cNvSpPr txBox="1">
          <a:spLocks noChangeArrowheads="1"/>
        </xdr:cNvSpPr>
      </xdr:nvSpPr>
      <xdr:spPr bwMode="auto">
        <a:xfrm>
          <a:off x="4305300" y="8277225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4" name="Text Box 237">
          <a:extLst>
            <a:ext uri="{FF2B5EF4-FFF2-40B4-BE49-F238E27FC236}">
              <a16:creationId xmlns:a16="http://schemas.microsoft.com/office/drawing/2014/main" id="{A7592BD0-9871-452E-9B3C-7C12CC159090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5" name="Text Box 238">
          <a:extLst>
            <a:ext uri="{FF2B5EF4-FFF2-40B4-BE49-F238E27FC236}">
              <a16:creationId xmlns:a16="http://schemas.microsoft.com/office/drawing/2014/main" id="{3EE821CE-DD74-4606-B5DC-18A114B0FCCD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6" name="Text Box 239">
          <a:extLst>
            <a:ext uri="{FF2B5EF4-FFF2-40B4-BE49-F238E27FC236}">
              <a16:creationId xmlns:a16="http://schemas.microsoft.com/office/drawing/2014/main" id="{A84E3432-3C01-47C3-A3B9-6698B278FB0B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7" name="Text Box 240">
          <a:extLst>
            <a:ext uri="{FF2B5EF4-FFF2-40B4-BE49-F238E27FC236}">
              <a16:creationId xmlns:a16="http://schemas.microsoft.com/office/drawing/2014/main" id="{ACC031B1-5039-4F3A-B7D9-AEBA09B4E60A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34</xdr:row>
      <xdr:rowOff>38100</xdr:rowOff>
    </xdr:from>
    <xdr:to>
      <xdr:col>5</xdr:col>
      <xdr:colOff>323850</xdr:colOff>
      <xdr:row>35</xdr:row>
      <xdr:rowOff>57150</xdr:rowOff>
    </xdr:to>
    <xdr:sp macro="" textlink="">
      <xdr:nvSpPr>
        <xdr:cNvPr id="11488" name="Text Box 241">
          <a:extLst>
            <a:ext uri="{FF2B5EF4-FFF2-40B4-BE49-F238E27FC236}">
              <a16:creationId xmlns:a16="http://schemas.microsoft.com/office/drawing/2014/main" id="{BCA4BC17-FE7D-446F-A259-08BB2192D41E}"/>
            </a:ext>
          </a:extLst>
        </xdr:cNvPr>
        <xdr:cNvSpPr txBox="1">
          <a:spLocks noChangeArrowheads="1"/>
        </xdr:cNvSpPr>
      </xdr:nvSpPr>
      <xdr:spPr bwMode="auto">
        <a:xfrm>
          <a:off x="4514850" y="8277225"/>
          <a:ext cx="190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266700</xdr:rowOff>
    </xdr:from>
    <xdr:to>
      <xdr:col>6</xdr:col>
      <xdr:colOff>9525</xdr:colOff>
      <xdr:row>19</xdr:row>
      <xdr:rowOff>9525</xdr:rowOff>
    </xdr:to>
    <xdr:sp macro="" textlink="">
      <xdr:nvSpPr>
        <xdr:cNvPr id="11489" name="Text Box 242">
          <a:extLst>
            <a:ext uri="{FF2B5EF4-FFF2-40B4-BE49-F238E27FC236}">
              <a16:creationId xmlns:a16="http://schemas.microsoft.com/office/drawing/2014/main" id="{F288902B-7B33-492A-8211-1C1B7975EF6C}"/>
            </a:ext>
          </a:extLst>
        </xdr:cNvPr>
        <xdr:cNvSpPr txBox="1">
          <a:spLocks noChangeArrowheads="1"/>
        </xdr:cNvSpPr>
      </xdr:nvSpPr>
      <xdr:spPr bwMode="auto">
        <a:xfrm>
          <a:off x="4533900" y="3305175"/>
          <a:ext cx="9525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39</xdr:row>
      <xdr:rowOff>104775</xdr:rowOff>
    </xdr:from>
    <xdr:to>
      <xdr:col>6</xdr:col>
      <xdr:colOff>9525</xdr:colOff>
      <xdr:row>41</xdr:row>
      <xdr:rowOff>19050</xdr:rowOff>
    </xdr:to>
    <xdr:sp macro="" textlink="">
      <xdr:nvSpPr>
        <xdr:cNvPr id="11490" name="Text Box 246">
          <a:extLst>
            <a:ext uri="{FF2B5EF4-FFF2-40B4-BE49-F238E27FC236}">
              <a16:creationId xmlns:a16="http://schemas.microsoft.com/office/drawing/2014/main" id="{AE0CAD1E-D361-4730-ACF1-F657A59BA77E}"/>
            </a:ext>
          </a:extLst>
        </xdr:cNvPr>
        <xdr:cNvSpPr txBox="1">
          <a:spLocks noChangeArrowheads="1"/>
        </xdr:cNvSpPr>
      </xdr:nvSpPr>
      <xdr:spPr bwMode="auto">
        <a:xfrm>
          <a:off x="4533900" y="9525000"/>
          <a:ext cx="95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26</xdr:row>
      <xdr:rowOff>171450</xdr:rowOff>
    </xdr:from>
    <xdr:to>
      <xdr:col>6</xdr:col>
      <xdr:colOff>9525</xdr:colOff>
      <xdr:row>27</xdr:row>
      <xdr:rowOff>190500</xdr:rowOff>
    </xdr:to>
    <xdr:sp macro="" textlink="">
      <xdr:nvSpPr>
        <xdr:cNvPr id="11491" name="Text Box 187">
          <a:extLst>
            <a:ext uri="{FF2B5EF4-FFF2-40B4-BE49-F238E27FC236}">
              <a16:creationId xmlns:a16="http://schemas.microsoft.com/office/drawing/2014/main" id="{A3B24B05-EBD4-4EC8-A70B-A019950507AF}"/>
            </a:ext>
          </a:extLst>
        </xdr:cNvPr>
        <xdr:cNvSpPr txBox="1">
          <a:spLocks noChangeArrowheads="1"/>
        </xdr:cNvSpPr>
      </xdr:nvSpPr>
      <xdr:spPr bwMode="auto">
        <a:xfrm>
          <a:off x="4524375" y="5781675"/>
          <a:ext cx="190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33</xdr:row>
      <xdr:rowOff>28575</xdr:rowOff>
    </xdr:from>
    <xdr:to>
      <xdr:col>6</xdr:col>
      <xdr:colOff>9525</xdr:colOff>
      <xdr:row>34</xdr:row>
      <xdr:rowOff>95250</xdr:rowOff>
    </xdr:to>
    <xdr:sp macro="" textlink="">
      <xdr:nvSpPr>
        <xdr:cNvPr id="11492" name="Text Box 188">
          <a:extLst>
            <a:ext uri="{FF2B5EF4-FFF2-40B4-BE49-F238E27FC236}">
              <a16:creationId xmlns:a16="http://schemas.microsoft.com/office/drawing/2014/main" id="{CB51B186-BE8B-4C3D-8AD6-3D2B699AF2B5}"/>
            </a:ext>
          </a:extLst>
        </xdr:cNvPr>
        <xdr:cNvSpPr txBox="1">
          <a:spLocks noChangeArrowheads="1"/>
        </xdr:cNvSpPr>
      </xdr:nvSpPr>
      <xdr:spPr bwMode="auto">
        <a:xfrm>
          <a:off x="4524375" y="7981950"/>
          <a:ext cx="190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9525</xdr:colOff>
      <xdr:row>35</xdr:row>
      <xdr:rowOff>76200</xdr:rowOff>
    </xdr:to>
    <xdr:sp macro="" textlink="">
      <xdr:nvSpPr>
        <xdr:cNvPr id="11493" name="Text Box 189">
          <a:extLst>
            <a:ext uri="{FF2B5EF4-FFF2-40B4-BE49-F238E27FC236}">
              <a16:creationId xmlns:a16="http://schemas.microsoft.com/office/drawing/2014/main" id="{4B8E0F92-F5F6-412C-A75D-0484C8BB2D81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9525</xdr:colOff>
      <xdr:row>35</xdr:row>
      <xdr:rowOff>76200</xdr:rowOff>
    </xdr:to>
    <xdr:sp macro="" textlink="">
      <xdr:nvSpPr>
        <xdr:cNvPr id="11494" name="Text Box 190">
          <a:extLst>
            <a:ext uri="{FF2B5EF4-FFF2-40B4-BE49-F238E27FC236}">
              <a16:creationId xmlns:a16="http://schemas.microsoft.com/office/drawing/2014/main" id="{3CC655D3-F354-4B3E-8D99-0A14C421B11B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9525</xdr:colOff>
      <xdr:row>35</xdr:row>
      <xdr:rowOff>76200</xdr:rowOff>
    </xdr:to>
    <xdr:sp macro="" textlink="">
      <xdr:nvSpPr>
        <xdr:cNvPr id="11495" name="Text Box 191">
          <a:extLst>
            <a:ext uri="{FF2B5EF4-FFF2-40B4-BE49-F238E27FC236}">
              <a16:creationId xmlns:a16="http://schemas.microsoft.com/office/drawing/2014/main" id="{E2C3D430-554C-49E6-8259-2DFF06443526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9525</xdr:colOff>
      <xdr:row>35</xdr:row>
      <xdr:rowOff>76200</xdr:rowOff>
    </xdr:to>
    <xdr:sp macro="" textlink="">
      <xdr:nvSpPr>
        <xdr:cNvPr id="11496" name="Text Box 192">
          <a:extLst>
            <a:ext uri="{FF2B5EF4-FFF2-40B4-BE49-F238E27FC236}">
              <a16:creationId xmlns:a16="http://schemas.microsoft.com/office/drawing/2014/main" id="{2E82E115-E903-4750-8943-113DCE17E5C1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497" name="Text Box 193">
          <a:extLst>
            <a:ext uri="{FF2B5EF4-FFF2-40B4-BE49-F238E27FC236}">
              <a16:creationId xmlns:a16="http://schemas.microsoft.com/office/drawing/2014/main" id="{4D5D3E7D-CB2F-4A42-AA28-FEE37E75FD0D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498" name="Text Box 194">
          <a:extLst>
            <a:ext uri="{FF2B5EF4-FFF2-40B4-BE49-F238E27FC236}">
              <a16:creationId xmlns:a16="http://schemas.microsoft.com/office/drawing/2014/main" id="{CF694E10-57D7-4093-A4B7-8263BB70A768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499" name="Text Box 195">
          <a:extLst>
            <a:ext uri="{FF2B5EF4-FFF2-40B4-BE49-F238E27FC236}">
              <a16:creationId xmlns:a16="http://schemas.microsoft.com/office/drawing/2014/main" id="{C8FF8863-95A5-4204-8E5E-98615FC5B0CB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26</xdr:row>
      <xdr:rowOff>171450</xdr:rowOff>
    </xdr:from>
    <xdr:to>
      <xdr:col>6</xdr:col>
      <xdr:colOff>9525</xdr:colOff>
      <xdr:row>27</xdr:row>
      <xdr:rowOff>190500</xdr:rowOff>
    </xdr:to>
    <xdr:sp macro="" textlink="">
      <xdr:nvSpPr>
        <xdr:cNvPr id="11500" name="Text Box 193">
          <a:extLst>
            <a:ext uri="{FF2B5EF4-FFF2-40B4-BE49-F238E27FC236}">
              <a16:creationId xmlns:a16="http://schemas.microsoft.com/office/drawing/2014/main" id="{14674009-7C02-40CC-A086-E9864154E00C}"/>
            </a:ext>
          </a:extLst>
        </xdr:cNvPr>
        <xdr:cNvSpPr txBox="1">
          <a:spLocks noChangeArrowheads="1"/>
        </xdr:cNvSpPr>
      </xdr:nvSpPr>
      <xdr:spPr bwMode="auto">
        <a:xfrm>
          <a:off x="4524375" y="5781675"/>
          <a:ext cx="190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26</xdr:row>
      <xdr:rowOff>171450</xdr:rowOff>
    </xdr:from>
    <xdr:to>
      <xdr:col>6</xdr:col>
      <xdr:colOff>9525</xdr:colOff>
      <xdr:row>27</xdr:row>
      <xdr:rowOff>190500</xdr:rowOff>
    </xdr:to>
    <xdr:sp macro="" textlink="">
      <xdr:nvSpPr>
        <xdr:cNvPr id="11501" name="Text Box 194">
          <a:extLst>
            <a:ext uri="{FF2B5EF4-FFF2-40B4-BE49-F238E27FC236}">
              <a16:creationId xmlns:a16="http://schemas.microsoft.com/office/drawing/2014/main" id="{16786B6C-0418-4B3D-B2BE-09785FF3F831}"/>
            </a:ext>
          </a:extLst>
        </xdr:cNvPr>
        <xdr:cNvSpPr txBox="1">
          <a:spLocks noChangeArrowheads="1"/>
        </xdr:cNvSpPr>
      </xdr:nvSpPr>
      <xdr:spPr bwMode="auto">
        <a:xfrm>
          <a:off x="4524375" y="5781675"/>
          <a:ext cx="190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26</xdr:row>
      <xdr:rowOff>171450</xdr:rowOff>
    </xdr:from>
    <xdr:to>
      <xdr:col>6</xdr:col>
      <xdr:colOff>9525</xdr:colOff>
      <xdr:row>27</xdr:row>
      <xdr:rowOff>190500</xdr:rowOff>
    </xdr:to>
    <xdr:sp macro="" textlink="">
      <xdr:nvSpPr>
        <xdr:cNvPr id="11502" name="Text Box 195">
          <a:extLst>
            <a:ext uri="{FF2B5EF4-FFF2-40B4-BE49-F238E27FC236}">
              <a16:creationId xmlns:a16="http://schemas.microsoft.com/office/drawing/2014/main" id="{F94708A9-E2CD-48DD-BC15-0C9E7D242B1B}"/>
            </a:ext>
          </a:extLst>
        </xdr:cNvPr>
        <xdr:cNvSpPr txBox="1">
          <a:spLocks noChangeArrowheads="1"/>
        </xdr:cNvSpPr>
      </xdr:nvSpPr>
      <xdr:spPr bwMode="auto">
        <a:xfrm>
          <a:off x="4524375" y="5781675"/>
          <a:ext cx="190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9525</xdr:colOff>
      <xdr:row>24</xdr:row>
      <xdr:rowOff>247650</xdr:rowOff>
    </xdr:to>
    <xdr:sp macro="" textlink="">
      <xdr:nvSpPr>
        <xdr:cNvPr id="11503" name="Text Box 193">
          <a:extLst>
            <a:ext uri="{FF2B5EF4-FFF2-40B4-BE49-F238E27FC236}">
              <a16:creationId xmlns:a16="http://schemas.microsoft.com/office/drawing/2014/main" id="{96B2B347-D93E-4FE4-8A6C-076DA986D32B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9525</xdr:colOff>
      <xdr:row>24</xdr:row>
      <xdr:rowOff>247650</xdr:rowOff>
    </xdr:to>
    <xdr:sp macro="" textlink="">
      <xdr:nvSpPr>
        <xdr:cNvPr id="11504" name="Text Box 194">
          <a:extLst>
            <a:ext uri="{FF2B5EF4-FFF2-40B4-BE49-F238E27FC236}">
              <a16:creationId xmlns:a16="http://schemas.microsoft.com/office/drawing/2014/main" id="{96A90A18-D615-4331-91D2-14FA9FA6B7BE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9525</xdr:colOff>
      <xdr:row>24</xdr:row>
      <xdr:rowOff>247650</xdr:rowOff>
    </xdr:to>
    <xdr:sp macro="" textlink="">
      <xdr:nvSpPr>
        <xdr:cNvPr id="11505" name="Text Box 195">
          <a:extLst>
            <a:ext uri="{FF2B5EF4-FFF2-40B4-BE49-F238E27FC236}">
              <a16:creationId xmlns:a16="http://schemas.microsoft.com/office/drawing/2014/main" id="{35507404-5D70-45C3-B89B-9E69A8C6A0E1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190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506" name="Text Box 193">
          <a:extLst>
            <a:ext uri="{FF2B5EF4-FFF2-40B4-BE49-F238E27FC236}">
              <a16:creationId xmlns:a16="http://schemas.microsoft.com/office/drawing/2014/main" id="{D9468A99-D3BF-4C7A-A0C6-3EA30EB146A5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507" name="Text Box 194">
          <a:extLst>
            <a:ext uri="{FF2B5EF4-FFF2-40B4-BE49-F238E27FC236}">
              <a16:creationId xmlns:a16="http://schemas.microsoft.com/office/drawing/2014/main" id="{67CEA7EB-7532-44F3-96C6-D0072B64F891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9525</xdr:colOff>
      <xdr:row>36</xdr:row>
      <xdr:rowOff>19050</xdr:rowOff>
    </xdr:to>
    <xdr:sp macro="" textlink="">
      <xdr:nvSpPr>
        <xdr:cNvPr id="11508" name="Text Box 195">
          <a:extLst>
            <a:ext uri="{FF2B5EF4-FFF2-40B4-BE49-F238E27FC236}">
              <a16:creationId xmlns:a16="http://schemas.microsoft.com/office/drawing/2014/main" id="{DB17B67F-A0F6-4DCB-864D-0F4CFB2762E0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266700</xdr:rowOff>
    </xdr:from>
    <xdr:to>
      <xdr:col>6</xdr:col>
      <xdr:colOff>9525</xdr:colOff>
      <xdr:row>37</xdr:row>
      <xdr:rowOff>19050</xdr:rowOff>
    </xdr:to>
    <xdr:sp macro="" textlink="">
      <xdr:nvSpPr>
        <xdr:cNvPr id="11509" name="Text Box 193">
          <a:extLst>
            <a:ext uri="{FF2B5EF4-FFF2-40B4-BE49-F238E27FC236}">
              <a16:creationId xmlns:a16="http://schemas.microsoft.com/office/drawing/2014/main" id="{C136B28B-1A28-4C60-93D1-EB6A6FE18BFC}"/>
            </a:ext>
          </a:extLst>
        </xdr:cNvPr>
        <xdr:cNvSpPr txBox="1">
          <a:spLocks noChangeArrowheads="1"/>
        </xdr:cNvSpPr>
      </xdr:nvSpPr>
      <xdr:spPr bwMode="auto">
        <a:xfrm>
          <a:off x="4524375" y="8791575"/>
          <a:ext cx="190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266700</xdr:rowOff>
    </xdr:from>
    <xdr:to>
      <xdr:col>6</xdr:col>
      <xdr:colOff>9525</xdr:colOff>
      <xdr:row>37</xdr:row>
      <xdr:rowOff>19050</xdr:rowOff>
    </xdr:to>
    <xdr:sp macro="" textlink="">
      <xdr:nvSpPr>
        <xdr:cNvPr id="11510" name="Text Box 194">
          <a:extLst>
            <a:ext uri="{FF2B5EF4-FFF2-40B4-BE49-F238E27FC236}">
              <a16:creationId xmlns:a16="http://schemas.microsoft.com/office/drawing/2014/main" id="{538DE5CC-297C-4EDF-A929-1900081102C3}"/>
            </a:ext>
          </a:extLst>
        </xdr:cNvPr>
        <xdr:cNvSpPr txBox="1">
          <a:spLocks noChangeArrowheads="1"/>
        </xdr:cNvSpPr>
      </xdr:nvSpPr>
      <xdr:spPr bwMode="auto">
        <a:xfrm>
          <a:off x="4524375" y="8791575"/>
          <a:ext cx="190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266700</xdr:rowOff>
    </xdr:from>
    <xdr:to>
      <xdr:col>6</xdr:col>
      <xdr:colOff>9525</xdr:colOff>
      <xdr:row>37</xdr:row>
      <xdr:rowOff>19050</xdr:rowOff>
    </xdr:to>
    <xdr:sp macro="" textlink="">
      <xdr:nvSpPr>
        <xdr:cNvPr id="11511" name="Text Box 195">
          <a:extLst>
            <a:ext uri="{FF2B5EF4-FFF2-40B4-BE49-F238E27FC236}">
              <a16:creationId xmlns:a16="http://schemas.microsoft.com/office/drawing/2014/main" id="{11946F96-6CD4-4BE3-BC9F-F0DAC2F45ED5}"/>
            </a:ext>
          </a:extLst>
        </xdr:cNvPr>
        <xdr:cNvSpPr txBox="1">
          <a:spLocks noChangeArrowheads="1"/>
        </xdr:cNvSpPr>
      </xdr:nvSpPr>
      <xdr:spPr bwMode="auto">
        <a:xfrm>
          <a:off x="4524375" y="8791575"/>
          <a:ext cx="190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9525</xdr:colOff>
      <xdr:row>26</xdr:row>
      <xdr:rowOff>228600</xdr:rowOff>
    </xdr:to>
    <xdr:sp macro="" textlink="">
      <xdr:nvSpPr>
        <xdr:cNvPr id="11512" name="Text Box 187">
          <a:extLst>
            <a:ext uri="{FF2B5EF4-FFF2-40B4-BE49-F238E27FC236}">
              <a16:creationId xmlns:a16="http://schemas.microsoft.com/office/drawing/2014/main" id="{6882CB21-B925-4A33-A4EE-5106DC8632B8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190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9525</xdr:colOff>
      <xdr:row>26</xdr:row>
      <xdr:rowOff>228600</xdr:rowOff>
    </xdr:to>
    <xdr:sp macro="" textlink="">
      <xdr:nvSpPr>
        <xdr:cNvPr id="11513" name="Text Box 193">
          <a:extLst>
            <a:ext uri="{FF2B5EF4-FFF2-40B4-BE49-F238E27FC236}">
              <a16:creationId xmlns:a16="http://schemas.microsoft.com/office/drawing/2014/main" id="{0D525470-EDC7-447D-979D-C9AC2BE96897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190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9525</xdr:colOff>
      <xdr:row>26</xdr:row>
      <xdr:rowOff>228600</xdr:rowOff>
    </xdr:to>
    <xdr:sp macro="" textlink="">
      <xdr:nvSpPr>
        <xdr:cNvPr id="11514" name="Text Box 194">
          <a:extLst>
            <a:ext uri="{FF2B5EF4-FFF2-40B4-BE49-F238E27FC236}">
              <a16:creationId xmlns:a16="http://schemas.microsoft.com/office/drawing/2014/main" id="{2C72EB24-E7A8-4C56-A204-0BD9BF809A62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190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9525</xdr:colOff>
      <xdr:row>26</xdr:row>
      <xdr:rowOff>228600</xdr:rowOff>
    </xdr:to>
    <xdr:sp macro="" textlink="">
      <xdr:nvSpPr>
        <xdr:cNvPr id="11515" name="Text Box 195">
          <a:extLst>
            <a:ext uri="{FF2B5EF4-FFF2-40B4-BE49-F238E27FC236}">
              <a16:creationId xmlns:a16="http://schemas.microsoft.com/office/drawing/2014/main" id="{B6A0B6E4-AC7D-4C08-87E0-9DAA32BFED45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190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9525</xdr:colOff>
      <xdr:row>25</xdr:row>
      <xdr:rowOff>76200</xdr:rowOff>
    </xdr:to>
    <xdr:sp macro="" textlink="">
      <xdr:nvSpPr>
        <xdr:cNvPr id="11516" name="Text Box 193">
          <a:extLst>
            <a:ext uri="{FF2B5EF4-FFF2-40B4-BE49-F238E27FC236}">
              <a16:creationId xmlns:a16="http://schemas.microsoft.com/office/drawing/2014/main" id="{A2F5BD35-9E64-4672-AF8B-3DB1B2D961F3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9525</xdr:colOff>
      <xdr:row>25</xdr:row>
      <xdr:rowOff>76200</xdr:rowOff>
    </xdr:to>
    <xdr:sp macro="" textlink="">
      <xdr:nvSpPr>
        <xdr:cNvPr id="11517" name="Text Box 194">
          <a:extLst>
            <a:ext uri="{FF2B5EF4-FFF2-40B4-BE49-F238E27FC236}">
              <a16:creationId xmlns:a16="http://schemas.microsoft.com/office/drawing/2014/main" id="{4C1BF9CB-0F43-4C0C-8C21-1024D8A657BC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9525</xdr:colOff>
      <xdr:row>25</xdr:row>
      <xdr:rowOff>76200</xdr:rowOff>
    </xdr:to>
    <xdr:sp macro="" textlink="">
      <xdr:nvSpPr>
        <xdr:cNvPr id="11518" name="Text Box 195">
          <a:extLst>
            <a:ext uri="{FF2B5EF4-FFF2-40B4-BE49-F238E27FC236}">
              <a16:creationId xmlns:a16="http://schemas.microsoft.com/office/drawing/2014/main" id="{B422A35F-E497-4F4D-A5BC-D535DC2D236F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66675</xdr:colOff>
      <xdr:row>17</xdr:row>
      <xdr:rowOff>123825</xdr:rowOff>
    </xdr:to>
    <xdr:sp macro="" textlink="">
      <xdr:nvSpPr>
        <xdr:cNvPr id="11519" name="Text Box 215">
          <a:extLst>
            <a:ext uri="{FF2B5EF4-FFF2-40B4-BE49-F238E27FC236}">
              <a16:creationId xmlns:a16="http://schemas.microsoft.com/office/drawing/2014/main" id="{C01C6542-702B-41EB-ADDF-983BAA37D0CF}"/>
            </a:ext>
          </a:extLst>
        </xdr:cNvPr>
        <xdr:cNvSpPr txBox="1">
          <a:spLocks noChangeArrowheads="1"/>
        </xdr:cNvSpPr>
      </xdr:nvSpPr>
      <xdr:spPr bwMode="auto">
        <a:xfrm>
          <a:off x="4210050" y="3038475"/>
          <a:ext cx="666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0" name="Text Box 1">
          <a:extLst>
            <a:ext uri="{FF2B5EF4-FFF2-40B4-BE49-F238E27FC236}">
              <a16:creationId xmlns:a16="http://schemas.microsoft.com/office/drawing/2014/main" id="{883E001C-2141-449E-9EA2-638730BDB15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1" name="Text Box 23">
          <a:extLst>
            <a:ext uri="{FF2B5EF4-FFF2-40B4-BE49-F238E27FC236}">
              <a16:creationId xmlns:a16="http://schemas.microsoft.com/office/drawing/2014/main" id="{DF536403-0B61-48A9-B7D1-195C782134A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2" name="Text Box 24">
          <a:extLst>
            <a:ext uri="{FF2B5EF4-FFF2-40B4-BE49-F238E27FC236}">
              <a16:creationId xmlns:a16="http://schemas.microsoft.com/office/drawing/2014/main" id="{C23025E6-2AE9-4509-B34D-FFD8BE6BEFC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3" name="Text Box 25">
          <a:extLst>
            <a:ext uri="{FF2B5EF4-FFF2-40B4-BE49-F238E27FC236}">
              <a16:creationId xmlns:a16="http://schemas.microsoft.com/office/drawing/2014/main" id="{9077F625-4FAF-40C6-AD60-7723BAFAC3E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4" name="Text Box 26">
          <a:extLst>
            <a:ext uri="{FF2B5EF4-FFF2-40B4-BE49-F238E27FC236}">
              <a16:creationId xmlns:a16="http://schemas.microsoft.com/office/drawing/2014/main" id="{E9AD2770-148B-4069-9197-4FEC8E5C70F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5" name="Text Box 27">
          <a:extLst>
            <a:ext uri="{FF2B5EF4-FFF2-40B4-BE49-F238E27FC236}">
              <a16:creationId xmlns:a16="http://schemas.microsoft.com/office/drawing/2014/main" id="{05E6EEE0-4E36-450F-A25B-38428A62627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6" name="Text Box 28">
          <a:extLst>
            <a:ext uri="{FF2B5EF4-FFF2-40B4-BE49-F238E27FC236}">
              <a16:creationId xmlns:a16="http://schemas.microsoft.com/office/drawing/2014/main" id="{203F59D7-C632-4B61-846A-7B219DF01FE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7" name="Text Box 29">
          <a:extLst>
            <a:ext uri="{FF2B5EF4-FFF2-40B4-BE49-F238E27FC236}">
              <a16:creationId xmlns:a16="http://schemas.microsoft.com/office/drawing/2014/main" id="{2E9663EE-D039-406C-8E36-4B1E5A9A5DF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8" name="Text Box 30">
          <a:extLst>
            <a:ext uri="{FF2B5EF4-FFF2-40B4-BE49-F238E27FC236}">
              <a16:creationId xmlns:a16="http://schemas.microsoft.com/office/drawing/2014/main" id="{14444289-92BC-4E33-AC51-76C1FAA5060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29" name="Text Box 31">
          <a:extLst>
            <a:ext uri="{FF2B5EF4-FFF2-40B4-BE49-F238E27FC236}">
              <a16:creationId xmlns:a16="http://schemas.microsoft.com/office/drawing/2014/main" id="{BFCD9DEC-450D-49B1-9977-3F6627C63BE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0" name="Text Box 32">
          <a:extLst>
            <a:ext uri="{FF2B5EF4-FFF2-40B4-BE49-F238E27FC236}">
              <a16:creationId xmlns:a16="http://schemas.microsoft.com/office/drawing/2014/main" id="{3238C523-70F1-4481-8996-3351AEBE1D5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1" name="Text Box 33">
          <a:extLst>
            <a:ext uri="{FF2B5EF4-FFF2-40B4-BE49-F238E27FC236}">
              <a16:creationId xmlns:a16="http://schemas.microsoft.com/office/drawing/2014/main" id="{EA66E662-FBBD-4F21-AA35-DF5A35071BB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2" name="Text Box 34">
          <a:extLst>
            <a:ext uri="{FF2B5EF4-FFF2-40B4-BE49-F238E27FC236}">
              <a16:creationId xmlns:a16="http://schemas.microsoft.com/office/drawing/2014/main" id="{385AC12B-FF2C-418A-82EC-CC0C9F74E12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3" name="Text Box 35">
          <a:extLst>
            <a:ext uri="{FF2B5EF4-FFF2-40B4-BE49-F238E27FC236}">
              <a16:creationId xmlns:a16="http://schemas.microsoft.com/office/drawing/2014/main" id="{34192DB5-3058-4721-86EB-48BD087B188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4" name="Text Box 36">
          <a:extLst>
            <a:ext uri="{FF2B5EF4-FFF2-40B4-BE49-F238E27FC236}">
              <a16:creationId xmlns:a16="http://schemas.microsoft.com/office/drawing/2014/main" id="{D0A84EB8-B878-4BE6-8E50-ED73E02599C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5" name="Text Box 37">
          <a:extLst>
            <a:ext uri="{FF2B5EF4-FFF2-40B4-BE49-F238E27FC236}">
              <a16:creationId xmlns:a16="http://schemas.microsoft.com/office/drawing/2014/main" id="{48A33663-4D3A-4F35-8C41-26C6E552F3B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6" name="Text Box 38">
          <a:extLst>
            <a:ext uri="{FF2B5EF4-FFF2-40B4-BE49-F238E27FC236}">
              <a16:creationId xmlns:a16="http://schemas.microsoft.com/office/drawing/2014/main" id="{1F4322AF-B3A4-4A2E-9011-8055C0AB775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7" name="Text Box 39">
          <a:extLst>
            <a:ext uri="{FF2B5EF4-FFF2-40B4-BE49-F238E27FC236}">
              <a16:creationId xmlns:a16="http://schemas.microsoft.com/office/drawing/2014/main" id="{B9195F9C-E280-417A-B5A9-7081C527BE0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8" name="Text Box 40">
          <a:extLst>
            <a:ext uri="{FF2B5EF4-FFF2-40B4-BE49-F238E27FC236}">
              <a16:creationId xmlns:a16="http://schemas.microsoft.com/office/drawing/2014/main" id="{3BE60AB3-2395-4A9C-8C76-D39FE76E579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39" name="Text Box 41">
          <a:extLst>
            <a:ext uri="{FF2B5EF4-FFF2-40B4-BE49-F238E27FC236}">
              <a16:creationId xmlns:a16="http://schemas.microsoft.com/office/drawing/2014/main" id="{ED964C6F-D2AC-4CFF-9391-725F2C6C428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0" name="Text Box 42">
          <a:extLst>
            <a:ext uri="{FF2B5EF4-FFF2-40B4-BE49-F238E27FC236}">
              <a16:creationId xmlns:a16="http://schemas.microsoft.com/office/drawing/2014/main" id="{7059A1A8-7AB1-4B64-B446-7849B52A28F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1" name="Text Box 43">
          <a:extLst>
            <a:ext uri="{FF2B5EF4-FFF2-40B4-BE49-F238E27FC236}">
              <a16:creationId xmlns:a16="http://schemas.microsoft.com/office/drawing/2014/main" id="{83284E4F-D1DE-4144-82BF-79125CB7DED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2" name="Text Box 44">
          <a:extLst>
            <a:ext uri="{FF2B5EF4-FFF2-40B4-BE49-F238E27FC236}">
              <a16:creationId xmlns:a16="http://schemas.microsoft.com/office/drawing/2014/main" id="{CD067487-14B0-4469-8424-F69328C59AB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3" name="Text Box 45">
          <a:extLst>
            <a:ext uri="{FF2B5EF4-FFF2-40B4-BE49-F238E27FC236}">
              <a16:creationId xmlns:a16="http://schemas.microsoft.com/office/drawing/2014/main" id="{D9079A53-9F70-4B0A-A03C-C73D33AAAFF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4" name="Text Box 46">
          <a:extLst>
            <a:ext uri="{FF2B5EF4-FFF2-40B4-BE49-F238E27FC236}">
              <a16:creationId xmlns:a16="http://schemas.microsoft.com/office/drawing/2014/main" id="{6444032F-BE4F-4860-AEA2-1BA1FBF7CB2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5" name="Text Box 47">
          <a:extLst>
            <a:ext uri="{FF2B5EF4-FFF2-40B4-BE49-F238E27FC236}">
              <a16:creationId xmlns:a16="http://schemas.microsoft.com/office/drawing/2014/main" id="{EF81FAB9-FA08-4BFA-B40B-F1CE369B228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6" name="Text Box 48">
          <a:extLst>
            <a:ext uri="{FF2B5EF4-FFF2-40B4-BE49-F238E27FC236}">
              <a16:creationId xmlns:a16="http://schemas.microsoft.com/office/drawing/2014/main" id="{9A37C3F5-5D74-407F-88ED-DB646200BDC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7" name="Text Box 49">
          <a:extLst>
            <a:ext uri="{FF2B5EF4-FFF2-40B4-BE49-F238E27FC236}">
              <a16:creationId xmlns:a16="http://schemas.microsoft.com/office/drawing/2014/main" id="{F65593B9-D3CD-4026-8A29-15207117388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8" name="Text Box 50">
          <a:extLst>
            <a:ext uri="{FF2B5EF4-FFF2-40B4-BE49-F238E27FC236}">
              <a16:creationId xmlns:a16="http://schemas.microsoft.com/office/drawing/2014/main" id="{177E88C9-57ED-414A-AB54-2DF240F6836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49" name="Text Box 51">
          <a:extLst>
            <a:ext uri="{FF2B5EF4-FFF2-40B4-BE49-F238E27FC236}">
              <a16:creationId xmlns:a16="http://schemas.microsoft.com/office/drawing/2014/main" id="{95C1981F-9C70-4D51-A2B7-A5DDCFD1320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0" name="Text Box 52">
          <a:extLst>
            <a:ext uri="{FF2B5EF4-FFF2-40B4-BE49-F238E27FC236}">
              <a16:creationId xmlns:a16="http://schemas.microsoft.com/office/drawing/2014/main" id="{62FB4896-D037-4E07-94BC-86C09D669ED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1" name="Text Box 53">
          <a:extLst>
            <a:ext uri="{FF2B5EF4-FFF2-40B4-BE49-F238E27FC236}">
              <a16:creationId xmlns:a16="http://schemas.microsoft.com/office/drawing/2014/main" id="{88F53203-3067-4A8A-8AFC-0F54F01E9D8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2" name="Text Box 54">
          <a:extLst>
            <a:ext uri="{FF2B5EF4-FFF2-40B4-BE49-F238E27FC236}">
              <a16:creationId xmlns:a16="http://schemas.microsoft.com/office/drawing/2014/main" id="{23FB247B-7F88-480F-8497-137C952C9BD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3" name="Text Box 55">
          <a:extLst>
            <a:ext uri="{FF2B5EF4-FFF2-40B4-BE49-F238E27FC236}">
              <a16:creationId xmlns:a16="http://schemas.microsoft.com/office/drawing/2014/main" id="{2FF7F6CA-E077-4F78-947A-97830D8A88D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4" name="Text Box 56">
          <a:extLst>
            <a:ext uri="{FF2B5EF4-FFF2-40B4-BE49-F238E27FC236}">
              <a16:creationId xmlns:a16="http://schemas.microsoft.com/office/drawing/2014/main" id="{D08A132D-EE4F-445B-B1D0-98C6D87FC39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5" name="Text Box 57">
          <a:extLst>
            <a:ext uri="{FF2B5EF4-FFF2-40B4-BE49-F238E27FC236}">
              <a16:creationId xmlns:a16="http://schemas.microsoft.com/office/drawing/2014/main" id="{18A79C37-BC17-4197-9ACE-8FC6BC080DA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6" name="Text Box 58">
          <a:extLst>
            <a:ext uri="{FF2B5EF4-FFF2-40B4-BE49-F238E27FC236}">
              <a16:creationId xmlns:a16="http://schemas.microsoft.com/office/drawing/2014/main" id="{CE91033D-AED6-40F7-9DB3-EFEF8DD581B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7" name="Text Box 59">
          <a:extLst>
            <a:ext uri="{FF2B5EF4-FFF2-40B4-BE49-F238E27FC236}">
              <a16:creationId xmlns:a16="http://schemas.microsoft.com/office/drawing/2014/main" id="{E68522BB-4874-486F-A711-8AEF84DA01E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8" name="Text Box 60">
          <a:extLst>
            <a:ext uri="{FF2B5EF4-FFF2-40B4-BE49-F238E27FC236}">
              <a16:creationId xmlns:a16="http://schemas.microsoft.com/office/drawing/2014/main" id="{17C377E8-53E0-4542-A2B1-3E935582879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59" name="Text Box 61">
          <a:extLst>
            <a:ext uri="{FF2B5EF4-FFF2-40B4-BE49-F238E27FC236}">
              <a16:creationId xmlns:a16="http://schemas.microsoft.com/office/drawing/2014/main" id="{450D0DD2-4C0A-4320-BD89-1188AB53575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0" name="Text Box 62">
          <a:extLst>
            <a:ext uri="{FF2B5EF4-FFF2-40B4-BE49-F238E27FC236}">
              <a16:creationId xmlns:a16="http://schemas.microsoft.com/office/drawing/2014/main" id="{2C82AB00-83C8-4078-9720-7FF05E07C62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1" name="Text Box 63">
          <a:extLst>
            <a:ext uri="{FF2B5EF4-FFF2-40B4-BE49-F238E27FC236}">
              <a16:creationId xmlns:a16="http://schemas.microsoft.com/office/drawing/2014/main" id="{D96BB2D4-D12D-4B68-99FE-B541858033E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2" name="Text Box 64">
          <a:extLst>
            <a:ext uri="{FF2B5EF4-FFF2-40B4-BE49-F238E27FC236}">
              <a16:creationId xmlns:a16="http://schemas.microsoft.com/office/drawing/2014/main" id="{84763294-F3FA-4CF5-A9CA-E81E7F6E8D7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3" name="Text Box 65">
          <a:extLst>
            <a:ext uri="{FF2B5EF4-FFF2-40B4-BE49-F238E27FC236}">
              <a16:creationId xmlns:a16="http://schemas.microsoft.com/office/drawing/2014/main" id="{FFF652A2-7D3C-4A38-A19A-FCD81FFB7EB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4" name="Text Box 66">
          <a:extLst>
            <a:ext uri="{FF2B5EF4-FFF2-40B4-BE49-F238E27FC236}">
              <a16:creationId xmlns:a16="http://schemas.microsoft.com/office/drawing/2014/main" id="{87FA43BD-3319-4E4D-8315-0A20F4C219E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5" name="Text Box 67">
          <a:extLst>
            <a:ext uri="{FF2B5EF4-FFF2-40B4-BE49-F238E27FC236}">
              <a16:creationId xmlns:a16="http://schemas.microsoft.com/office/drawing/2014/main" id="{42C9DB8E-8614-4058-8D1D-EDF5F3C378D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6" name="Text Box 68">
          <a:extLst>
            <a:ext uri="{FF2B5EF4-FFF2-40B4-BE49-F238E27FC236}">
              <a16:creationId xmlns:a16="http://schemas.microsoft.com/office/drawing/2014/main" id="{2FBC4EF1-FDC2-48C4-9750-41933361CA4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7" name="Text Box 69">
          <a:extLst>
            <a:ext uri="{FF2B5EF4-FFF2-40B4-BE49-F238E27FC236}">
              <a16:creationId xmlns:a16="http://schemas.microsoft.com/office/drawing/2014/main" id="{5F639719-B3AB-4AB5-BCFD-F92B4D312C1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68" name="Text Box 70">
          <a:extLst>
            <a:ext uri="{FF2B5EF4-FFF2-40B4-BE49-F238E27FC236}">
              <a16:creationId xmlns:a16="http://schemas.microsoft.com/office/drawing/2014/main" id="{A683B133-909F-4DE0-87AD-93C3ACE47F4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</xdr:colOff>
      <xdr:row>38</xdr:row>
      <xdr:rowOff>76200</xdr:rowOff>
    </xdr:from>
    <xdr:to>
      <xdr:col>6</xdr:col>
      <xdr:colOff>85725</xdr:colOff>
      <xdr:row>39</xdr:row>
      <xdr:rowOff>142875</xdr:rowOff>
    </xdr:to>
    <xdr:sp macro="" textlink="">
      <xdr:nvSpPr>
        <xdr:cNvPr id="11569" name="Text Box 71">
          <a:extLst>
            <a:ext uri="{FF2B5EF4-FFF2-40B4-BE49-F238E27FC236}">
              <a16:creationId xmlns:a16="http://schemas.microsoft.com/office/drawing/2014/main" id="{B7E15D11-2AF4-4DBD-A62E-C6FB670A192C}"/>
            </a:ext>
          </a:extLst>
        </xdr:cNvPr>
        <xdr:cNvSpPr txBox="1">
          <a:spLocks noChangeArrowheads="1"/>
        </xdr:cNvSpPr>
      </xdr:nvSpPr>
      <xdr:spPr bwMode="auto">
        <a:xfrm>
          <a:off x="4543425" y="933450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0" name="Text Box 72">
          <a:extLst>
            <a:ext uri="{FF2B5EF4-FFF2-40B4-BE49-F238E27FC236}">
              <a16:creationId xmlns:a16="http://schemas.microsoft.com/office/drawing/2014/main" id="{78DBE8FB-D894-4456-848B-2565B4A32FC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1" name="Text Box 73">
          <a:extLst>
            <a:ext uri="{FF2B5EF4-FFF2-40B4-BE49-F238E27FC236}">
              <a16:creationId xmlns:a16="http://schemas.microsoft.com/office/drawing/2014/main" id="{BAB50EB4-5FE5-4AF4-86AA-8762F7D59D7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2" name="Text Box 77">
          <a:extLst>
            <a:ext uri="{FF2B5EF4-FFF2-40B4-BE49-F238E27FC236}">
              <a16:creationId xmlns:a16="http://schemas.microsoft.com/office/drawing/2014/main" id="{7750D5C9-A477-484D-8546-EA0A1DD991E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3" name="Text Box 78">
          <a:extLst>
            <a:ext uri="{FF2B5EF4-FFF2-40B4-BE49-F238E27FC236}">
              <a16:creationId xmlns:a16="http://schemas.microsoft.com/office/drawing/2014/main" id="{BC6F3D25-1F5F-42C7-8637-B00D3C52D67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4" name="Text Box 79">
          <a:extLst>
            <a:ext uri="{FF2B5EF4-FFF2-40B4-BE49-F238E27FC236}">
              <a16:creationId xmlns:a16="http://schemas.microsoft.com/office/drawing/2014/main" id="{90DB67BE-E6A6-4143-B967-4BA918CD172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5" name="Text Box 80">
          <a:extLst>
            <a:ext uri="{FF2B5EF4-FFF2-40B4-BE49-F238E27FC236}">
              <a16:creationId xmlns:a16="http://schemas.microsoft.com/office/drawing/2014/main" id="{1F312DCF-D55A-4F37-AC73-443A989386D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6" name="Text Box 81">
          <a:extLst>
            <a:ext uri="{FF2B5EF4-FFF2-40B4-BE49-F238E27FC236}">
              <a16:creationId xmlns:a16="http://schemas.microsoft.com/office/drawing/2014/main" id="{BA65529B-8925-4477-8759-243B467539C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7" name="Text Box 82">
          <a:extLst>
            <a:ext uri="{FF2B5EF4-FFF2-40B4-BE49-F238E27FC236}">
              <a16:creationId xmlns:a16="http://schemas.microsoft.com/office/drawing/2014/main" id="{A9D54010-57C1-4FF1-9A80-2D930A8C255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257175</xdr:colOff>
      <xdr:row>38</xdr:row>
      <xdr:rowOff>76200</xdr:rowOff>
    </xdr:from>
    <xdr:to>
      <xdr:col>5</xdr:col>
      <xdr:colOff>295275</xdr:colOff>
      <xdr:row>39</xdr:row>
      <xdr:rowOff>142875</xdr:rowOff>
    </xdr:to>
    <xdr:sp macro="" textlink="">
      <xdr:nvSpPr>
        <xdr:cNvPr id="11578" name="Text Box 83">
          <a:extLst>
            <a:ext uri="{FF2B5EF4-FFF2-40B4-BE49-F238E27FC236}">
              <a16:creationId xmlns:a16="http://schemas.microsoft.com/office/drawing/2014/main" id="{72189EF5-7511-4AC8-BE8C-0856ADC0C4F4}"/>
            </a:ext>
          </a:extLst>
        </xdr:cNvPr>
        <xdr:cNvSpPr txBox="1">
          <a:spLocks noChangeArrowheads="1"/>
        </xdr:cNvSpPr>
      </xdr:nvSpPr>
      <xdr:spPr bwMode="auto">
        <a:xfrm>
          <a:off x="4467225" y="9334500"/>
          <a:ext cx="381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79" name="Text Box 84">
          <a:extLst>
            <a:ext uri="{FF2B5EF4-FFF2-40B4-BE49-F238E27FC236}">
              <a16:creationId xmlns:a16="http://schemas.microsoft.com/office/drawing/2014/main" id="{C9DDA76F-5FA9-4F05-9C08-BA2D9C59E7B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0" name="Text Box 85">
          <a:extLst>
            <a:ext uri="{FF2B5EF4-FFF2-40B4-BE49-F238E27FC236}">
              <a16:creationId xmlns:a16="http://schemas.microsoft.com/office/drawing/2014/main" id="{4E913AE2-9597-49B0-840A-4B5661FFC90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1" name="Text Box 89">
          <a:extLst>
            <a:ext uri="{FF2B5EF4-FFF2-40B4-BE49-F238E27FC236}">
              <a16:creationId xmlns:a16="http://schemas.microsoft.com/office/drawing/2014/main" id="{1ECDA144-66F7-490D-AA05-C9D48F33113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2" name="Text Box 90">
          <a:extLst>
            <a:ext uri="{FF2B5EF4-FFF2-40B4-BE49-F238E27FC236}">
              <a16:creationId xmlns:a16="http://schemas.microsoft.com/office/drawing/2014/main" id="{4206E30D-95FE-4636-95AB-4B622262F83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3" name="Text Box 91">
          <a:extLst>
            <a:ext uri="{FF2B5EF4-FFF2-40B4-BE49-F238E27FC236}">
              <a16:creationId xmlns:a16="http://schemas.microsoft.com/office/drawing/2014/main" id="{B7D2443B-2728-4373-96E4-6853753F359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4" name="Text Box 92">
          <a:extLst>
            <a:ext uri="{FF2B5EF4-FFF2-40B4-BE49-F238E27FC236}">
              <a16:creationId xmlns:a16="http://schemas.microsoft.com/office/drawing/2014/main" id="{6EC77D8A-F514-4D90-86F4-E484829AE4E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5" name="Text Box 93">
          <a:extLst>
            <a:ext uri="{FF2B5EF4-FFF2-40B4-BE49-F238E27FC236}">
              <a16:creationId xmlns:a16="http://schemas.microsoft.com/office/drawing/2014/main" id="{A5778D2A-2610-41E1-8528-49B2C2C4EBA9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6" name="Text Box 94">
          <a:extLst>
            <a:ext uri="{FF2B5EF4-FFF2-40B4-BE49-F238E27FC236}">
              <a16:creationId xmlns:a16="http://schemas.microsoft.com/office/drawing/2014/main" id="{83941622-3505-4468-B55A-7BE7F3E03359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7" name="Text Box 95">
          <a:extLst>
            <a:ext uri="{FF2B5EF4-FFF2-40B4-BE49-F238E27FC236}">
              <a16:creationId xmlns:a16="http://schemas.microsoft.com/office/drawing/2014/main" id="{02178317-5E87-4F75-9F3F-B9C9E6A5833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8" name="Text Box 96">
          <a:extLst>
            <a:ext uri="{FF2B5EF4-FFF2-40B4-BE49-F238E27FC236}">
              <a16:creationId xmlns:a16="http://schemas.microsoft.com/office/drawing/2014/main" id="{2B0E5767-5094-4B2C-804E-2B640FB5B7B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89" name="Text Box 97">
          <a:extLst>
            <a:ext uri="{FF2B5EF4-FFF2-40B4-BE49-F238E27FC236}">
              <a16:creationId xmlns:a16="http://schemas.microsoft.com/office/drawing/2014/main" id="{8381BB7B-A695-476A-8779-6846652FB7B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0" name="Text Box 101">
          <a:extLst>
            <a:ext uri="{FF2B5EF4-FFF2-40B4-BE49-F238E27FC236}">
              <a16:creationId xmlns:a16="http://schemas.microsoft.com/office/drawing/2014/main" id="{CC79EA10-6EC4-4759-9FFD-1318382C73A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1" name="Text Box 102">
          <a:extLst>
            <a:ext uri="{FF2B5EF4-FFF2-40B4-BE49-F238E27FC236}">
              <a16:creationId xmlns:a16="http://schemas.microsoft.com/office/drawing/2014/main" id="{64853D89-196E-47ED-9744-9EB060AD18B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2" name="Text Box 103">
          <a:extLst>
            <a:ext uri="{FF2B5EF4-FFF2-40B4-BE49-F238E27FC236}">
              <a16:creationId xmlns:a16="http://schemas.microsoft.com/office/drawing/2014/main" id="{8C2BA2D1-1AB6-4AD3-89D0-A8A5A4A0D0B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3" name="Text Box 104">
          <a:extLst>
            <a:ext uri="{FF2B5EF4-FFF2-40B4-BE49-F238E27FC236}">
              <a16:creationId xmlns:a16="http://schemas.microsoft.com/office/drawing/2014/main" id="{4C9B9273-E308-4978-BF5C-502B405361B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4" name="Text Box 105">
          <a:extLst>
            <a:ext uri="{FF2B5EF4-FFF2-40B4-BE49-F238E27FC236}">
              <a16:creationId xmlns:a16="http://schemas.microsoft.com/office/drawing/2014/main" id="{4554D075-71D3-4788-96E0-A5F5E33864B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5" name="Text Box 106">
          <a:extLst>
            <a:ext uri="{FF2B5EF4-FFF2-40B4-BE49-F238E27FC236}">
              <a16:creationId xmlns:a16="http://schemas.microsoft.com/office/drawing/2014/main" id="{984D07A8-7B69-431C-BCC9-390626A0A25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6" name="Text Box 107">
          <a:extLst>
            <a:ext uri="{FF2B5EF4-FFF2-40B4-BE49-F238E27FC236}">
              <a16:creationId xmlns:a16="http://schemas.microsoft.com/office/drawing/2014/main" id="{94318538-C006-422A-8F51-5ACCE74F155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7" name="Text Box 108">
          <a:extLst>
            <a:ext uri="{FF2B5EF4-FFF2-40B4-BE49-F238E27FC236}">
              <a16:creationId xmlns:a16="http://schemas.microsoft.com/office/drawing/2014/main" id="{2118B40C-8966-4BAF-82CE-9164A0DB8D6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8" name="Text Box 109">
          <a:extLst>
            <a:ext uri="{FF2B5EF4-FFF2-40B4-BE49-F238E27FC236}">
              <a16:creationId xmlns:a16="http://schemas.microsoft.com/office/drawing/2014/main" id="{F73F4B1B-426C-4EDF-8780-8E0FD565416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599" name="Text Box 113">
          <a:extLst>
            <a:ext uri="{FF2B5EF4-FFF2-40B4-BE49-F238E27FC236}">
              <a16:creationId xmlns:a16="http://schemas.microsoft.com/office/drawing/2014/main" id="{EAF1B719-246D-4451-B4EA-7F13353F825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0" name="Text Box 114">
          <a:extLst>
            <a:ext uri="{FF2B5EF4-FFF2-40B4-BE49-F238E27FC236}">
              <a16:creationId xmlns:a16="http://schemas.microsoft.com/office/drawing/2014/main" id="{288A7B9B-A49A-461C-ACB0-6CF58968537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1" name="Text Box 115">
          <a:extLst>
            <a:ext uri="{FF2B5EF4-FFF2-40B4-BE49-F238E27FC236}">
              <a16:creationId xmlns:a16="http://schemas.microsoft.com/office/drawing/2014/main" id="{54B74F55-E59B-44B7-AD57-EE172B906A1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2" name="Text Box 116">
          <a:extLst>
            <a:ext uri="{FF2B5EF4-FFF2-40B4-BE49-F238E27FC236}">
              <a16:creationId xmlns:a16="http://schemas.microsoft.com/office/drawing/2014/main" id="{592D3C7C-7D6A-4DD9-8A4E-9F3B78A2603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3" name="Text Box 117">
          <a:extLst>
            <a:ext uri="{FF2B5EF4-FFF2-40B4-BE49-F238E27FC236}">
              <a16:creationId xmlns:a16="http://schemas.microsoft.com/office/drawing/2014/main" id="{63CA1E3A-ABE8-4837-B68B-AF3D0AB9D69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4" name="Text Box 118">
          <a:extLst>
            <a:ext uri="{FF2B5EF4-FFF2-40B4-BE49-F238E27FC236}">
              <a16:creationId xmlns:a16="http://schemas.microsoft.com/office/drawing/2014/main" id="{62722C65-1150-434E-96A1-839AC9CF946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5" name="Text Box 119">
          <a:extLst>
            <a:ext uri="{FF2B5EF4-FFF2-40B4-BE49-F238E27FC236}">
              <a16:creationId xmlns:a16="http://schemas.microsoft.com/office/drawing/2014/main" id="{104B955D-256A-4B8B-8BD0-48F15144FA7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6" name="Text Box 120">
          <a:extLst>
            <a:ext uri="{FF2B5EF4-FFF2-40B4-BE49-F238E27FC236}">
              <a16:creationId xmlns:a16="http://schemas.microsoft.com/office/drawing/2014/main" id="{744BDF95-45DE-443B-82BB-8522FAABFB7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7" name="Text Box 121">
          <a:extLst>
            <a:ext uri="{FF2B5EF4-FFF2-40B4-BE49-F238E27FC236}">
              <a16:creationId xmlns:a16="http://schemas.microsoft.com/office/drawing/2014/main" id="{806B22B8-641F-4235-8C54-2C6946113239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8" name="Text Box 125">
          <a:extLst>
            <a:ext uri="{FF2B5EF4-FFF2-40B4-BE49-F238E27FC236}">
              <a16:creationId xmlns:a16="http://schemas.microsoft.com/office/drawing/2014/main" id="{E32897AF-854D-4367-9784-EE3792FFB72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09" name="Text Box 126">
          <a:extLst>
            <a:ext uri="{FF2B5EF4-FFF2-40B4-BE49-F238E27FC236}">
              <a16:creationId xmlns:a16="http://schemas.microsoft.com/office/drawing/2014/main" id="{E558ECD2-7AB6-41A3-A2EA-CD64D4BEADD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0" name="Text Box 127">
          <a:extLst>
            <a:ext uri="{FF2B5EF4-FFF2-40B4-BE49-F238E27FC236}">
              <a16:creationId xmlns:a16="http://schemas.microsoft.com/office/drawing/2014/main" id="{3353E261-C0FE-46F3-BA2C-9BB9B3A325C8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1" name="Text Box 128">
          <a:extLst>
            <a:ext uri="{FF2B5EF4-FFF2-40B4-BE49-F238E27FC236}">
              <a16:creationId xmlns:a16="http://schemas.microsoft.com/office/drawing/2014/main" id="{57704131-1F27-401E-9D12-B8D8E37F538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2" name="Text Box 129">
          <a:extLst>
            <a:ext uri="{FF2B5EF4-FFF2-40B4-BE49-F238E27FC236}">
              <a16:creationId xmlns:a16="http://schemas.microsoft.com/office/drawing/2014/main" id="{0B7A45B7-5B28-4B37-9924-F11D9E29859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3" name="Text Box 130">
          <a:extLst>
            <a:ext uri="{FF2B5EF4-FFF2-40B4-BE49-F238E27FC236}">
              <a16:creationId xmlns:a16="http://schemas.microsoft.com/office/drawing/2014/main" id="{1CDC8D5C-EA4D-4E1A-A5D5-4C1C98F8AA0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4" name="Text Box 131">
          <a:extLst>
            <a:ext uri="{FF2B5EF4-FFF2-40B4-BE49-F238E27FC236}">
              <a16:creationId xmlns:a16="http://schemas.microsoft.com/office/drawing/2014/main" id="{3E6934E2-085D-42C3-A48F-14BF0C4F9D29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5" name="Text Box 132">
          <a:extLst>
            <a:ext uri="{FF2B5EF4-FFF2-40B4-BE49-F238E27FC236}">
              <a16:creationId xmlns:a16="http://schemas.microsoft.com/office/drawing/2014/main" id="{A60C4A1E-A5A2-456F-8718-5B8F53F6C9B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6" name="Text Box 133">
          <a:extLst>
            <a:ext uri="{FF2B5EF4-FFF2-40B4-BE49-F238E27FC236}">
              <a16:creationId xmlns:a16="http://schemas.microsoft.com/office/drawing/2014/main" id="{CF64EE5F-709E-4590-BE2F-A54D90B591F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7" name="Text Box 137">
          <a:extLst>
            <a:ext uri="{FF2B5EF4-FFF2-40B4-BE49-F238E27FC236}">
              <a16:creationId xmlns:a16="http://schemas.microsoft.com/office/drawing/2014/main" id="{B5135042-79EE-4482-9471-6FB78FF8A3E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8" name="Text Box 138">
          <a:extLst>
            <a:ext uri="{FF2B5EF4-FFF2-40B4-BE49-F238E27FC236}">
              <a16:creationId xmlns:a16="http://schemas.microsoft.com/office/drawing/2014/main" id="{927924F6-1346-4423-8BCA-D97ED8A5C67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19" name="Text Box 139">
          <a:extLst>
            <a:ext uri="{FF2B5EF4-FFF2-40B4-BE49-F238E27FC236}">
              <a16:creationId xmlns:a16="http://schemas.microsoft.com/office/drawing/2014/main" id="{D14D4D22-1A57-4A01-A4C0-4D31AF10E3D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0" name="Text Box 140">
          <a:extLst>
            <a:ext uri="{FF2B5EF4-FFF2-40B4-BE49-F238E27FC236}">
              <a16:creationId xmlns:a16="http://schemas.microsoft.com/office/drawing/2014/main" id="{C1ACFCE2-74CA-444F-9EEE-1D725C9FDC2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1" name="Text Box 141">
          <a:extLst>
            <a:ext uri="{FF2B5EF4-FFF2-40B4-BE49-F238E27FC236}">
              <a16:creationId xmlns:a16="http://schemas.microsoft.com/office/drawing/2014/main" id="{E553B325-AB3E-4956-AF68-B2A3ADDD8D4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2" name="Text Box 142">
          <a:extLst>
            <a:ext uri="{FF2B5EF4-FFF2-40B4-BE49-F238E27FC236}">
              <a16:creationId xmlns:a16="http://schemas.microsoft.com/office/drawing/2014/main" id="{D8AD6C8D-A053-467D-B28B-1737C9CB39C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3" name="Text Box 143">
          <a:extLst>
            <a:ext uri="{FF2B5EF4-FFF2-40B4-BE49-F238E27FC236}">
              <a16:creationId xmlns:a16="http://schemas.microsoft.com/office/drawing/2014/main" id="{086AD97B-026D-4F39-BA1E-7278B7AAC33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4" name="Text Box 144">
          <a:extLst>
            <a:ext uri="{FF2B5EF4-FFF2-40B4-BE49-F238E27FC236}">
              <a16:creationId xmlns:a16="http://schemas.microsoft.com/office/drawing/2014/main" id="{14F701FF-9054-4356-B2BC-043A61F286E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5" name="Text Box 145">
          <a:extLst>
            <a:ext uri="{FF2B5EF4-FFF2-40B4-BE49-F238E27FC236}">
              <a16:creationId xmlns:a16="http://schemas.microsoft.com/office/drawing/2014/main" id="{87CF7C41-7A22-46ED-92F6-A8734C00696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6" name="Text Box 149">
          <a:extLst>
            <a:ext uri="{FF2B5EF4-FFF2-40B4-BE49-F238E27FC236}">
              <a16:creationId xmlns:a16="http://schemas.microsoft.com/office/drawing/2014/main" id="{01A26BF4-D87E-4842-8AC1-D752F9CDDB5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7" name="Text Box 150">
          <a:extLst>
            <a:ext uri="{FF2B5EF4-FFF2-40B4-BE49-F238E27FC236}">
              <a16:creationId xmlns:a16="http://schemas.microsoft.com/office/drawing/2014/main" id="{086DCC1B-5D71-44B0-88FB-2F03E8D68FE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8" name="Text Box 151">
          <a:extLst>
            <a:ext uri="{FF2B5EF4-FFF2-40B4-BE49-F238E27FC236}">
              <a16:creationId xmlns:a16="http://schemas.microsoft.com/office/drawing/2014/main" id="{7FFA2DD7-5668-494F-9934-F9B6DAD1B89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29" name="Text Box 152">
          <a:extLst>
            <a:ext uri="{FF2B5EF4-FFF2-40B4-BE49-F238E27FC236}">
              <a16:creationId xmlns:a16="http://schemas.microsoft.com/office/drawing/2014/main" id="{2FAA8A0D-EFF2-48F0-BFF5-D259DD43EF8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0" name="Text Box 153">
          <a:extLst>
            <a:ext uri="{FF2B5EF4-FFF2-40B4-BE49-F238E27FC236}">
              <a16:creationId xmlns:a16="http://schemas.microsoft.com/office/drawing/2014/main" id="{ADDD7ACF-9E33-4F1A-92C9-0094DB264ED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1" name="Text Box 154">
          <a:extLst>
            <a:ext uri="{FF2B5EF4-FFF2-40B4-BE49-F238E27FC236}">
              <a16:creationId xmlns:a16="http://schemas.microsoft.com/office/drawing/2014/main" id="{CC8451AC-A6B0-4BA7-9E59-C418B64D4C2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2" name="Text Box 155">
          <a:extLst>
            <a:ext uri="{FF2B5EF4-FFF2-40B4-BE49-F238E27FC236}">
              <a16:creationId xmlns:a16="http://schemas.microsoft.com/office/drawing/2014/main" id="{BEB8B9F2-50C8-4EE8-9E9A-4086137727D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3" name="Text Box 156">
          <a:extLst>
            <a:ext uri="{FF2B5EF4-FFF2-40B4-BE49-F238E27FC236}">
              <a16:creationId xmlns:a16="http://schemas.microsoft.com/office/drawing/2014/main" id="{D864DF52-B0DD-4412-99D9-FBFA6AD4803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4" name="Text Box 157">
          <a:extLst>
            <a:ext uri="{FF2B5EF4-FFF2-40B4-BE49-F238E27FC236}">
              <a16:creationId xmlns:a16="http://schemas.microsoft.com/office/drawing/2014/main" id="{55EEB859-EC5A-4769-A262-3FB9198A9FA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5" name="Text Box 161">
          <a:extLst>
            <a:ext uri="{FF2B5EF4-FFF2-40B4-BE49-F238E27FC236}">
              <a16:creationId xmlns:a16="http://schemas.microsoft.com/office/drawing/2014/main" id="{5ABC0697-7AEC-49EC-89B0-2B7681C45874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6" name="Text Box 162">
          <a:extLst>
            <a:ext uri="{FF2B5EF4-FFF2-40B4-BE49-F238E27FC236}">
              <a16:creationId xmlns:a16="http://schemas.microsoft.com/office/drawing/2014/main" id="{F911A6A1-4779-4BC2-8CF1-23EA28C7450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7" name="Text Box 163">
          <a:extLst>
            <a:ext uri="{FF2B5EF4-FFF2-40B4-BE49-F238E27FC236}">
              <a16:creationId xmlns:a16="http://schemas.microsoft.com/office/drawing/2014/main" id="{1EAA7BE9-6648-4AD2-B0BD-1A4ABF578B6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8" name="Text Box 164">
          <a:extLst>
            <a:ext uri="{FF2B5EF4-FFF2-40B4-BE49-F238E27FC236}">
              <a16:creationId xmlns:a16="http://schemas.microsoft.com/office/drawing/2014/main" id="{6A38C71E-392E-47EA-B31F-5DACD73A7E6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39" name="Text Box 165">
          <a:extLst>
            <a:ext uri="{FF2B5EF4-FFF2-40B4-BE49-F238E27FC236}">
              <a16:creationId xmlns:a16="http://schemas.microsoft.com/office/drawing/2014/main" id="{B8054087-EF08-4CA4-844E-982447FD3EF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0" name="Text Box 166">
          <a:extLst>
            <a:ext uri="{FF2B5EF4-FFF2-40B4-BE49-F238E27FC236}">
              <a16:creationId xmlns:a16="http://schemas.microsoft.com/office/drawing/2014/main" id="{EAE61255-C853-4664-A24D-F7A36D4ED42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1" name="Text Box 167">
          <a:extLst>
            <a:ext uri="{FF2B5EF4-FFF2-40B4-BE49-F238E27FC236}">
              <a16:creationId xmlns:a16="http://schemas.microsoft.com/office/drawing/2014/main" id="{EB6DA550-D265-42F0-BC7A-EACE74BCDE40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2" name="Text Box 168">
          <a:extLst>
            <a:ext uri="{FF2B5EF4-FFF2-40B4-BE49-F238E27FC236}">
              <a16:creationId xmlns:a16="http://schemas.microsoft.com/office/drawing/2014/main" id="{7B62DBE0-ACE8-4C13-8861-AD566F8A2A5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3" name="Text Box 169">
          <a:extLst>
            <a:ext uri="{FF2B5EF4-FFF2-40B4-BE49-F238E27FC236}">
              <a16:creationId xmlns:a16="http://schemas.microsoft.com/office/drawing/2014/main" id="{B5706FAD-E15B-479F-9B34-3D9649978BC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4" name="Text Box 170">
          <a:extLst>
            <a:ext uri="{FF2B5EF4-FFF2-40B4-BE49-F238E27FC236}">
              <a16:creationId xmlns:a16="http://schemas.microsoft.com/office/drawing/2014/main" id="{CA3D110D-EB5C-4D4E-9543-25D1ADFEEDD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5" name="Text Box 171">
          <a:extLst>
            <a:ext uri="{FF2B5EF4-FFF2-40B4-BE49-F238E27FC236}">
              <a16:creationId xmlns:a16="http://schemas.microsoft.com/office/drawing/2014/main" id="{CB0C9856-E856-4794-9244-707895D9B335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6" name="Text Box 172">
          <a:extLst>
            <a:ext uri="{FF2B5EF4-FFF2-40B4-BE49-F238E27FC236}">
              <a16:creationId xmlns:a16="http://schemas.microsoft.com/office/drawing/2014/main" id="{FEE0DAE4-686E-42DA-B940-B91A970D576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7" name="Text Box 173">
          <a:extLst>
            <a:ext uri="{FF2B5EF4-FFF2-40B4-BE49-F238E27FC236}">
              <a16:creationId xmlns:a16="http://schemas.microsoft.com/office/drawing/2014/main" id="{C264B0C8-332A-4D38-8B06-E088B27BF42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48" name="Text Box 174">
          <a:extLst>
            <a:ext uri="{FF2B5EF4-FFF2-40B4-BE49-F238E27FC236}">
              <a16:creationId xmlns:a16="http://schemas.microsoft.com/office/drawing/2014/main" id="{AD539488-E8EE-4FF2-92D8-4EB6449A041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</xdr:colOff>
      <xdr:row>38</xdr:row>
      <xdr:rowOff>76200</xdr:rowOff>
    </xdr:from>
    <xdr:to>
      <xdr:col>6</xdr:col>
      <xdr:colOff>85725</xdr:colOff>
      <xdr:row>39</xdr:row>
      <xdr:rowOff>142875</xdr:rowOff>
    </xdr:to>
    <xdr:sp macro="" textlink="">
      <xdr:nvSpPr>
        <xdr:cNvPr id="11649" name="Text Box 175">
          <a:extLst>
            <a:ext uri="{FF2B5EF4-FFF2-40B4-BE49-F238E27FC236}">
              <a16:creationId xmlns:a16="http://schemas.microsoft.com/office/drawing/2014/main" id="{32B0DDF9-F71F-4E86-B7D4-F5A1D310920F}"/>
            </a:ext>
          </a:extLst>
        </xdr:cNvPr>
        <xdr:cNvSpPr txBox="1">
          <a:spLocks noChangeArrowheads="1"/>
        </xdr:cNvSpPr>
      </xdr:nvSpPr>
      <xdr:spPr bwMode="auto">
        <a:xfrm>
          <a:off x="4543425" y="933450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0" name="Text Box 176">
          <a:extLst>
            <a:ext uri="{FF2B5EF4-FFF2-40B4-BE49-F238E27FC236}">
              <a16:creationId xmlns:a16="http://schemas.microsoft.com/office/drawing/2014/main" id="{A052A8D2-63E8-4A66-AE37-09658DD21E8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257175</xdr:colOff>
      <xdr:row>38</xdr:row>
      <xdr:rowOff>76200</xdr:rowOff>
    </xdr:from>
    <xdr:to>
      <xdr:col>5</xdr:col>
      <xdr:colOff>295275</xdr:colOff>
      <xdr:row>39</xdr:row>
      <xdr:rowOff>142875</xdr:rowOff>
    </xdr:to>
    <xdr:sp macro="" textlink="">
      <xdr:nvSpPr>
        <xdr:cNvPr id="11651" name="Text Box 177">
          <a:extLst>
            <a:ext uri="{FF2B5EF4-FFF2-40B4-BE49-F238E27FC236}">
              <a16:creationId xmlns:a16="http://schemas.microsoft.com/office/drawing/2014/main" id="{475379E4-45ED-4C1A-A9E4-4C31C66C78DA}"/>
            </a:ext>
          </a:extLst>
        </xdr:cNvPr>
        <xdr:cNvSpPr txBox="1">
          <a:spLocks noChangeArrowheads="1"/>
        </xdr:cNvSpPr>
      </xdr:nvSpPr>
      <xdr:spPr bwMode="auto">
        <a:xfrm>
          <a:off x="4467225" y="9334500"/>
          <a:ext cx="381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2" name="Text Box 178">
          <a:extLst>
            <a:ext uri="{FF2B5EF4-FFF2-40B4-BE49-F238E27FC236}">
              <a16:creationId xmlns:a16="http://schemas.microsoft.com/office/drawing/2014/main" id="{BB8DB3CE-E5D2-4621-B1C5-A91DEAF6CB8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3" name="Text Box 179">
          <a:extLst>
            <a:ext uri="{FF2B5EF4-FFF2-40B4-BE49-F238E27FC236}">
              <a16:creationId xmlns:a16="http://schemas.microsoft.com/office/drawing/2014/main" id="{99065D04-A902-4520-832D-5320A0F5AE1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4" name="Text Box 180">
          <a:extLst>
            <a:ext uri="{FF2B5EF4-FFF2-40B4-BE49-F238E27FC236}">
              <a16:creationId xmlns:a16="http://schemas.microsoft.com/office/drawing/2014/main" id="{B8B0D403-BD5F-4A88-8AC5-1DF8D78E3BD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5" name="Text Box 181">
          <a:extLst>
            <a:ext uri="{FF2B5EF4-FFF2-40B4-BE49-F238E27FC236}">
              <a16:creationId xmlns:a16="http://schemas.microsoft.com/office/drawing/2014/main" id="{7101DCAF-31DD-48E3-BE70-47544D0E344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6" name="Text Box 182">
          <a:extLst>
            <a:ext uri="{FF2B5EF4-FFF2-40B4-BE49-F238E27FC236}">
              <a16:creationId xmlns:a16="http://schemas.microsoft.com/office/drawing/2014/main" id="{CD5E61C2-BD13-4100-8E72-0E2BBB4AAA9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7" name="Text Box 183">
          <a:extLst>
            <a:ext uri="{FF2B5EF4-FFF2-40B4-BE49-F238E27FC236}">
              <a16:creationId xmlns:a16="http://schemas.microsoft.com/office/drawing/2014/main" id="{1272570D-6C8C-4F8F-81E2-B92B2C6EBAF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8" name="Text Box 184">
          <a:extLst>
            <a:ext uri="{FF2B5EF4-FFF2-40B4-BE49-F238E27FC236}">
              <a16:creationId xmlns:a16="http://schemas.microsoft.com/office/drawing/2014/main" id="{0C4C3248-642E-4359-BC40-07DF052E6819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59" name="Text Box 185">
          <a:extLst>
            <a:ext uri="{FF2B5EF4-FFF2-40B4-BE49-F238E27FC236}">
              <a16:creationId xmlns:a16="http://schemas.microsoft.com/office/drawing/2014/main" id="{CBFBC6BF-967D-44F7-823E-BED3DA903BB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0" name="Text Box 186">
          <a:extLst>
            <a:ext uri="{FF2B5EF4-FFF2-40B4-BE49-F238E27FC236}">
              <a16:creationId xmlns:a16="http://schemas.microsoft.com/office/drawing/2014/main" id="{DC66707A-B439-4DE5-9509-B6F980EF75A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1" name="Text Box 187">
          <a:extLst>
            <a:ext uri="{FF2B5EF4-FFF2-40B4-BE49-F238E27FC236}">
              <a16:creationId xmlns:a16="http://schemas.microsoft.com/office/drawing/2014/main" id="{E71C577C-743D-447E-8A62-5592BF9B107C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2" name="Text Box 188">
          <a:extLst>
            <a:ext uri="{FF2B5EF4-FFF2-40B4-BE49-F238E27FC236}">
              <a16:creationId xmlns:a16="http://schemas.microsoft.com/office/drawing/2014/main" id="{D0A4D3B0-5B30-40C4-A166-734C81DBD2D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3" name="Text Box 189">
          <a:extLst>
            <a:ext uri="{FF2B5EF4-FFF2-40B4-BE49-F238E27FC236}">
              <a16:creationId xmlns:a16="http://schemas.microsoft.com/office/drawing/2014/main" id="{A707736E-6763-435D-8367-3BC2DD269BC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4" name="Text Box 190">
          <a:extLst>
            <a:ext uri="{FF2B5EF4-FFF2-40B4-BE49-F238E27FC236}">
              <a16:creationId xmlns:a16="http://schemas.microsoft.com/office/drawing/2014/main" id="{35BBEE65-52F3-42B5-9392-B6A24E78E09B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5" name="Text Box 191">
          <a:extLst>
            <a:ext uri="{FF2B5EF4-FFF2-40B4-BE49-F238E27FC236}">
              <a16:creationId xmlns:a16="http://schemas.microsoft.com/office/drawing/2014/main" id="{8286E489-AAA5-46B1-A128-A04F6AC6E99A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6" name="Text Box 192">
          <a:extLst>
            <a:ext uri="{FF2B5EF4-FFF2-40B4-BE49-F238E27FC236}">
              <a16:creationId xmlns:a16="http://schemas.microsoft.com/office/drawing/2014/main" id="{B50ED0B2-01D4-4FAD-803C-2AEF37E4917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7" name="Text Box 193">
          <a:extLst>
            <a:ext uri="{FF2B5EF4-FFF2-40B4-BE49-F238E27FC236}">
              <a16:creationId xmlns:a16="http://schemas.microsoft.com/office/drawing/2014/main" id="{6984E5DF-3164-4AEF-934B-BC31D7E6BC8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8" name="Text Box 194">
          <a:extLst>
            <a:ext uri="{FF2B5EF4-FFF2-40B4-BE49-F238E27FC236}">
              <a16:creationId xmlns:a16="http://schemas.microsoft.com/office/drawing/2014/main" id="{EFC176A0-D716-4877-8A10-79E403BAB74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69" name="Text Box 195">
          <a:extLst>
            <a:ext uri="{FF2B5EF4-FFF2-40B4-BE49-F238E27FC236}">
              <a16:creationId xmlns:a16="http://schemas.microsoft.com/office/drawing/2014/main" id="{FBB09D37-FCFC-40D9-B1F6-F3BE55F706A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0" name="Text Box 196">
          <a:extLst>
            <a:ext uri="{FF2B5EF4-FFF2-40B4-BE49-F238E27FC236}">
              <a16:creationId xmlns:a16="http://schemas.microsoft.com/office/drawing/2014/main" id="{D61E1742-8F47-4E7A-BDAE-AF7CABAF063D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1" name="Text Box 197">
          <a:extLst>
            <a:ext uri="{FF2B5EF4-FFF2-40B4-BE49-F238E27FC236}">
              <a16:creationId xmlns:a16="http://schemas.microsoft.com/office/drawing/2014/main" id="{686CAF6C-FBE8-4DCE-BEC1-7FE01C7CF5C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2" name="Text Box 198">
          <a:extLst>
            <a:ext uri="{FF2B5EF4-FFF2-40B4-BE49-F238E27FC236}">
              <a16:creationId xmlns:a16="http://schemas.microsoft.com/office/drawing/2014/main" id="{71BE8447-D4A1-4F47-8D5D-4D8664BED6B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3" name="Text Box 199">
          <a:extLst>
            <a:ext uri="{FF2B5EF4-FFF2-40B4-BE49-F238E27FC236}">
              <a16:creationId xmlns:a16="http://schemas.microsoft.com/office/drawing/2014/main" id="{2EDE1E5C-807F-435B-9799-C1341945FF32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4" name="Text Box 200">
          <a:extLst>
            <a:ext uri="{FF2B5EF4-FFF2-40B4-BE49-F238E27FC236}">
              <a16:creationId xmlns:a16="http://schemas.microsoft.com/office/drawing/2014/main" id="{3CC7DD9D-3353-49CA-9CC1-D9521C54D3A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5" name="Text Box 201">
          <a:extLst>
            <a:ext uri="{FF2B5EF4-FFF2-40B4-BE49-F238E27FC236}">
              <a16:creationId xmlns:a16="http://schemas.microsoft.com/office/drawing/2014/main" id="{91386D96-BA9A-49D0-85EE-B942694AEA2E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6" name="Text Box 202">
          <a:extLst>
            <a:ext uri="{FF2B5EF4-FFF2-40B4-BE49-F238E27FC236}">
              <a16:creationId xmlns:a16="http://schemas.microsoft.com/office/drawing/2014/main" id="{C3438209-459D-472B-A896-737C3F08E8E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7" name="Text Box 203">
          <a:extLst>
            <a:ext uri="{FF2B5EF4-FFF2-40B4-BE49-F238E27FC236}">
              <a16:creationId xmlns:a16="http://schemas.microsoft.com/office/drawing/2014/main" id="{D0E3E4AC-7B57-4EA8-A51F-E33C3C08D37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78" name="Text Box 204">
          <a:extLst>
            <a:ext uri="{FF2B5EF4-FFF2-40B4-BE49-F238E27FC236}">
              <a16:creationId xmlns:a16="http://schemas.microsoft.com/office/drawing/2014/main" id="{C3936C9C-0C2F-4127-9CC2-D9A64525FD96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38</xdr:row>
      <xdr:rowOff>76200</xdr:rowOff>
    </xdr:from>
    <xdr:to>
      <xdr:col>5</xdr:col>
      <xdr:colOff>161925</xdr:colOff>
      <xdr:row>39</xdr:row>
      <xdr:rowOff>142875</xdr:rowOff>
    </xdr:to>
    <xdr:sp macro="" textlink="">
      <xdr:nvSpPr>
        <xdr:cNvPr id="11679" name="Text Box 205">
          <a:extLst>
            <a:ext uri="{FF2B5EF4-FFF2-40B4-BE49-F238E27FC236}">
              <a16:creationId xmlns:a16="http://schemas.microsoft.com/office/drawing/2014/main" id="{6473B448-4189-41EB-B661-0F3999A6C038}"/>
            </a:ext>
          </a:extLst>
        </xdr:cNvPr>
        <xdr:cNvSpPr txBox="1">
          <a:spLocks noChangeArrowheads="1"/>
        </xdr:cNvSpPr>
      </xdr:nvSpPr>
      <xdr:spPr bwMode="auto">
        <a:xfrm>
          <a:off x="430530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0" name="Text Box 206">
          <a:extLst>
            <a:ext uri="{FF2B5EF4-FFF2-40B4-BE49-F238E27FC236}">
              <a16:creationId xmlns:a16="http://schemas.microsoft.com/office/drawing/2014/main" id="{FFF4DF24-3B08-4355-9AAF-21D048FEDB5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1" name="Text Box 207">
          <a:extLst>
            <a:ext uri="{FF2B5EF4-FFF2-40B4-BE49-F238E27FC236}">
              <a16:creationId xmlns:a16="http://schemas.microsoft.com/office/drawing/2014/main" id="{EB23E4DA-D5DB-48B2-A6D2-F79B249584B7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2" name="Text Box 208">
          <a:extLst>
            <a:ext uri="{FF2B5EF4-FFF2-40B4-BE49-F238E27FC236}">
              <a16:creationId xmlns:a16="http://schemas.microsoft.com/office/drawing/2014/main" id="{DC827A6B-D957-4991-AD9E-92C5A78A19B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3" name="Text Box 209">
          <a:extLst>
            <a:ext uri="{FF2B5EF4-FFF2-40B4-BE49-F238E27FC236}">
              <a16:creationId xmlns:a16="http://schemas.microsoft.com/office/drawing/2014/main" id="{4C62F8E1-9163-4826-AE0E-A0A693F578D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4" name="Text Box 210">
          <a:extLst>
            <a:ext uri="{FF2B5EF4-FFF2-40B4-BE49-F238E27FC236}">
              <a16:creationId xmlns:a16="http://schemas.microsoft.com/office/drawing/2014/main" id="{CC4A214A-C65A-4F04-8EC8-AB26B553354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5" name="Text Box 211">
          <a:extLst>
            <a:ext uri="{FF2B5EF4-FFF2-40B4-BE49-F238E27FC236}">
              <a16:creationId xmlns:a16="http://schemas.microsoft.com/office/drawing/2014/main" id="{92E639EF-DFC5-427C-948D-4E2FCAC03EEF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6" name="Text Box 212">
          <a:extLst>
            <a:ext uri="{FF2B5EF4-FFF2-40B4-BE49-F238E27FC236}">
              <a16:creationId xmlns:a16="http://schemas.microsoft.com/office/drawing/2014/main" id="{028438BD-F50C-4B7B-B8EF-04843E13035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7" name="Text Box 213">
          <a:extLst>
            <a:ext uri="{FF2B5EF4-FFF2-40B4-BE49-F238E27FC236}">
              <a16:creationId xmlns:a16="http://schemas.microsoft.com/office/drawing/2014/main" id="{F09D15AD-65AF-40D6-A705-547B16EE4713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38</xdr:row>
      <xdr:rowOff>76200</xdr:rowOff>
    </xdr:from>
    <xdr:to>
      <xdr:col>6</xdr:col>
      <xdr:colOff>47625</xdr:colOff>
      <xdr:row>39</xdr:row>
      <xdr:rowOff>142875</xdr:rowOff>
    </xdr:to>
    <xdr:sp macro="" textlink="">
      <xdr:nvSpPr>
        <xdr:cNvPr id="11688" name="Text Box 214">
          <a:extLst>
            <a:ext uri="{FF2B5EF4-FFF2-40B4-BE49-F238E27FC236}">
              <a16:creationId xmlns:a16="http://schemas.microsoft.com/office/drawing/2014/main" id="{F62D655D-5F7C-489F-8976-37FF885D8841}"/>
            </a:ext>
          </a:extLst>
        </xdr:cNvPr>
        <xdr:cNvSpPr txBox="1">
          <a:spLocks noChangeArrowheads="1"/>
        </xdr:cNvSpPr>
      </xdr:nvSpPr>
      <xdr:spPr bwMode="auto">
        <a:xfrm>
          <a:off x="451485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38</xdr:row>
      <xdr:rowOff>76200</xdr:rowOff>
    </xdr:from>
    <xdr:to>
      <xdr:col>5</xdr:col>
      <xdr:colOff>161925</xdr:colOff>
      <xdr:row>39</xdr:row>
      <xdr:rowOff>142875</xdr:rowOff>
    </xdr:to>
    <xdr:sp macro="" textlink="">
      <xdr:nvSpPr>
        <xdr:cNvPr id="11689" name="Text Box 215">
          <a:extLst>
            <a:ext uri="{FF2B5EF4-FFF2-40B4-BE49-F238E27FC236}">
              <a16:creationId xmlns:a16="http://schemas.microsoft.com/office/drawing/2014/main" id="{BF62F5D4-F717-4E03-A994-B0E292AE5FE2}"/>
            </a:ext>
          </a:extLst>
        </xdr:cNvPr>
        <xdr:cNvSpPr txBox="1">
          <a:spLocks noChangeArrowheads="1"/>
        </xdr:cNvSpPr>
      </xdr:nvSpPr>
      <xdr:spPr bwMode="auto">
        <a:xfrm>
          <a:off x="430530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0" name="Text Box 216">
          <a:extLst>
            <a:ext uri="{FF2B5EF4-FFF2-40B4-BE49-F238E27FC236}">
              <a16:creationId xmlns:a16="http://schemas.microsoft.com/office/drawing/2014/main" id="{E7CC19E5-88CF-4FB3-B1FA-27AD80B64129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1" name="Text Box 217">
          <a:extLst>
            <a:ext uri="{FF2B5EF4-FFF2-40B4-BE49-F238E27FC236}">
              <a16:creationId xmlns:a16="http://schemas.microsoft.com/office/drawing/2014/main" id="{385AD615-E020-4E8D-B702-8B50D038CF37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2" name="Text Box 218">
          <a:extLst>
            <a:ext uri="{FF2B5EF4-FFF2-40B4-BE49-F238E27FC236}">
              <a16:creationId xmlns:a16="http://schemas.microsoft.com/office/drawing/2014/main" id="{799B67C8-2D55-4528-BCEB-592328EF90A1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3" name="Text Box 219">
          <a:extLst>
            <a:ext uri="{FF2B5EF4-FFF2-40B4-BE49-F238E27FC236}">
              <a16:creationId xmlns:a16="http://schemas.microsoft.com/office/drawing/2014/main" id="{57801B0D-BB33-47F8-A11A-ED89623788DD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4" name="Text Box 220">
          <a:extLst>
            <a:ext uri="{FF2B5EF4-FFF2-40B4-BE49-F238E27FC236}">
              <a16:creationId xmlns:a16="http://schemas.microsoft.com/office/drawing/2014/main" id="{27618287-3AC3-4582-B11D-FDDCC88CCE62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5" name="Text Box 221">
          <a:extLst>
            <a:ext uri="{FF2B5EF4-FFF2-40B4-BE49-F238E27FC236}">
              <a16:creationId xmlns:a16="http://schemas.microsoft.com/office/drawing/2014/main" id="{A9A3069D-836F-473A-974D-13102C1C43DD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6" name="Text Box 222">
          <a:extLst>
            <a:ext uri="{FF2B5EF4-FFF2-40B4-BE49-F238E27FC236}">
              <a16:creationId xmlns:a16="http://schemas.microsoft.com/office/drawing/2014/main" id="{533C4557-3FB8-4697-A320-E1DB82F2CE05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7" name="Text Box 223">
          <a:extLst>
            <a:ext uri="{FF2B5EF4-FFF2-40B4-BE49-F238E27FC236}">
              <a16:creationId xmlns:a16="http://schemas.microsoft.com/office/drawing/2014/main" id="{0C15E430-154C-40E8-9CB2-B865E2DD1F8B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8" name="Text Box 224">
          <a:extLst>
            <a:ext uri="{FF2B5EF4-FFF2-40B4-BE49-F238E27FC236}">
              <a16:creationId xmlns:a16="http://schemas.microsoft.com/office/drawing/2014/main" id="{A7DAE5F5-C377-4FC5-8853-57015453E2AC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699" name="Text Box 225">
          <a:extLst>
            <a:ext uri="{FF2B5EF4-FFF2-40B4-BE49-F238E27FC236}">
              <a16:creationId xmlns:a16="http://schemas.microsoft.com/office/drawing/2014/main" id="{919C81BE-9531-47E0-86F2-BA111BF36E47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0" name="Text Box 226">
          <a:extLst>
            <a:ext uri="{FF2B5EF4-FFF2-40B4-BE49-F238E27FC236}">
              <a16:creationId xmlns:a16="http://schemas.microsoft.com/office/drawing/2014/main" id="{E4F21B6C-F363-45E3-ADBE-216A69F97105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1" name="Text Box 227">
          <a:extLst>
            <a:ext uri="{FF2B5EF4-FFF2-40B4-BE49-F238E27FC236}">
              <a16:creationId xmlns:a16="http://schemas.microsoft.com/office/drawing/2014/main" id="{2F0BD139-2051-4B9C-A968-4DEA711AAF3B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2" name="Text Box 228">
          <a:extLst>
            <a:ext uri="{FF2B5EF4-FFF2-40B4-BE49-F238E27FC236}">
              <a16:creationId xmlns:a16="http://schemas.microsoft.com/office/drawing/2014/main" id="{76095D51-2318-4919-8EDE-F74DF4756AF7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3" name="Text Box 229">
          <a:extLst>
            <a:ext uri="{FF2B5EF4-FFF2-40B4-BE49-F238E27FC236}">
              <a16:creationId xmlns:a16="http://schemas.microsoft.com/office/drawing/2014/main" id="{1E74BDA4-4B7A-47D1-A123-1B261F6E426F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4" name="Text Box 230">
          <a:extLst>
            <a:ext uri="{FF2B5EF4-FFF2-40B4-BE49-F238E27FC236}">
              <a16:creationId xmlns:a16="http://schemas.microsoft.com/office/drawing/2014/main" id="{38F61B14-D819-4743-A92E-F1453FD2ED9D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5" name="Text Box 231">
          <a:extLst>
            <a:ext uri="{FF2B5EF4-FFF2-40B4-BE49-F238E27FC236}">
              <a16:creationId xmlns:a16="http://schemas.microsoft.com/office/drawing/2014/main" id="{4E066282-3747-4045-A820-1432E19D346E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6" name="Text Box 232">
          <a:extLst>
            <a:ext uri="{FF2B5EF4-FFF2-40B4-BE49-F238E27FC236}">
              <a16:creationId xmlns:a16="http://schemas.microsoft.com/office/drawing/2014/main" id="{A58C22AB-6D03-45BC-8928-4620689DC37F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7" name="Text Box 233">
          <a:extLst>
            <a:ext uri="{FF2B5EF4-FFF2-40B4-BE49-F238E27FC236}">
              <a16:creationId xmlns:a16="http://schemas.microsoft.com/office/drawing/2014/main" id="{6B895FF2-6CFA-47D3-9114-06C2D812D409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8" name="Text Box 234">
          <a:extLst>
            <a:ext uri="{FF2B5EF4-FFF2-40B4-BE49-F238E27FC236}">
              <a16:creationId xmlns:a16="http://schemas.microsoft.com/office/drawing/2014/main" id="{5A53F9F2-16F8-40DD-AFEC-F452C7595FD9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09" name="Text Box 235">
          <a:extLst>
            <a:ext uri="{FF2B5EF4-FFF2-40B4-BE49-F238E27FC236}">
              <a16:creationId xmlns:a16="http://schemas.microsoft.com/office/drawing/2014/main" id="{39B694BD-457C-489A-86DD-9B61AB0C2D36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95250</xdr:colOff>
      <xdr:row>33</xdr:row>
      <xdr:rowOff>28575</xdr:rowOff>
    </xdr:from>
    <xdr:to>
      <xdr:col>5</xdr:col>
      <xdr:colOff>161925</xdr:colOff>
      <xdr:row>34</xdr:row>
      <xdr:rowOff>47625</xdr:rowOff>
    </xdr:to>
    <xdr:sp macro="" textlink="">
      <xdr:nvSpPr>
        <xdr:cNvPr id="11710" name="Text Box 236">
          <a:extLst>
            <a:ext uri="{FF2B5EF4-FFF2-40B4-BE49-F238E27FC236}">
              <a16:creationId xmlns:a16="http://schemas.microsoft.com/office/drawing/2014/main" id="{268227CA-46DC-422A-B0DC-D69F45506B82}"/>
            </a:ext>
          </a:extLst>
        </xdr:cNvPr>
        <xdr:cNvSpPr txBox="1">
          <a:spLocks noChangeArrowheads="1"/>
        </xdr:cNvSpPr>
      </xdr:nvSpPr>
      <xdr:spPr bwMode="auto">
        <a:xfrm>
          <a:off x="430530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11" name="Text Box 237">
          <a:extLst>
            <a:ext uri="{FF2B5EF4-FFF2-40B4-BE49-F238E27FC236}">
              <a16:creationId xmlns:a16="http://schemas.microsoft.com/office/drawing/2014/main" id="{1DB5A307-A22B-4F6F-A597-B082F7B4192F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12" name="Text Box 238">
          <a:extLst>
            <a:ext uri="{FF2B5EF4-FFF2-40B4-BE49-F238E27FC236}">
              <a16:creationId xmlns:a16="http://schemas.microsoft.com/office/drawing/2014/main" id="{2CD74AC5-E36E-4500-B037-46857FCA7538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13" name="Text Box 239">
          <a:extLst>
            <a:ext uri="{FF2B5EF4-FFF2-40B4-BE49-F238E27FC236}">
              <a16:creationId xmlns:a16="http://schemas.microsoft.com/office/drawing/2014/main" id="{3B78F7FD-4A89-42A8-8255-0E0D7C9F737B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14" name="Text Box 240">
          <a:extLst>
            <a:ext uri="{FF2B5EF4-FFF2-40B4-BE49-F238E27FC236}">
              <a16:creationId xmlns:a16="http://schemas.microsoft.com/office/drawing/2014/main" id="{9D4AB2D2-EAAE-498F-A2D5-F3D1048588F3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304800</xdr:colOff>
      <xdr:row>33</xdr:row>
      <xdr:rowOff>28575</xdr:rowOff>
    </xdr:from>
    <xdr:to>
      <xdr:col>6</xdr:col>
      <xdr:colOff>47625</xdr:colOff>
      <xdr:row>34</xdr:row>
      <xdr:rowOff>47625</xdr:rowOff>
    </xdr:to>
    <xdr:sp macro="" textlink="">
      <xdr:nvSpPr>
        <xdr:cNvPr id="11715" name="Text Box 241">
          <a:extLst>
            <a:ext uri="{FF2B5EF4-FFF2-40B4-BE49-F238E27FC236}">
              <a16:creationId xmlns:a16="http://schemas.microsoft.com/office/drawing/2014/main" id="{571D715A-109A-448B-8143-984D870AA5BB}"/>
            </a:ext>
          </a:extLst>
        </xdr:cNvPr>
        <xdr:cNvSpPr txBox="1">
          <a:spLocks noChangeArrowheads="1"/>
        </xdr:cNvSpPr>
      </xdr:nvSpPr>
      <xdr:spPr bwMode="auto">
        <a:xfrm>
          <a:off x="4514850" y="7981950"/>
          <a:ext cx="66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66675</xdr:colOff>
      <xdr:row>17</xdr:row>
      <xdr:rowOff>28575</xdr:rowOff>
    </xdr:to>
    <xdr:sp macro="" textlink="">
      <xdr:nvSpPr>
        <xdr:cNvPr id="11716" name="Text Box 242">
          <a:extLst>
            <a:ext uri="{FF2B5EF4-FFF2-40B4-BE49-F238E27FC236}">
              <a16:creationId xmlns:a16="http://schemas.microsoft.com/office/drawing/2014/main" id="{DB695269-DA71-4543-B44C-65CDADE087F4}"/>
            </a:ext>
          </a:extLst>
        </xdr:cNvPr>
        <xdr:cNvSpPr txBox="1">
          <a:spLocks noChangeArrowheads="1"/>
        </xdr:cNvSpPr>
      </xdr:nvSpPr>
      <xdr:spPr bwMode="auto">
        <a:xfrm>
          <a:off x="4533900" y="2324100"/>
          <a:ext cx="6667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38</xdr:row>
      <xdr:rowOff>76200</xdr:rowOff>
    </xdr:from>
    <xdr:to>
      <xdr:col>6</xdr:col>
      <xdr:colOff>66675</xdr:colOff>
      <xdr:row>39</xdr:row>
      <xdr:rowOff>142875</xdr:rowOff>
    </xdr:to>
    <xdr:sp macro="" textlink="">
      <xdr:nvSpPr>
        <xdr:cNvPr id="11717" name="Text Box 246">
          <a:extLst>
            <a:ext uri="{FF2B5EF4-FFF2-40B4-BE49-F238E27FC236}">
              <a16:creationId xmlns:a16="http://schemas.microsoft.com/office/drawing/2014/main" id="{1452A19B-1202-45A9-8E3B-03D289A5010F}"/>
            </a:ext>
          </a:extLst>
        </xdr:cNvPr>
        <xdr:cNvSpPr txBox="1">
          <a:spLocks noChangeArrowheads="1"/>
        </xdr:cNvSpPr>
      </xdr:nvSpPr>
      <xdr:spPr bwMode="auto">
        <a:xfrm>
          <a:off x="4533900" y="9334500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66675</xdr:colOff>
      <xdr:row>26</xdr:row>
      <xdr:rowOff>66675</xdr:rowOff>
    </xdr:to>
    <xdr:sp macro="" textlink="">
      <xdr:nvSpPr>
        <xdr:cNvPr id="11718" name="Text Box 187">
          <a:extLst>
            <a:ext uri="{FF2B5EF4-FFF2-40B4-BE49-F238E27FC236}">
              <a16:creationId xmlns:a16="http://schemas.microsoft.com/office/drawing/2014/main" id="{DD4FD744-D7C2-4DFF-8500-6A3B66FC470E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31</xdr:row>
      <xdr:rowOff>238125</xdr:rowOff>
    </xdr:from>
    <xdr:to>
      <xdr:col>6</xdr:col>
      <xdr:colOff>66675</xdr:colOff>
      <xdr:row>33</xdr:row>
      <xdr:rowOff>85725</xdr:rowOff>
    </xdr:to>
    <xdr:sp macro="" textlink="">
      <xdr:nvSpPr>
        <xdr:cNvPr id="11719" name="Text Box 188">
          <a:extLst>
            <a:ext uri="{FF2B5EF4-FFF2-40B4-BE49-F238E27FC236}">
              <a16:creationId xmlns:a16="http://schemas.microsoft.com/office/drawing/2014/main" id="{87ABB525-1780-436D-88FE-952CA3E1540C}"/>
            </a:ext>
          </a:extLst>
        </xdr:cNvPr>
        <xdr:cNvSpPr txBox="1">
          <a:spLocks noChangeArrowheads="1"/>
        </xdr:cNvSpPr>
      </xdr:nvSpPr>
      <xdr:spPr bwMode="auto">
        <a:xfrm>
          <a:off x="4524375" y="77438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33</xdr:row>
      <xdr:rowOff>28575</xdr:rowOff>
    </xdr:from>
    <xdr:to>
      <xdr:col>6</xdr:col>
      <xdr:colOff>66675</xdr:colOff>
      <xdr:row>34</xdr:row>
      <xdr:rowOff>66675</xdr:rowOff>
    </xdr:to>
    <xdr:sp macro="" textlink="">
      <xdr:nvSpPr>
        <xdr:cNvPr id="11720" name="Text Box 189">
          <a:extLst>
            <a:ext uri="{FF2B5EF4-FFF2-40B4-BE49-F238E27FC236}">
              <a16:creationId xmlns:a16="http://schemas.microsoft.com/office/drawing/2014/main" id="{4A257E0C-8235-4ED9-A54B-E0A35BE828E0}"/>
            </a:ext>
          </a:extLst>
        </xdr:cNvPr>
        <xdr:cNvSpPr txBox="1">
          <a:spLocks noChangeArrowheads="1"/>
        </xdr:cNvSpPr>
      </xdr:nvSpPr>
      <xdr:spPr bwMode="auto">
        <a:xfrm>
          <a:off x="4524375" y="7981950"/>
          <a:ext cx="76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33</xdr:row>
      <xdr:rowOff>28575</xdr:rowOff>
    </xdr:from>
    <xdr:to>
      <xdr:col>6</xdr:col>
      <xdr:colOff>66675</xdr:colOff>
      <xdr:row>34</xdr:row>
      <xdr:rowOff>66675</xdr:rowOff>
    </xdr:to>
    <xdr:sp macro="" textlink="">
      <xdr:nvSpPr>
        <xdr:cNvPr id="11721" name="Text Box 190">
          <a:extLst>
            <a:ext uri="{FF2B5EF4-FFF2-40B4-BE49-F238E27FC236}">
              <a16:creationId xmlns:a16="http://schemas.microsoft.com/office/drawing/2014/main" id="{8C4CF2A5-EA5B-4741-AFA7-BB6FF449A463}"/>
            </a:ext>
          </a:extLst>
        </xdr:cNvPr>
        <xdr:cNvSpPr txBox="1">
          <a:spLocks noChangeArrowheads="1"/>
        </xdr:cNvSpPr>
      </xdr:nvSpPr>
      <xdr:spPr bwMode="auto">
        <a:xfrm>
          <a:off x="4524375" y="7981950"/>
          <a:ext cx="76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33</xdr:row>
      <xdr:rowOff>28575</xdr:rowOff>
    </xdr:from>
    <xdr:to>
      <xdr:col>6</xdr:col>
      <xdr:colOff>66675</xdr:colOff>
      <xdr:row>34</xdr:row>
      <xdr:rowOff>66675</xdr:rowOff>
    </xdr:to>
    <xdr:sp macro="" textlink="">
      <xdr:nvSpPr>
        <xdr:cNvPr id="11722" name="Text Box 191">
          <a:extLst>
            <a:ext uri="{FF2B5EF4-FFF2-40B4-BE49-F238E27FC236}">
              <a16:creationId xmlns:a16="http://schemas.microsoft.com/office/drawing/2014/main" id="{E73BF6AD-0544-47B8-B492-F4F688F237FC}"/>
            </a:ext>
          </a:extLst>
        </xdr:cNvPr>
        <xdr:cNvSpPr txBox="1">
          <a:spLocks noChangeArrowheads="1"/>
        </xdr:cNvSpPr>
      </xdr:nvSpPr>
      <xdr:spPr bwMode="auto">
        <a:xfrm>
          <a:off x="4524375" y="7981950"/>
          <a:ext cx="76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33</xdr:row>
      <xdr:rowOff>28575</xdr:rowOff>
    </xdr:from>
    <xdr:to>
      <xdr:col>6</xdr:col>
      <xdr:colOff>66675</xdr:colOff>
      <xdr:row>34</xdr:row>
      <xdr:rowOff>66675</xdr:rowOff>
    </xdr:to>
    <xdr:sp macro="" textlink="">
      <xdr:nvSpPr>
        <xdr:cNvPr id="11723" name="Text Box 192">
          <a:extLst>
            <a:ext uri="{FF2B5EF4-FFF2-40B4-BE49-F238E27FC236}">
              <a16:creationId xmlns:a16="http://schemas.microsoft.com/office/drawing/2014/main" id="{9DCC9E23-F1B7-47E6-B74F-CF40DE37FCE4}"/>
            </a:ext>
          </a:extLst>
        </xdr:cNvPr>
        <xdr:cNvSpPr txBox="1">
          <a:spLocks noChangeArrowheads="1"/>
        </xdr:cNvSpPr>
      </xdr:nvSpPr>
      <xdr:spPr bwMode="auto">
        <a:xfrm>
          <a:off x="4524375" y="7981950"/>
          <a:ext cx="76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24" name="Text Box 193">
          <a:extLst>
            <a:ext uri="{FF2B5EF4-FFF2-40B4-BE49-F238E27FC236}">
              <a16:creationId xmlns:a16="http://schemas.microsoft.com/office/drawing/2014/main" id="{D0F4D15C-3F3A-42EC-B6BC-5B27DA26D731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25" name="Text Box 194">
          <a:extLst>
            <a:ext uri="{FF2B5EF4-FFF2-40B4-BE49-F238E27FC236}">
              <a16:creationId xmlns:a16="http://schemas.microsoft.com/office/drawing/2014/main" id="{6AEA176C-BE28-4125-AE2F-17A1F2D36DAD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26" name="Text Box 195">
          <a:extLst>
            <a:ext uri="{FF2B5EF4-FFF2-40B4-BE49-F238E27FC236}">
              <a16:creationId xmlns:a16="http://schemas.microsoft.com/office/drawing/2014/main" id="{5C16F7BF-059D-4470-A587-8D67B53B1937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66675</xdr:colOff>
      <xdr:row>26</xdr:row>
      <xdr:rowOff>66675</xdr:rowOff>
    </xdr:to>
    <xdr:sp macro="" textlink="">
      <xdr:nvSpPr>
        <xdr:cNvPr id="11727" name="Text Box 193">
          <a:extLst>
            <a:ext uri="{FF2B5EF4-FFF2-40B4-BE49-F238E27FC236}">
              <a16:creationId xmlns:a16="http://schemas.microsoft.com/office/drawing/2014/main" id="{AA3B99A3-7E3E-41C3-A799-2D1FCBEDBFBD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66675</xdr:colOff>
      <xdr:row>26</xdr:row>
      <xdr:rowOff>66675</xdr:rowOff>
    </xdr:to>
    <xdr:sp macro="" textlink="">
      <xdr:nvSpPr>
        <xdr:cNvPr id="11728" name="Text Box 194">
          <a:extLst>
            <a:ext uri="{FF2B5EF4-FFF2-40B4-BE49-F238E27FC236}">
              <a16:creationId xmlns:a16="http://schemas.microsoft.com/office/drawing/2014/main" id="{E8D5C2A2-42D0-44C0-B3DD-0F9600B655AF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25</xdr:row>
      <xdr:rowOff>180975</xdr:rowOff>
    </xdr:from>
    <xdr:to>
      <xdr:col>6</xdr:col>
      <xdr:colOff>66675</xdr:colOff>
      <xdr:row>26</xdr:row>
      <xdr:rowOff>66675</xdr:rowOff>
    </xdr:to>
    <xdr:sp macro="" textlink="">
      <xdr:nvSpPr>
        <xdr:cNvPr id="11729" name="Text Box 195">
          <a:extLst>
            <a:ext uri="{FF2B5EF4-FFF2-40B4-BE49-F238E27FC236}">
              <a16:creationId xmlns:a16="http://schemas.microsoft.com/office/drawing/2014/main" id="{8C7936E8-A70E-4115-B81F-6DFAEB685865}"/>
            </a:ext>
          </a:extLst>
        </xdr:cNvPr>
        <xdr:cNvSpPr txBox="1">
          <a:spLocks noChangeArrowheads="1"/>
        </xdr:cNvSpPr>
      </xdr:nvSpPr>
      <xdr:spPr bwMode="auto">
        <a:xfrm>
          <a:off x="4524375" y="5505450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22</xdr:row>
      <xdr:rowOff>219075</xdr:rowOff>
    </xdr:from>
    <xdr:to>
      <xdr:col>6</xdr:col>
      <xdr:colOff>66675</xdr:colOff>
      <xdr:row>23</xdr:row>
      <xdr:rowOff>238125</xdr:rowOff>
    </xdr:to>
    <xdr:sp macro="" textlink="">
      <xdr:nvSpPr>
        <xdr:cNvPr id="11730" name="Text Box 193">
          <a:extLst>
            <a:ext uri="{FF2B5EF4-FFF2-40B4-BE49-F238E27FC236}">
              <a16:creationId xmlns:a16="http://schemas.microsoft.com/office/drawing/2014/main" id="{ECC80506-B11A-408D-AB5B-F1647ED95D89}"/>
            </a:ext>
          </a:extLst>
        </xdr:cNvPr>
        <xdr:cNvSpPr txBox="1">
          <a:spLocks noChangeArrowheads="1"/>
        </xdr:cNvSpPr>
      </xdr:nvSpPr>
      <xdr:spPr bwMode="auto">
        <a:xfrm>
          <a:off x="4524375" y="4686300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22</xdr:row>
      <xdr:rowOff>219075</xdr:rowOff>
    </xdr:from>
    <xdr:to>
      <xdr:col>6</xdr:col>
      <xdr:colOff>66675</xdr:colOff>
      <xdr:row>23</xdr:row>
      <xdr:rowOff>238125</xdr:rowOff>
    </xdr:to>
    <xdr:sp macro="" textlink="">
      <xdr:nvSpPr>
        <xdr:cNvPr id="11731" name="Text Box 194">
          <a:extLst>
            <a:ext uri="{FF2B5EF4-FFF2-40B4-BE49-F238E27FC236}">
              <a16:creationId xmlns:a16="http://schemas.microsoft.com/office/drawing/2014/main" id="{165953C7-E318-4E26-9F8C-F0DFE00E510F}"/>
            </a:ext>
          </a:extLst>
        </xdr:cNvPr>
        <xdr:cNvSpPr txBox="1">
          <a:spLocks noChangeArrowheads="1"/>
        </xdr:cNvSpPr>
      </xdr:nvSpPr>
      <xdr:spPr bwMode="auto">
        <a:xfrm>
          <a:off x="4524375" y="4686300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22</xdr:row>
      <xdr:rowOff>219075</xdr:rowOff>
    </xdr:from>
    <xdr:to>
      <xdr:col>6</xdr:col>
      <xdr:colOff>66675</xdr:colOff>
      <xdr:row>23</xdr:row>
      <xdr:rowOff>238125</xdr:rowOff>
    </xdr:to>
    <xdr:sp macro="" textlink="">
      <xdr:nvSpPr>
        <xdr:cNvPr id="11732" name="Text Box 195">
          <a:extLst>
            <a:ext uri="{FF2B5EF4-FFF2-40B4-BE49-F238E27FC236}">
              <a16:creationId xmlns:a16="http://schemas.microsoft.com/office/drawing/2014/main" id="{038EC6C2-C025-43B0-9EC1-2130E82D2AB1}"/>
            </a:ext>
          </a:extLst>
        </xdr:cNvPr>
        <xdr:cNvSpPr txBox="1">
          <a:spLocks noChangeArrowheads="1"/>
        </xdr:cNvSpPr>
      </xdr:nvSpPr>
      <xdr:spPr bwMode="auto">
        <a:xfrm>
          <a:off x="4524375" y="4686300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33" name="Text Box 193">
          <a:extLst>
            <a:ext uri="{FF2B5EF4-FFF2-40B4-BE49-F238E27FC236}">
              <a16:creationId xmlns:a16="http://schemas.microsoft.com/office/drawing/2014/main" id="{881F7254-D89A-4823-9D17-BCDCD7772338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34" name="Text Box 194">
          <a:extLst>
            <a:ext uri="{FF2B5EF4-FFF2-40B4-BE49-F238E27FC236}">
              <a16:creationId xmlns:a16="http://schemas.microsoft.com/office/drawing/2014/main" id="{38408A89-B98E-412C-B611-DB7F6FEF284C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34</xdr:row>
      <xdr:rowOff>38100</xdr:rowOff>
    </xdr:from>
    <xdr:to>
      <xdr:col>6</xdr:col>
      <xdr:colOff>66675</xdr:colOff>
      <xdr:row>35</xdr:row>
      <xdr:rowOff>47625</xdr:rowOff>
    </xdr:to>
    <xdr:sp macro="" textlink="">
      <xdr:nvSpPr>
        <xdr:cNvPr id="11735" name="Text Box 195">
          <a:extLst>
            <a:ext uri="{FF2B5EF4-FFF2-40B4-BE49-F238E27FC236}">
              <a16:creationId xmlns:a16="http://schemas.microsoft.com/office/drawing/2014/main" id="{1D98483E-81AC-4358-A4E6-EDA3111CFF96}"/>
            </a:ext>
          </a:extLst>
        </xdr:cNvPr>
        <xdr:cNvSpPr txBox="1">
          <a:spLocks noChangeArrowheads="1"/>
        </xdr:cNvSpPr>
      </xdr:nvSpPr>
      <xdr:spPr bwMode="auto">
        <a:xfrm>
          <a:off x="4524375" y="82772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66675</xdr:colOff>
      <xdr:row>36</xdr:row>
      <xdr:rowOff>38100</xdr:rowOff>
    </xdr:to>
    <xdr:sp macro="" textlink="">
      <xdr:nvSpPr>
        <xdr:cNvPr id="11736" name="Text Box 193">
          <a:extLst>
            <a:ext uri="{FF2B5EF4-FFF2-40B4-BE49-F238E27FC236}">
              <a16:creationId xmlns:a16="http://schemas.microsoft.com/office/drawing/2014/main" id="{A9BDC4AF-4500-473A-8415-2CD245297DDD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66675</xdr:colOff>
      <xdr:row>36</xdr:row>
      <xdr:rowOff>38100</xdr:rowOff>
    </xdr:to>
    <xdr:sp macro="" textlink="">
      <xdr:nvSpPr>
        <xdr:cNvPr id="11737" name="Text Box 194">
          <a:extLst>
            <a:ext uri="{FF2B5EF4-FFF2-40B4-BE49-F238E27FC236}">
              <a16:creationId xmlns:a16="http://schemas.microsoft.com/office/drawing/2014/main" id="{6E05721E-8C14-44C1-A030-A2021235442D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35</xdr:row>
      <xdr:rowOff>19050</xdr:rowOff>
    </xdr:from>
    <xdr:to>
      <xdr:col>6</xdr:col>
      <xdr:colOff>66675</xdr:colOff>
      <xdr:row>36</xdr:row>
      <xdr:rowOff>38100</xdr:rowOff>
    </xdr:to>
    <xdr:sp macro="" textlink="">
      <xdr:nvSpPr>
        <xdr:cNvPr id="11738" name="Text Box 195">
          <a:extLst>
            <a:ext uri="{FF2B5EF4-FFF2-40B4-BE49-F238E27FC236}">
              <a16:creationId xmlns:a16="http://schemas.microsoft.com/office/drawing/2014/main" id="{89BA46C2-85F7-4682-9E0D-B7F7C07B9AE4}"/>
            </a:ext>
          </a:extLst>
        </xdr:cNvPr>
        <xdr:cNvSpPr txBox="1">
          <a:spLocks noChangeArrowheads="1"/>
        </xdr:cNvSpPr>
      </xdr:nvSpPr>
      <xdr:spPr bwMode="auto">
        <a:xfrm>
          <a:off x="4524375" y="85439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66675</xdr:colOff>
      <xdr:row>25</xdr:row>
      <xdr:rowOff>76200</xdr:rowOff>
    </xdr:to>
    <xdr:sp macro="" textlink="">
      <xdr:nvSpPr>
        <xdr:cNvPr id="11739" name="Text Box 187">
          <a:extLst>
            <a:ext uri="{FF2B5EF4-FFF2-40B4-BE49-F238E27FC236}">
              <a16:creationId xmlns:a16="http://schemas.microsoft.com/office/drawing/2014/main" id="{C5360C4A-099A-4BF8-9480-CDAAC63C32E0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66675</xdr:colOff>
      <xdr:row>25</xdr:row>
      <xdr:rowOff>76200</xdr:rowOff>
    </xdr:to>
    <xdr:sp macro="" textlink="">
      <xdr:nvSpPr>
        <xdr:cNvPr id="11740" name="Text Box 193">
          <a:extLst>
            <a:ext uri="{FF2B5EF4-FFF2-40B4-BE49-F238E27FC236}">
              <a16:creationId xmlns:a16="http://schemas.microsoft.com/office/drawing/2014/main" id="{E36C3F0B-3093-4F68-99A1-ADE665CA2169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66675</xdr:colOff>
      <xdr:row>25</xdr:row>
      <xdr:rowOff>76200</xdr:rowOff>
    </xdr:to>
    <xdr:sp macro="" textlink="">
      <xdr:nvSpPr>
        <xdr:cNvPr id="11741" name="Text Box 194">
          <a:extLst>
            <a:ext uri="{FF2B5EF4-FFF2-40B4-BE49-F238E27FC236}">
              <a16:creationId xmlns:a16="http://schemas.microsoft.com/office/drawing/2014/main" id="{0C61717C-4815-4E60-BA45-6AE8A9409379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24</xdr:row>
      <xdr:rowOff>190500</xdr:rowOff>
    </xdr:from>
    <xdr:to>
      <xdr:col>6</xdr:col>
      <xdr:colOff>66675</xdr:colOff>
      <xdr:row>25</xdr:row>
      <xdr:rowOff>76200</xdr:rowOff>
    </xdr:to>
    <xdr:sp macro="" textlink="">
      <xdr:nvSpPr>
        <xdr:cNvPr id="11742" name="Text Box 195">
          <a:extLst>
            <a:ext uri="{FF2B5EF4-FFF2-40B4-BE49-F238E27FC236}">
              <a16:creationId xmlns:a16="http://schemas.microsoft.com/office/drawing/2014/main" id="{CFC160AB-A877-4120-9F1E-330F55E70579}"/>
            </a:ext>
          </a:extLst>
        </xdr:cNvPr>
        <xdr:cNvSpPr txBox="1">
          <a:spLocks noChangeArrowheads="1"/>
        </xdr:cNvSpPr>
      </xdr:nvSpPr>
      <xdr:spPr bwMode="auto">
        <a:xfrm>
          <a:off x="4524375" y="52292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66675</xdr:colOff>
      <xdr:row>24</xdr:row>
      <xdr:rowOff>219075</xdr:rowOff>
    </xdr:to>
    <xdr:sp macro="" textlink="">
      <xdr:nvSpPr>
        <xdr:cNvPr id="11743" name="Text Box 193">
          <a:extLst>
            <a:ext uri="{FF2B5EF4-FFF2-40B4-BE49-F238E27FC236}">
              <a16:creationId xmlns:a16="http://schemas.microsoft.com/office/drawing/2014/main" id="{589D31AE-A2C0-46D9-A9D8-58A51456C57C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66675</xdr:colOff>
      <xdr:row>24</xdr:row>
      <xdr:rowOff>219075</xdr:rowOff>
    </xdr:to>
    <xdr:sp macro="" textlink="">
      <xdr:nvSpPr>
        <xdr:cNvPr id="11744" name="Text Box 194">
          <a:extLst>
            <a:ext uri="{FF2B5EF4-FFF2-40B4-BE49-F238E27FC236}">
              <a16:creationId xmlns:a16="http://schemas.microsoft.com/office/drawing/2014/main" id="{68C3AA36-A2AE-43F1-8CCB-C16D1CD68E4B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314325</xdr:colOff>
      <xdr:row>23</xdr:row>
      <xdr:rowOff>209550</xdr:rowOff>
    </xdr:from>
    <xdr:to>
      <xdr:col>6</xdr:col>
      <xdr:colOff>66675</xdr:colOff>
      <xdr:row>24</xdr:row>
      <xdr:rowOff>219075</xdr:rowOff>
    </xdr:to>
    <xdr:sp macro="" textlink="">
      <xdr:nvSpPr>
        <xdr:cNvPr id="11745" name="Text Box 195">
          <a:extLst>
            <a:ext uri="{FF2B5EF4-FFF2-40B4-BE49-F238E27FC236}">
              <a16:creationId xmlns:a16="http://schemas.microsoft.com/office/drawing/2014/main" id="{E245AF83-FBF9-433C-AB42-67172D63CC33}"/>
            </a:ext>
          </a:extLst>
        </xdr:cNvPr>
        <xdr:cNvSpPr txBox="1">
          <a:spLocks noChangeArrowheads="1"/>
        </xdr:cNvSpPr>
      </xdr:nvSpPr>
      <xdr:spPr bwMode="auto">
        <a:xfrm>
          <a:off x="4524375" y="4962525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41</xdr:row>
      <xdr:rowOff>9525</xdr:rowOff>
    </xdr:from>
    <xdr:to>
      <xdr:col>3</xdr:col>
      <xdr:colOff>28575</xdr:colOff>
      <xdr:row>41</xdr:row>
      <xdr:rowOff>66675</xdr:rowOff>
    </xdr:to>
    <xdr:sp macro="" textlink="">
      <xdr:nvSpPr>
        <xdr:cNvPr id="12305" name="Text Box 193">
          <a:extLst>
            <a:ext uri="{FF2B5EF4-FFF2-40B4-BE49-F238E27FC236}">
              <a16:creationId xmlns:a16="http://schemas.microsoft.com/office/drawing/2014/main" id="{0C6FF920-C6C5-4F15-89C1-AF53E33BA2F6}"/>
            </a:ext>
          </a:extLst>
        </xdr:cNvPr>
        <xdr:cNvSpPr>
          <a:spLocks noChangeArrowheads="1"/>
        </xdr:cNvSpPr>
      </xdr:nvSpPr>
      <xdr:spPr bwMode="auto">
        <a:xfrm>
          <a:off x="971550" y="9896475"/>
          <a:ext cx="21336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333375</xdr:colOff>
      <xdr:row>41</xdr:row>
      <xdr:rowOff>9525</xdr:rowOff>
    </xdr:from>
    <xdr:to>
      <xdr:col>3</xdr:col>
      <xdr:colOff>28575</xdr:colOff>
      <xdr:row>41</xdr:row>
      <xdr:rowOff>66675</xdr:rowOff>
    </xdr:to>
    <xdr:sp macro="" textlink="">
      <xdr:nvSpPr>
        <xdr:cNvPr id="12306" name="Text Box 194">
          <a:extLst>
            <a:ext uri="{FF2B5EF4-FFF2-40B4-BE49-F238E27FC236}">
              <a16:creationId xmlns:a16="http://schemas.microsoft.com/office/drawing/2014/main" id="{67DEFFD0-A76F-4BB4-9CA2-AA8349F76464}"/>
            </a:ext>
          </a:extLst>
        </xdr:cNvPr>
        <xdr:cNvSpPr>
          <a:spLocks noChangeArrowheads="1"/>
        </xdr:cNvSpPr>
      </xdr:nvSpPr>
      <xdr:spPr bwMode="auto">
        <a:xfrm>
          <a:off x="971550" y="9896475"/>
          <a:ext cx="21336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333375</xdr:colOff>
      <xdr:row>41</xdr:row>
      <xdr:rowOff>9525</xdr:rowOff>
    </xdr:from>
    <xdr:to>
      <xdr:col>3</xdr:col>
      <xdr:colOff>28575</xdr:colOff>
      <xdr:row>41</xdr:row>
      <xdr:rowOff>66675</xdr:rowOff>
    </xdr:to>
    <xdr:sp macro="" textlink="">
      <xdr:nvSpPr>
        <xdr:cNvPr id="12307" name="Text Box 195">
          <a:extLst>
            <a:ext uri="{FF2B5EF4-FFF2-40B4-BE49-F238E27FC236}">
              <a16:creationId xmlns:a16="http://schemas.microsoft.com/office/drawing/2014/main" id="{CE3EE7FD-AB12-49DD-939C-432ED2659F45}"/>
            </a:ext>
          </a:extLst>
        </xdr:cNvPr>
        <xdr:cNvSpPr>
          <a:spLocks noChangeArrowheads="1"/>
        </xdr:cNvSpPr>
      </xdr:nvSpPr>
      <xdr:spPr bwMode="auto">
        <a:xfrm>
          <a:off x="971550" y="9896475"/>
          <a:ext cx="21336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="90" zoomScaleNormal="90" zoomScaleSheetLayoutView="120" workbookViewId="0">
      <selection activeCell="B36" sqref="B36"/>
    </sheetView>
  </sheetViews>
  <sheetFormatPr defaultColWidth="9" defaultRowHeight="11.25" x14ac:dyDescent="0.2"/>
  <cols>
    <col min="1" max="1" width="7" style="1" customWidth="1"/>
    <col min="2" max="2" width="41" style="1" customWidth="1"/>
    <col min="3" max="3" width="11.7109375" style="1" customWidth="1"/>
    <col min="4" max="6" width="9.7109375" style="1" customWidth="1"/>
    <col min="7" max="7" width="15" style="1" customWidth="1"/>
    <col min="8" max="8" width="9" style="1"/>
    <col min="9" max="9" width="37.42578125" style="1" customWidth="1"/>
    <col min="10" max="10" width="10" style="1" customWidth="1"/>
    <col min="11" max="16384" width="9" style="1"/>
  </cols>
  <sheetData>
    <row r="1" spans="1:12" s="2" customFormat="1" x14ac:dyDescent="0.2">
      <c r="B1" s="2" t="s">
        <v>0</v>
      </c>
    </row>
    <row r="2" spans="1:12" s="2" customFormat="1" x14ac:dyDescent="0.2">
      <c r="A2" s="3"/>
      <c r="B2" s="3"/>
      <c r="C2" s="3"/>
      <c r="D2" s="4"/>
      <c r="E2" s="3"/>
      <c r="F2" s="3"/>
      <c r="G2" s="3"/>
      <c r="H2" s="3"/>
      <c r="I2" s="5"/>
      <c r="J2" s="5"/>
      <c r="K2" s="5"/>
      <c r="L2" s="5"/>
    </row>
    <row r="3" spans="1:12" s="2" customFormat="1" x14ac:dyDescent="0.2">
      <c r="A3" s="4"/>
      <c r="B3" s="4" t="s">
        <v>1</v>
      </c>
      <c r="C3" s="4"/>
      <c r="D3" s="4"/>
      <c r="E3" s="4"/>
      <c r="F3" s="4"/>
      <c r="G3" s="4"/>
      <c r="H3" s="4"/>
    </row>
    <row r="4" spans="1:12" x14ac:dyDescent="0.2">
      <c r="A4" s="6"/>
      <c r="B4" s="6"/>
      <c r="C4" s="6"/>
      <c r="D4" s="6"/>
      <c r="E4" s="6"/>
      <c r="F4" s="6"/>
      <c r="G4" s="6"/>
      <c r="H4" s="6"/>
    </row>
    <row r="5" spans="1:12" ht="10.15" customHeight="1" x14ac:dyDescent="0.2">
      <c r="A5" s="504" t="s">
        <v>2</v>
      </c>
      <c r="B5" s="504"/>
      <c r="C5" s="504"/>
      <c r="D5" s="504"/>
      <c r="E5" s="504"/>
      <c r="F5" s="504"/>
      <c r="G5" s="504"/>
      <c r="H5" s="6"/>
    </row>
    <row r="6" spans="1:12" x14ac:dyDescent="0.2">
      <c r="A6" s="8" t="s">
        <v>3</v>
      </c>
      <c r="B6" s="8"/>
      <c r="C6" s="8"/>
      <c r="D6" s="8"/>
      <c r="E6" s="8"/>
      <c r="F6" s="8"/>
      <c r="G6" s="8"/>
      <c r="H6" s="6"/>
    </row>
    <row r="7" spans="1:12" x14ac:dyDescent="0.2">
      <c r="A7" s="8" t="s">
        <v>4</v>
      </c>
      <c r="B7" s="8"/>
      <c r="C7" s="8"/>
      <c r="D7" s="8"/>
      <c r="E7" s="8"/>
      <c r="F7" s="8"/>
      <c r="G7" s="8"/>
      <c r="H7" s="6"/>
    </row>
    <row r="8" spans="1:12" x14ac:dyDescent="0.2">
      <c r="A8" s="8" t="s">
        <v>5</v>
      </c>
      <c r="B8" s="8"/>
      <c r="C8" s="8"/>
      <c r="D8" s="9"/>
      <c r="E8" s="9"/>
      <c r="F8" s="9"/>
      <c r="G8" s="8"/>
    </row>
    <row r="9" spans="1:12" x14ac:dyDescent="0.2">
      <c r="A9" s="8"/>
      <c r="B9" s="8"/>
      <c r="C9" s="10"/>
      <c r="D9" s="11"/>
      <c r="E9" s="11"/>
      <c r="F9" s="9"/>
      <c r="G9" s="12"/>
    </row>
    <row r="10" spans="1:12" x14ac:dyDescent="0.2">
      <c r="A10" s="1" t="s">
        <v>6</v>
      </c>
      <c r="C10" s="13">
        <f>G35</f>
        <v>0</v>
      </c>
      <c r="D10" s="14"/>
    </row>
    <row r="11" spans="1:12" x14ac:dyDescent="0.2">
      <c r="A11" s="2" t="s">
        <v>7</v>
      </c>
      <c r="C11" s="15">
        <f>C27</f>
        <v>0</v>
      </c>
      <c r="D11" s="16"/>
    </row>
    <row r="12" spans="1:12" x14ac:dyDescent="0.2">
      <c r="A12" s="1" t="s">
        <v>8</v>
      </c>
    </row>
    <row r="14" spans="1:12" s="18" customFormat="1" ht="10.15" customHeight="1" x14ac:dyDescent="0.2">
      <c r="A14" s="505" t="s">
        <v>9</v>
      </c>
      <c r="B14" s="506" t="s">
        <v>10</v>
      </c>
      <c r="C14" s="505" t="s">
        <v>11</v>
      </c>
      <c r="D14" s="507" t="s">
        <v>12</v>
      </c>
      <c r="E14" s="507"/>
      <c r="F14" s="507"/>
      <c r="G14" s="506" t="s">
        <v>13</v>
      </c>
    </row>
    <row r="15" spans="1:12" s="19" customFormat="1" ht="22.5" x14ac:dyDescent="0.2">
      <c r="A15" s="505"/>
      <c r="B15" s="506"/>
      <c r="C15" s="505"/>
      <c r="D15" s="17" t="s">
        <v>14</v>
      </c>
      <c r="E15" s="17" t="s">
        <v>15</v>
      </c>
      <c r="F15" s="17" t="s">
        <v>16</v>
      </c>
      <c r="G15" s="506"/>
    </row>
    <row r="16" spans="1:12" ht="12.75" x14ac:dyDescent="0.2">
      <c r="A16" s="20">
        <v>1</v>
      </c>
      <c r="B16" s="21" t="str">
        <f>'AR '!C2</f>
        <v>Ārsienu siltināšanas darbi</v>
      </c>
      <c r="C16" s="22"/>
      <c r="D16" s="22"/>
      <c r="E16" s="22"/>
      <c r="F16" s="22"/>
      <c r="G16" s="22"/>
      <c r="J16" s="23"/>
    </row>
    <row r="17" spans="1:10" ht="12.75" x14ac:dyDescent="0.2">
      <c r="A17" s="20">
        <f t="shared" ref="A17:A25" si="0">A16+1</f>
        <v>2</v>
      </c>
      <c r="B17" s="21" t="str">
        <f>logi!C2</f>
        <v>Logu nomaiņa</v>
      </c>
      <c r="C17" s="22"/>
      <c r="D17" s="22"/>
      <c r="E17" s="22"/>
      <c r="F17" s="22"/>
      <c r="G17" s="22"/>
      <c r="J17" s="23"/>
    </row>
    <row r="18" spans="1:10" ht="12.75" x14ac:dyDescent="0.2">
      <c r="A18" s="20">
        <f t="shared" si="0"/>
        <v>3</v>
      </c>
      <c r="B18" s="24" t="str">
        <f>'C'!C2</f>
        <v>Cokola siltināšanas darbi</v>
      </c>
      <c r="C18" s="22"/>
      <c r="D18" s="22"/>
      <c r="E18" s="22"/>
      <c r="F18" s="22"/>
      <c r="G18" s="22"/>
      <c r="J18" s="23"/>
    </row>
    <row r="19" spans="1:10" ht="12.75" x14ac:dyDescent="0.2">
      <c r="A19" s="20">
        <f t="shared" si="0"/>
        <v>4</v>
      </c>
      <c r="B19" s="24" t="str">
        <f>IM!C2</f>
        <v>Ieejas mezglu rekonstrukcijas darbi</v>
      </c>
      <c r="C19" s="22"/>
      <c r="D19" s="22"/>
      <c r="E19" s="22"/>
      <c r="F19" s="22"/>
      <c r="G19" s="22"/>
      <c r="J19" s="23"/>
    </row>
    <row r="20" spans="1:10" ht="12.75" x14ac:dyDescent="0.2">
      <c r="A20" s="20">
        <f t="shared" si="0"/>
        <v>5</v>
      </c>
      <c r="B20" s="24" t="str">
        <f>PS!C2</f>
        <v>Pagraba pārseguma siltināšanas darbi</v>
      </c>
      <c r="C20" s="22"/>
      <c r="D20" s="22"/>
      <c r="E20" s="22"/>
      <c r="F20" s="22"/>
      <c r="G20" s="22"/>
      <c r="J20" s="23"/>
    </row>
    <row r="21" spans="1:10" ht="12.75" x14ac:dyDescent="0.2">
      <c r="A21" s="20">
        <f t="shared" si="0"/>
        <v>6</v>
      </c>
      <c r="B21" s="24" t="str">
        <f>BS!C2</f>
        <v>Bēniņu siltināšanas darbi</v>
      </c>
      <c r="C21" s="22"/>
      <c r="D21" s="22"/>
      <c r="E21" s="22"/>
      <c r="F21" s="22"/>
      <c r="G21" s="22"/>
      <c r="J21" s="23"/>
    </row>
    <row r="22" spans="1:10" ht="12.75" x14ac:dyDescent="0.2">
      <c r="A22" s="20">
        <f t="shared" si="0"/>
        <v>7</v>
      </c>
      <c r="B22" s="24" t="str">
        <f>Jumts!C2</f>
        <v>Jumta rekonstrukcijas darbi</v>
      </c>
      <c r="C22" s="22"/>
      <c r="D22" s="22"/>
      <c r="E22" s="22"/>
      <c r="F22" s="22"/>
      <c r="G22" s="22"/>
      <c r="J22" s="23"/>
    </row>
    <row r="23" spans="1:10" ht="12.75" x14ac:dyDescent="0.2">
      <c r="A23" s="20">
        <f t="shared" si="0"/>
        <v>8</v>
      </c>
      <c r="B23" s="25" t="str">
        <f>AVK!C2</f>
        <v>Ēkas apkure, iekšējie tīkli</v>
      </c>
      <c r="C23" s="22"/>
      <c r="D23" s="22"/>
      <c r="E23" s="22"/>
      <c r="F23" s="22"/>
      <c r="G23" s="22"/>
    </row>
    <row r="24" spans="1:10" ht="12.75" x14ac:dyDescent="0.2">
      <c r="A24" s="20">
        <f t="shared" si="0"/>
        <v>9</v>
      </c>
      <c r="B24" s="25" t="str">
        <f>GA!C2</f>
        <v>Gāzes apgāde</v>
      </c>
      <c r="C24" s="22"/>
      <c r="D24" s="22"/>
      <c r="E24" s="22"/>
      <c r="F24" s="22"/>
      <c r="G24" s="22"/>
    </row>
    <row r="25" spans="1:10" ht="12.75" x14ac:dyDescent="0.2">
      <c r="A25" s="20">
        <f t="shared" si="0"/>
        <v>10</v>
      </c>
      <c r="B25" s="25" t="str">
        <f>Zibens!C2</f>
        <v>Zibens aizsardzība</v>
      </c>
      <c r="C25" s="22"/>
      <c r="D25" s="22"/>
      <c r="E25" s="22"/>
      <c r="F25" s="22"/>
      <c r="G25" s="22"/>
    </row>
    <row r="26" spans="1:10" x14ac:dyDescent="0.2">
      <c r="A26" s="26"/>
      <c r="B26" s="27"/>
      <c r="C26" s="28"/>
      <c r="D26" s="28"/>
      <c r="E26" s="28"/>
      <c r="F26" s="28"/>
      <c r="G26" s="28"/>
    </row>
    <row r="27" spans="1:10" x14ac:dyDescent="0.2">
      <c r="A27" s="29"/>
      <c r="B27" s="30" t="s">
        <v>17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10" x14ac:dyDescent="0.2">
      <c r="A28" s="32"/>
      <c r="B28" s="33"/>
      <c r="C28" s="33"/>
      <c r="D28" s="33"/>
      <c r="E28" s="34" t="s">
        <v>18</v>
      </c>
      <c r="F28" s="35" t="s">
        <v>19</v>
      </c>
      <c r="G28" s="36">
        <v>0</v>
      </c>
    </row>
    <row r="29" spans="1:10" x14ac:dyDescent="0.2">
      <c r="A29" s="33"/>
      <c r="B29" s="33"/>
      <c r="C29" s="33"/>
      <c r="D29" s="33"/>
      <c r="E29" s="34" t="s">
        <v>20</v>
      </c>
      <c r="F29" s="35" t="s">
        <v>19</v>
      </c>
      <c r="G29" s="36">
        <v>0</v>
      </c>
    </row>
    <row r="30" spans="1:10" x14ac:dyDescent="0.2">
      <c r="A30" s="33"/>
      <c r="B30" s="33"/>
      <c r="C30" s="33"/>
      <c r="D30" s="33"/>
      <c r="E30" s="34" t="s">
        <v>21</v>
      </c>
      <c r="F30" s="37">
        <v>0.2409</v>
      </c>
      <c r="G30" s="36">
        <v>0</v>
      </c>
    </row>
    <row r="31" spans="1:10" x14ac:dyDescent="0.2">
      <c r="A31" s="33"/>
      <c r="B31" s="33"/>
      <c r="C31" s="33"/>
      <c r="D31" s="33"/>
      <c r="E31" s="38" t="s">
        <v>22</v>
      </c>
      <c r="F31" s="39"/>
      <c r="G31" s="36">
        <v>0</v>
      </c>
    </row>
    <row r="32" spans="1:10" x14ac:dyDescent="0.2">
      <c r="A32" s="33"/>
      <c r="B32" s="33"/>
      <c r="C32" s="33"/>
      <c r="D32" s="33"/>
      <c r="E32" s="40" t="s">
        <v>23</v>
      </c>
      <c r="F32" s="41">
        <v>0.02</v>
      </c>
      <c r="G32" s="36">
        <v>0</v>
      </c>
    </row>
    <row r="33" spans="1:7" x14ac:dyDescent="0.2">
      <c r="A33" s="33"/>
      <c r="B33" s="33"/>
      <c r="C33" s="33"/>
      <c r="D33" s="33"/>
      <c r="E33" s="34" t="s">
        <v>22</v>
      </c>
      <c r="F33" s="18" t="s">
        <v>24</v>
      </c>
      <c r="G33" s="42">
        <v>0</v>
      </c>
    </row>
    <row r="34" spans="1:7" x14ac:dyDescent="0.2">
      <c r="A34" s="33"/>
      <c r="B34" s="43"/>
      <c r="C34" s="33"/>
      <c r="D34" s="33"/>
      <c r="E34" s="44" t="s">
        <v>25</v>
      </c>
      <c r="F34" s="45">
        <v>0.21</v>
      </c>
      <c r="G34" s="46">
        <v>0</v>
      </c>
    </row>
    <row r="35" spans="1:7" x14ac:dyDescent="0.2">
      <c r="A35" s="33"/>
      <c r="B35" s="33"/>
      <c r="D35" s="47"/>
      <c r="E35" s="34" t="s">
        <v>26</v>
      </c>
      <c r="F35" s="48"/>
      <c r="G35" s="46">
        <f>SUM(G33:G34)</f>
        <v>0</v>
      </c>
    </row>
    <row r="36" spans="1:7" x14ac:dyDescent="0.2">
      <c r="A36" s="33"/>
      <c r="B36" s="49" t="s">
        <v>27</v>
      </c>
      <c r="C36" s="33"/>
    </row>
    <row r="37" spans="1:7" x14ac:dyDescent="0.2">
      <c r="A37" s="33"/>
      <c r="B37" s="34" t="s">
        <v>28</v>
      </c>
      <c r="C37" s="33"/>
      <c r="D37" s="33"/>
    </row>
    <row r="38" spans="1:7" x14ac:dyDescent="0.2">
      <c r="A38" s="33"/>
      <c r="B38" s="34"/>
      <c r="C38" s="33"/>
      <c r="D38" s="33"/>
    </row>
    <row r="39" spans="1:7" x14ac:dyDescent="0.2">
      <c r="A39" s="33"/>
      <c r="B39" s="49" t="s">
        <v>29</v>
      </c>
      <c r="C39" s="33"/>
      <c r="D39" s="33"/>
    </row>
    <row r="40" spans="1:7" x14ac:dyDescent="0.2">
      <c r="A40" s="33"/>
      <c r="B40" s="50" t="s">
        <v>30</v>
      </c>
      <c r="C40" s="33"/>
      <c r="D40" s="33"/>
    </row>
    <row r="78" spans="13:13" x14ac:dyDescent="0.2">
      <c r="M78" s="1">
        <f>SUM(M14:M76)</f>
        <v>0</v>
      </c>
    </row>
  </sheetData>
  <sheetProtection selectLockedCells="1" selectUnlockedCells="1"/>
  <mergeCells count="6">
    <mergeCell ref="A5:G5"/>
    <mergeCell ref="A14:A15"/>
    <mergeCell ref="B14:B15"/>
    <mergeCell ref="C14:C15"/>
    <mergeCell ref="D14:F14"/>
    <mergeCell ref="G14:G15"/>
  </mergeCells>
  <pageMargins left="0.78749999999999998" right="0" top="0.59027777777777779" bottom="0.78749999999999998" header="0.51180555555555551" footer="0.51180555555555551"/>
  <pageSetup paperSize="9" scale="97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R165"/>
  <sheetViews>
    <sheetView topLeftCell="A16" zoomScale="90" zoomScaleNormal="90" zoomScaleSheetLayoutView="120" workbookViewId="0">
      <selection activeCell="M157" sqref="M157"/>
    </sheetView>
  </sheetViews>
  <sheetFormatPr defaultRowHeight="11.25" x14ac:dyDescent="0.2"/>
  <cols>
    <col min="1" max="1" width="4.5703125" style="403" customWidth="1"/>
    <col min="2" max="2" width="4" style="404" customWidth="1"/>
    <col min="3" max="3" width="42.140625" style="403" customWidth="1"/>
    <col min="4" max="4" width="6.42578125" style="403" customWidth="1"/>
    <col min="5" max="5" width="5.140625" style="403" customWidth="1"/>
    <col min="6" max="6" width="0" style="403" hidden="1" customWidth="1"/>
    <col min="7" max="8" width="9" style="403" customWidth="1"/>
    <col min="9" max="17" width="9" style="405" customWidth="1"/>
    <col min="18" max="16384" width="9.140625" style="403"/>
  </cols>
  <sheetData>
    <row r="1" spans="1:18" s="406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KPDV!A23</f>
        <v>8</v>
      </c>
      <c r="I1" s="65"/>
      <c r="J1" s="65"/>
      <c r="K1" s="65"/>
      <c r="L1" s="65"/>
      <c r="M1" s="65"/>
      <c r="N1" s="65"/>
      <c r="O1" s="65"/>
      <c r="P1" s="65"/>
      <c r="Q1" s="65"/>
    </row>
    <row r="2" spans="1:18" s="406" customFormat="1" x14ac:dyDescent="0.2">
      <c r="A2" s="55"/>
      <c r="B2" s="54"/>
      <c r="C2" s="178" t="s">
        <v>390</v>
      </c>
      <c r="D2" s="55"/>
      <c r="E2" s="55"/>
      <c r="F2" s="55"/>
      <c r="G2" s="55"/>
      <c r="H2" s="55"/>
      <c r="I2" s="65"/>
      <c r="J2" s="65"/>
      <c r="K2" s="65"/>
      <c r="L2" s="65"/>
      <c r="M2" s="65"/>
      <c r="N2" s="65"/>
      <c r="O2" s="65"/>
      <c r="P2" s="65"/>
      <c r="Q2" s="65"/>
    </row>
    <row r="3" spans="1:18" s="406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407"/>
      <c r="J3" s="407"/>
      <c r="K3" s="407"/>
      <c r="L3" s="407"/>
      <c r="M3" s="160"/>
      <c r="N3" s="160"/>
      <c r="O3" s="160"/>
      <c r="P3" s="160"/>
      <c r="Q3" s="65"/>
    </row>
    <row r="4" spans="1:18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408"/>
      <c r="J4" s="408"/>
      <c r="K4" s="160"/>
      <c r="L4" s="160"/>
      <c r="M4" s="160"/>
      <c r="N4" s="160"/>
      <c r="O4" s="160"/>
      <c r="P4" s="160"/>
      <c r="Q4" s="65"/>
    </row>
    <row r="5" spans="1:18" x14ac:dyDescent="0.2">
      <c r="A5" s="8" t="str">
        <f>KPDV!A7</f>
        <v>Objekta adrese: Eduarda Tisē iela 71, Liepāja</v>
      </c>
      <c r="B5" s="12"/>
      <c r="C5" s="8"/>
      <c r="D5" s="8"/>
      <c r="E5" s="9"/>
      <c r="F5" s="9"/>
      <c r="G5" s="8"/>
      <c r="H5" s="8"/>
      <c r="I5" s="408"/>
      <c r="J5" s="408"/>
      <c r="K5" s="160"/>
      <c r="L5" s="160"/>
      <c r="M5" s="160"/>
      <c r="N5" s="160"/>
      <c r="O5" s="160"/>
      <c r="P5" s="160"/>
      <c r="Q5" s="65"/>
    </row>
    <row r="6" spans="1:18" x14ac:dyDescent="0.2">
      <c r="A6" s="8" t="str">
        <f>KPDV!A8</f>
        <v>Pasūtījuma Nr. : EA-05-16</v>
      </c>
      <c r="B6" s="12"/>
      <c r="C6" s="8"/>
      <c r="D6" s="8"/>
      <c r="E6" s="8"/>
      <c r="F6" s="8"/>
      <c r="G6" s="8"/>
      <c r="H6" s="8"/>
      <c r="I6" s="408"/>
      <c r="J6" s="408"/>
      <c r="K6" s="160"/>
      <c r="L6" s="160"/>
      <c r="M6" s="160"/>
      <c r="N6" s="160"/>
      <c r="O6" s="160"/>
      <c r="P6" s="160"/>
      <c r="Q6" s="65"/>
    </row>
    <row r="7" spans="1:18" x14ac:dyDescent="0.2">
      <c r="A7" s="8"/>
      <c r="B7" s="12"/>
      <c r="C7" s="8"/>
      <c r="D7" s="8"/>
      <c r="E7" s="8"/>
      <c r="F7" s="8"/>
      <c r="G7" s="8"/>
      <c r="H7" s="8"/>
      <c r="I7" s="408"/>
      <c r="J7" s="408"/>
      <c r="K7" s="160"/>
      <c r="L7" s="160"/>
      <c r="M7" s="160"/>
      <c r="N7" s="160"/>
      <c r="O7" s="160"/>
      <c r="P7" s="160"/>
      <c r="Q7" s="65"/>
    </row>
    <row r="8" spans="1:18" x14ac:dyDescent="0.2">
      <c r="A8" s="509" t="s">
        <v>33</v>
      </c>
      <c r="B8" s="509"/>
      <c r="C8" s="509"/>
      <c r="D8" s="509"/>
      <c r="E8" s="180" t="s">
        <v>391</v>
      </c>
      <c r="F8" s="180"/>
      <c r="G8" s="510" t="s">
        <v>35</v>
      </c>
      <c r="H8" s="510"/>
      <c r="I8" s="510"/>
      <c r="J8" s="510"/>
      <c r="K8" s="409"/>
      <c r="L8" s="409"/>
      <c r="M8" s="409"/>
      <c r="N8" s="409" t="s">
        <v>36</v>
      </c>
      <c r="O8" s="409"/>
      <c r="P8" s="65">
        <f>Q159</f>
        <v>0</v>
      </c>
      <c r="Q8" s="410" t="s">
        <v>37</v>
      </c>
    </row>
    <row r="9" spans="1:18" x14ac:dyDescent="0.2">
      <c r="A9" s="411"/>
      <c r="B9" s="412"/>
      <c r="C9" s="413"/>
      <c r="D9" s="413"/>
      <c r="E9" s="413"/>
      <c r="F9" s="413"/>
      <c r="J9" s="414"/>
    </row>
    <row r="10" spans="1:18" ht="10.15" customHeight="1" x14ac:dyDescent="0.2">
      <c r="A10" s="511" t="s">
        <v>38</v>
      </c>
      <c r="B10" s="511" t="s">
        <v>39</v>
      </c>
      <c r="C10" s="524" t="s">
        <v>40</v>
      </c>
      <c r="D10" s="513" t="s">
        <v>41</v>
      </c>
      <c r="E10" s="511" t="s">
        <v>42</v>
      </c>
      <c r="F10" s="69"/>
      <c r="G10" s="515" t="s">
        <v>43</v>
      </c>
      <c r="H10" s="515"/>
      <c r="I10" s="515"/>
      <c r="J10" s="515"/>
      <c r="K10" s="515"/>
      <c r="L10" s="515"/>
      <c r="M10" s="529" t="s">
        <v>44</v>
      </c>
      <c r="N10" s="529"/>
      <c r="O10" s="529"/>
      <c r="P10" s="529"/>
      <c r="Q10" s="529"/>
    </row>
    <row r="11" spans="1:18" ht="55.5" x14ac:dyDescent="0.2">
      <c r="A11" s="511"/>
      <c r="B11" s="511"/>
      <c r="C11" s="524"/>
      <c r="D11" s="513"/>
      <c r="E11" s="511"/>
      <c r="F11" s="69"/>
      <c r="G11" s="71" t="s">
        <v>45</v>
      </c>
      <c r="H11" s="71" t="s">
        <v>46</v>
      </c>
      <c r="I11" s="415" t="s">
        <v>392</v>
      </c>
      <c r="J11" s="415" t="s">
        <v>393</v>
      </c>
      <c r="K11" s="415" t="s">
        <v>394</v>
      </c>
      <c r="L11" s="415" t="s">
        <v>395</v>
      </c>
      <c r="M11" s="416" t="s">
        <v>51</v>
      </c>
      <c r="N11" s="415" t="s">
        <v>392</v>
      </c>
      <c r="O11" s="415" t="s">
        <v>393</v>
      </c>
      <c r="P11" s="415" t="s">
        <v>394</v>
      </c>
      <c r="Q11" s="415" t="s">
        <v>396</v>
      </c>
      <c r="R11" s="530"/>
    </row>
    <row r="12" spans="1:18" x14ac:dyDescent="0.2">
      <c r="A12" s="72">
        <v>1</v>
      </c>
      <c r="B12" s="72">
        <f>A12+1</f>
        <v>2</v>
      </c>
      <c r="C12" s="73">
        <f>B12+1</f>
        <v>3</v>
      </c>
      <c r="D12" s="72">
        <f>C12+1</f>
        <v>4</v>
      </c>
      <c r="E12" s="72">
        <f>D12+1</f>
        <v>5</v>
      </c>
      <c r="F12" s="72"/>
      <c r="G12" s="72">
        <f>E12+1</f>
        <v>6</v>
      </c>
      <c r="H12" s="72">
        <f t="shared" ref="H12:Q12" si="0">G12+1</f>
        <v>7</v>
      </c>
      <c r="I12" s="417">
        <f t="shared" si="0"/>
        <v>8</v>
      </c>
      <c r="J12" s="418">
        <f t="shared" si="0"/>
        <v>9</v>
      </c>
      <c r="K12" s="417">
        <f t="shared" si="0"/>
        <v>10</v>
      </c>
      <c r="L12" s="417">
        <f t="shared" si="0"/>
        <v>11</v>
      </c>
      <c r="M12" s="417">
        <f t="shared" si="0"/>
        <v>12</v>
      </c>
      <c r="N12" s="417">
        <f t="shared" si="0"/>
        <v>13</v>
      </c>
      <c r="O12" s="417">
        <f t="shared" si="0"/>
        <v>14</v>
      </c>
      <c r="P12" s="417">
        <f t="shared" si="0"/>
        <v>15</v>
      </c>
      <c r="Q12" s="417">
        <f t="shared" si="0"/>
        <v>16</v>
      </c>
      <c r="R12" s="530"/>
    </row>
    <row r="13" spans="1:18" x14ac:dyDescent="0.2">
      <c r="A13" s="72"/>
      <c r="B13" s="182"/>
      <c r="C13" s="112"/>
      <c r="D13" s="419"/>
      <c r="E13" s="420"/>
      <c r="F13" s="72"/>
      <c r="G13" s="72"/>
      <c r="H13" s="421"/>
      <c r="I13" s="421"/>
      <c r="J13" s="421"/>
      <c r="K13" s="421"/>
      <c r="L13" s="421"/>
      <c r="M13" s="422"/>
      <c r="N13" s="422"/>
      <c r="O13" s="422"/>
      <c r="P13" s="422"/>
      <c r="Q13" s="422"/>
    </row>
    <row r="14" spans="1:18" x14ac:dyDescent="0.2">
      <c r="A14" s="423"/>
      <c r="B14" s="423"/>
      <c r="C14" s="424" t="s">
        <v>397</v>
      </c>
      <c r="D14" s="423"/>
      <c r="E14" s="425"/>
      <c r="F14" s="426"/>
      <c r="G14" s="72"/>
      <c r="H14" s="427"/>
      <c r="I14" s="428"/>
      <c r="J14" s="428"/>
      <c r="K14" s="421"/>
      <c r="L14" s="428"/>
      <c r="M14" s="421"/>
      <c r="N14" s="421"/>
      <c r="O14" s="421"/>
      <c r="P14" s="421"/>
      <c r="Q14" s="421"/>
    </row>
    <row r="15" spans="1:18" x14ac:dyDescent="0.2">
      <c r="A15" s="423">
        <v>1</v>
      </c>
      <c r="B15" s="182" t="s">
        <v>53</v>
      </c>
      <c r="C15" s="429" t="s">
        <v>398</v>
      </c>
      <c r="D15" s="423" t="s">
        <v>399</v>
      </c>
      <c r="E15" s="425">
        <v>1</v>
      </c>
      <c r="F15" s="426"/>
      <c r="G15" s="72"/>
      <c r="H15" s="427"/>
      <c r="I15" s="428"/>
      <c r="J15" s="428"/>
      <c r="K15" s="421"/>
      <c r="L15" s="428"/>
      <c r="M15" s="421"/>
      <c r="N15" s="421"/>
      <c r="O15" s="421"/>
      <c r="P15" s="421"/>
      <c r="Q15" s="430"/>
    </row>
    <row r="16" spans="1:18" ht="22.5" x14ac:dyDescent="0.2">
      <c r="A16" s="423">
        <v>2</v>
      </c>
      <c r="B16" s="182" t="s">
        <v>53</v>
      </c>
      <c r="C16" s="431" t="s">
        <v>400</v>
      </c>
      <c r="D16" s="276" t="s">
        <v>55</v>
      </c>
      <c r="E16" s="276">
        <v>16</v>
      </c>
      <c r="F16" s="426"/>
      <c r="G16" s="72"/>
      <c r="H16" s="421"/>
      <c r="I16" s="432"/>
      <c r="J16" s="428"/>
      <c r="K16" s="421"/>
      <c r="L16" s="428"/>
      <c r="M16" s="421"/>
      <c r="N16" s="421"/>
      <c r="O16" s="421"/>
      <c r="P16" s="421"/>
      <c r="Q16" s="430"/>
    </row>
    <row r="17" spans="1:17" ht="22.5" x14ac:dyDescent="0.2">
      <c r="A17" s="423">
        <v>3</v>
      </c>
      <c r="B17" s="182" t="s">
        <v>53</v>
      </c>
      <c r="C17" s="431" t="s">
        <v>401</v>
      </c>
      <c r="D17" s="276" t="s">
        <v>55</v>
      </c>
      <c r="E17" s="276">
        <v>90</v>
      </c>
      <c r="F17" s="426"/>
      <c r="G17" s="72"/>
      <c r="H17" s="421"/>
      <c r="I17" s="432"/>
      <c r="J17" s="428"/>
      <c r="K17" s="421"/>
      <c r="L17" s="428"/>
      <c r="M17" s="421"/>
      <c r="N17" s="421"/>
      <c r="O17" s="421"/>
      <c r="P17" s="421"/>
      <c r="Q17" s="430"/>
    </row>
    <row r="18" spans="1:17" ht="22.5" x14ac:dyDescent="0.2">
      <c r="A18" s="423">
        <v>4</v>
      </c>
      <c r="B18" s="182" t="s">
        <v>53</v>
      </c>
      <c r="C18" s="433" t="s">
        <v>402</v>
      </c>
      <c r="D18" s="276" t="s">
        <v>55</v>
      </c>
      <c r="E18" s="276">
        <v>72</v>
      </c>
      <c r="F18" s="426"/>
      <c r="G18" s="72"/>
      <c r="H18" s="421"/>
      <c r="I18" s="432"/>
      <c r="J18" s="428"/>
      <c r="K18" s="421"/>
      <c r="L18" s="428"/>
      <c r="M18" s="421"/>
      <c r="N18" s="421"/>
      <c r="O18" s="421"/>
      <c r="P18" s="421"/>
      <c r="Q18" s="430"/>
    </row>
    <row r="19" spans="1:17" ht="22.5" x14ac:dyDescent="0.2">
      <c r="A19" s="423">
        <v>5</v>
      </c>
      <c r="B19" s="182" t="s">
        <v>53</v>
      </c>
      <c r="C19" s="433" t="s">
        <v>403</v>
      </c>
      <c r="D19" s="434" t="s">
        <v>55</v>
      </c>
      <c r="E19" s="434">
        <v>36</v>
      </c>
      <c r="F19" s="426"/>
      <c r="G19" s="72"/>
      <c r="H19" s="421"/>
      <c r="I19" s="432"/>
      <c r="J19" s="428"/>
      <c r="K19" s="421"/>
      <c r="L19" s="428"/>
      <c r="M19" s="421"/>
      <c r="N19" s="421"/>
      <c r="O19" s="421"/>
      <c r="P19" s="421"/>
      <c r="Q19" s="430"/>
    </row>
    <row r="20" spans="1:17" ht="22.5" x14ac:dyDescent="0.2">
      <c r="A20" s="423">
        <v>6</v>
      </c>
      <c r="B20" s="182" t="s">
        <v>53</v>
      </c>
      <c r="C20" s="433" t="s">
        <v>403</v>
      </c>
      <c r="D20" s="434" t="s">
        <v>55</v>
      </c>
      <c r="E20" s="434">
        <v>8</v>
      </c>
      <c r="F20" s="426"/>
      <c r="G20" s="72"/>
      <c r="H20" s="421"/>
      <c r="I20" s="432"/>
      <c r="J20" s="428"/>
      <c r="K20" s="421"/>
      <c r="L20" s="428"/>
      <c r="M20" s="421"/>
      <c r="N20" s="421"/>
      <c r="O20" s="421"/>
      <c r="P20" s="421"/>
      <c r="Q20" s="430"/>
    </row>
    <row r="21" spans="1:17" ht="22.5" x14ac:dyDescent="0.2">
      <c r="A21" s="423">
        <v>7</v>
      </c>
      <c r="B21" s="182" t="s">
        <v>53</v>
      </c>
      <c r="C21" s="435" t="s">
        <v>404</v>
      </c>
      <c r="D21" s="294" t="s">
        <v>57</v>
      </c>
      <c r="E21" s="88">
        <v>2</v>
      </c>
      <c r="F21" s="426"/>
      <c r="G21" s="72"/>
      <c r="H21" s="421"/>
      <c r="I21" s="432"/>
      <c r="J21" s="428"/>
      <c r="K21" s="421"/>
      <c r="L21" s="428"/>
      <c r="M21" s="421"/>
      <c r="N21" s="421"/>
      <c r="O21" s="421"/>
      <c r="P21" s="421"/>
      <c r="Q21" s="430"/>
    </row>
    <row r="22" spans="1:17" ht="22.5" x14ac:dyDescent="0.2">
      <c r="A22" s="423">
        <v>8</v>
      </c>
      <c r="B22" s="182" t="s">
        <v>53</v>
      </c>
      <c r="C22" s="435" t="s">
        <v>405</v>
      </c>
      <c r="D22" s="294" t="s">
        <v>57</v>
      </c>
      <c r="E22" s="88">
        <v>4</v>
      </c>
      <c r="F22" s="426"/>
      <c r="G22" s="72"/>
      <c r="H22" s="421"/>
      <c r="I22" s="432"/>
      <c r="J22" s="428"/>
      <c r="K22" s="421"/>
      <c r="L22" s="428"/>
      <c r="M22" s="421"/>
      <c r="N22" s="421"/>
      <c r="O22" s="421"/>
      <c r="P22" s="421"/>
      <c r="Q22" s="430"/>
    </row>
    <row r="23" spans="1:17" ht="22.5" x14ac:dyDescent="0.2">
      <c r="A23" s="423">
        <v>9</v>
      </c>
      <c r="B23" s="182" t="s">
        <v>53</v>
      </c>
      <c r="C23" s="435" t="s">
        <v>406</v>
      </c>
      <c r="D23" s="294" t="s">
        <v>57</v>
      </c>
      <c r="E23" s="88">
        <v>4</v>
      </c>
      <c r="F23" s="426"/>
      <c r="G23" s="72"/>
      <c r="H23" s="421"/>
      <c r="I23" s="432"/>
      <c r="J23" s="428"/>
      <c r="K23" s="421"/>
      <c r="L23" s="428"/>
      <c r="M23" s="421"/>
      <c r="N23" s="421"/>
      <c r="O23" s="421"/>
      <c r="P23" s="421"/>
      <c r="Q23" s="430"/>
    </row>
    <row r="24" spans="1:17" ht="33.75" x14ac:dyDescent="0.2">
      <c r="A24" s="423">
        <v>10</v>
      </c>
      <c r="B24" s="182" t="s">
        <v>53</v>
      </c>
      <c r="C24" s="433" t="s">
        <v>407</v>
      </c>
      <c r="D24" s="276" t="s">
        <v>57</v>
      </c>
      <c r="E24" s="276">
        <v>2</v>
      </c>
      <c r="F24" s="426"/>
      <c r="G24" s="72"/>
      <c r="H24" s="421"/>
      <c r="I24" s="432"/>
      <c r="J24" s="428"/>
      <c r="K24" s="421"/>
      <c r="L24" s="428"/>
      <c r="M24" s="421"/>
      <c r="N24" s="421"/>
      <c r="O24" s="421"/>
      <c r="P24" s="421"/>
      <c r="Q24" s="430"/>
    </row>
    <row r="25" spans="1:17" ht="33.75" x14ac:dyDescent="0.2">
      <c r="A25" s="423">
        <v>11</v>
      </c>
      <c r="B25" s="182" t="s">
        <v>53</v>
      </c>
      <c r="C25" s="433" t="s">
        <v>408</v>
      </c>
      <c r="D25" s="276" t="s">
        <v>57</v>
      </c>
      <c r="E25" s="276">
        <v>2</v>
      </c>
      <c r="F25" s="426"/>
      <c r="G25" s="72"/>
      <c r="H25" s="421"/>
      <c r="I25" s="363"/>
      <c r="J25" s="436"/>
      <c r="K25" s="421"/>
      <c r="L25" s="428"/>
      <c r="M25" s="421"/>
      <c r="N25" s="421"/>
      <c r="O25" s="421"/>
      <c r="P25" s="421"/>
      <c r="Q25" s="430"/>
    </row>
    <row r="26" spans="1:17" ht="22.5" x14ac:dyDescent="0.2">
      <c r="A26" s="423">
        <v>12</v>
      </c>
      <c r="B26" s="182" t="s">
        <v>53</v>
      </c>
      <c r="C26" s="431" t="s">
        <v>409</v>
      </c>
      <c r="D26" s="276" t="s">
        <v>57</v>
      </c>
      <c r="E26" s="276">
        <v>4</v>
      </c>
      <c r="F26" s="426"/>
      <c r="G26" s="72"/>
      <c r="H26" s="421"/>
      <c r="I26" s="432"/>
      <c r="J26" s="436"/>
      <c r="K26" s="421"/>
      <c r="L26" s="428"/>
      <c r="M26" s="421"/>
      <c r="N26" s="421"/>
      <c r="O26" s="421"/>
      <c r="P26" s="421"/>
      <c r="Q26" s="430"/>
    </row>
    <row r="27" spans="1:17" ht="22.5" x14ac:dyDescent="0.2">
      <c r="A27" s="423">
        <v>13</v>
      </c>
      <c r="B27" s="182" t="s">
        <v>53</v>
      </c>
      <c r="C27" s="431" t="s">
        <v>410</v>
      </c>
      <c r="D27" s="276" t="s">
        <v>57</v>
      </c>
      <c r="E27" s="276">
        <v>4</v>
      </c>
      <c r="F27" s="426"/>
      <c r="G27" s="72"/>
      <c r="H27" s="421"/>
      <c r="I27" s="432"/>
      <c r="J27" s="436"/>
      <c r="K27" s="421"/>
      <c r="L27" s="428"/>
      <c r="M27" s="421"/>
      <c r="N27" s="421"/>
      <c r="O27" s="421"/>
      <c r="P27" s="421"/>
      <c r="Q27" s="430"/>
    </row>
    <row r="28" spans="1:17" ht="22.5" x14ac:dyDescent="0.2">
      <c r="A28" s="423">
        <v>14</v>
      </c>
      <c r="B28" s="182" t="s">
        <v>53</v>
      </c>
      <c r="C28" s="431" t="s">
        <v>411</v>
      </c>
      <c r="D28" s="276" t="s">
        <v>57</v>
      </c>
      <c r="E28" s="276">
        <v>4</v>
      </c>
      <c r="F28" s="426"/>
      <c r="G28" s="72"/>
      <c r="H28" s="421"/>
      <c r="I28" s="432"/>
      <c r="J28" s="436"/>
      <c r="K28" s="421"/>
      <c r="L28" s="428"/>
      <c r="M28" s="421"/>
      <c r="N28" s="421"/>
      <c r="O28" s="421"/>
      <c r="P28" s="421"/>
      <c r="Q28" s="430"/>
    </row>
    <row r="29" spans="1:17" x14ac:dyDescent="0.2">
      <c r="A29" s="423">
        <v>15</v>
      </c>
      <c r="B29" s="182" t="s">
        <v>53</v>
      </c>
      <c r="C29" s="431" t="s">
        <v>412</v>
      </c>
      <c r="D29" s="276" t="s">
        <v>57</v>
      </c>
      <c r="E29" s="276">
        <v>2</v>
      </c>
      <c r="F29" s="426"/>
      <c r="G29" s="72"/>
      <c r="H29" s="421"/>
      <c r="I29" s="432"/>
      <c r="J29" s="436"/>
      <c r="K29" s="421"/>
      <c r="L29" s="428"/>
      <c r="M29" s="421"/>
      <c r="N29" s="421"/>
      <c r="O29" s="421"/>
      <c r="P29" s="421"/>
      <c r="Q29" s="430"/>
    </row>
    <row r="30" spans="1:17" x14ac:dyDescent="0.2">
      <c r="A30" s="423">
        <v>16</v>
      </c>
      <c r="B30" s="182" t="s">
        <v>53</v>
      </c>
      <c r="C30" s="431" t="s">
        <v>413</v>
      </c>
      <c r="D30" s="276" t="s">
        <v>57</v>
      </c>
      <c r="E30" s="276">
        <v>8</v>
      </c>
      <c r="F30" s="426"/>
      <c r="G30" s="72"/>
      <c r="H30" s="421"/>
      <c r="I30" s="432"/>
      <c r="J30" s="436"/>
      <c r="K30" s="421"/>
      <c r="L30" s="428"/>
      <c r="M30" s="421"/>
      <c r="N30" s="421"/>
      <c r="O30" s="421"/>
      <c r="P30" s="421"/>
      <c r="Q30" s="430"/>
    </row>
    <row r="31" spans="1:17" x14ac:dyDescent="0.2">
      <c r="A31" s="423">
        <v>17</v>
      </c>
      <c r="B31" s="182" t="s">
        <v>53</v>
      </c>
      <c r="C31" s="431" t="s">
        <v>414</v>
      </c>
      <c r="D31" s="276" t="s">
        <v>57</v>
      </c>
      <c r="E31" s="437">
        <v>8</v>
      </c>
      <c r="F31" s="426"/>
      <c r="G31" s="72"/>
      <c r="H31" s="421"/>
      <c r="I31" s="432"/>
      <c r="J31" s="436"/>
      <c r="K31" s="421"/>
      <c r="L31" s="428"/>
      <c r="M31" s="421"/>
      <c r="N31" s="421"/>
      <c r="O31" s="421"/>
      <c r="P31" s="421"/>
      <c r="Q31" s="430"/>
    </row>
    <row r="32" spans="1:17" x14ac:dyDescent="0.2">
      <c r="A32" s="423">
        <v>18</v>
      </c>
      <c r="B32" s="182" t="s">
        <v>53</v>
      </c>
      <c r="C32" s="431" t="s">
        <v>415</v>
      </c>
      <c r="D32" s="276" t="s">
        <v>57</v>
      </c>
      <c r="E32" s="276">
        <v>8</v>
      </c>
      <c r="F32" s="426"/>
      <c r="G32" s="72"/>
      <c r="H32" s="421"/>
      <c r="I32" s="432"/>
      <c r="J32" s="436"/>
      <c r="K32" s="421"/>
      <c r="L32" s="428"/>
      <c r="M32" s="421"/>
      <c r="N32" s="421"/>
      <c r="O32" s="421"/>
      <c r="P32" s="421"/>
      <c r="Q32" s="430"/>
    </row>
    <row r="33" spans="1:17" x14ac:dyDescent="0.2">
      <c r="A33" s="423">
        <v>19</v>
      </c>
      <c r="B33" s="182" t="s">
        <v>53</v>
      </c>
      <c r="C33" s="431" t="s">
        <v>416</v>
      </c>
      <c r="D33" s="276" t="s">
        <v>57</v>
      </c>
      <c r="E33" s="276">
        <v>8</v>
      </c>
      <c r="F33" s="426"/>
      <c r="G33" s="72"/>
      <c r="H33" s="421"/>
      <c r="I33" s="432"/>
      <c r="J33" s="436"/>
      <c r="K33" s="421"/>
      <c r="L33" s="428"/>
      <c r="M33" s="421"/>
      <c r="N33" s="421"/>
      <c r="O33" s="421"/>
      <c r="P33" s="421"/>
      <c r="Q33" s="430"/>
    </row>
    <row r="34" spans="1:17" x14ac:dyDescent="0.2">
      <c r="A34" s="423">
        <v>20</v>
      </c>
      <c r="B34" s="182" t="s">
        <v>53</v>
      </c>
      <c r="C34" s="431" t="s">
        <v>417</v>
      </c>
      <c r="D34" s="276" t="s">
        <v>57</v>
      </c>
      <c r="E34" s="276">
        <v>8</v>
      </c>
      <c r="F34" s="426"/>
      <c r="G34" s="72"/>
      <c r="H34" s="421"/>
      <c r="I34" s="432"/>
      <c r="J34" s="436"/>
      <c r="K34" s="421"/>
      <c r="L34" s="428"/>
      <c r="M34" s="421"/>
      <c r="N34" s="421"/>
      <c r="O34" s="421"/>
      <c r="P34" s="421"/>
      <c r="Q34" s="430"/>
    </row>
    <row r="35" spans="1:17" x14ac:dyDescent="0.2">
      <c r="A35" s="423">
        <v>21</v>
      </c>
      <c r="B35" s="182" t="s">
        <v>53</v>
      </c>
      <c r="C35" s="431" t="s">
        <v>418</v>
      </c>
      <c r="D35" s="276" t="s">
        <v>57</v>
      </c>
      <c r="E35" s="276">
        <v>8</v>
      </c>
      <c r="F35" s="426"/>
      <c r="G35" s="72"/>
      <c r="H35" s="421"/>
      <c r="I35" s="432"/>
      <c r="J35" s="436"/>
      <c r="K35" s="421"/>
      <c r="L35" s="428"/>
      <c r="M35" s="421"/>
      <c r="N35" s="421"/>
      <c r="O35" s="421"/>
      <c r="P35" s="421"/>
      <c r="Q35" s="430"/>
    </row>
    <row r="36" spans="1:17" ht="22.5" x14ac:dyDescent="0.2">
      <c r="A36" s="423">
        <v>22</v>
      </c>
      <c r="B36" s="182" t="s">
        <v>53</v>
      </c>
      <c r="C36" s="431" t="s">
        <v>419</v>
      </c>
      <c r="D36" s="276" t="s">
        <v>57</v>
      </c>
      <c r="E36" s="276">
        <v>4</v>
      </c>
      <c r="F36" s="426"/>
      <c r="G36" s="72"/>
      <c r="H36" s="421"/>
      <c r="I36" s="432"/>
      <c r="J36" s="428"/>
      <c r="K36" s="421"/>
      <c r="L36" s="428"/>
      <c r="M36" s="421"/>
      <c r="N36" s="421"/>
      <c r="O36" s="421"/>
      <c r="P36" s="421"/>
      <c r="Q36" s="430"/>
    </row>
    <row r="37" spans="1:17" ht="22.5" x14ac:dyDescent="0.2">
      <c r="A37" s="423">
        <v>23</v>
      </c>
      <c r="B37" s="182" t="s">
        <v>53</v>
      </c>
      <c r="C37" s="431" t="s">
        <v>420</v>
      </c>
      <c r="D37" s="276" t="s">
        <v>57</v>
      </c>
      <c r="E37" s="276">
        <v>18</v>
      </c>
      <c r="F37" s="426"/>
      <c r="G37" s="72"/>
      <c r="H37" s="421"/>
      <c r="I37" s="432"/>
      <c r="J37" s="428"/>
      <c r="K37" s="421"/>
      <c r="L37" s="428"/>
      <c r="M37" s="421"/>
      <c r="N37" s="421"/>
      <c r="O37" s="421"/>
      <c r="P37" s="421"/>
      <c r="Q37" s="430"/>
    </row>
    <row r="38" spans="1:17" x14ac:dyDescent="0.2">
      <c r="A38" s="423">
        <v>24</v>
      </c>
      <c r="B38" s="182" t="s">
        <v>53</v>
      </c>
      <c r="C38" s="431" t="s">
        <v>421</v>
      </c>
      <c r="D38" s="276" t="s">
        <v>57</v>
      </c>
      <c r="E38" s="276">
        <v>4</v>
      </c>
      <c r="F38" s="426"/>
      <c r="G38" s="72"/>
      <c r="H38" s="421"/>
      <c r="I38" s="363"/>
      <c r="J38" s="436"/>
      <c r="K38" s="421"/>
      <c r="L38" s="428"/>
      <c r="M38" s="421"/>
      <c r="N38" s="421"/>
      <c r="O38" s="421"/>
      <c r="P38" s="421"/>
      <c r="Q38" s="430"/>
    </row>
    <row r="39" spans="1:17" ht="33.75" x14ac:dyDescent="0.2">
      <c r="A39" s="423">
        <v>25</v>
      </c>
      <c r="B39" s="182" t="s">
        <v>53</v>
      </c>
      <c r="C39" s="433" t="s">
        <v>422</v>
      </c>
      <c r="D39" s="276" t="s">
        <v>57</v>
      </c>
      <c r="E39" s="276">
        <v>2</v>
      </c>
      <c r="F39" s="426"/>
      <c r="G39" s="72"/>
      <c r="H39" s="421"/>
      <c r="I39" s="428"/>
      <c r="J39" s="428"/>
      <c r="K39" s="421"/>
      <c r="L39" s="428"/>
      <c r="M39" s="421"/>
      <c r="N39" s="421"/>
      <c r="O39" s="421"/>
      <c r="P39" s="421"/>
      <c r="Q39" s="430"/>
    </row>
    <row r="40" spans="1:17" ht="33.75" x14ac:dyDescent="0.2">
      <c r="A40" s="423">
        <v>26</v>
      </c>
      <c r="B40" s="182" t="s">
        <v>53</v>
      </c>
      <c r="C40" s="433" t="s">
        <v>423</v>
      </c>
      <c r="D40" s="276" t="s">
        <v>57</v>
      </c>
      <c r="E40" s="276">
        <v>16</v>
      </c>
      <c r="F40" s="426"/>
      <c r="G40" s="72"/>
      <c r="H40" s="421"/>
      <c r="I40" s="428"/>
      <c r="J40" s="428"/>
      <c r="K40" s="421"/>
      <c r="L40" s="428"/>
      <c r="M40" s="421"/>
      <c r="N40" s="421"/>
      <c r="O40" s="421"/>
      <c r="P40" s="421"/>
      <c r="Q40" s="430"/>
    </row>
    <row r="41" spans="1:17" ht="33.75" x14ac:dyDescent="0.2">
      <c r="A41" s="423">
        <v>27</v>
      </c>
      <c r="B41" s="182" t="s">
        <v>53</v>
      </c>
      <c r="C41" s="433" t="s">
        <v>424</v>
      </c>
      <c r="D41" s="276" t="s">
        <v>57</v>
      </c>
      <c r="E41" s="276">
        <v>20</v>
      </c>
      <c r="F41" s="426"/>
      <c r="G41" s="72"/>
      <c r="H41" s="421"/>
      <c r="I41" s="428"/>
      <c r="J41" s="428"/>
      <c r="K41" s="421"/>
      <c r="L41" s="428"/>
      <c r="M41" s="421"/>
      <c r="N41" s="421"/>
      <c r="O41" s="421"/>
      <c r="P41" s="421"/>
      <c r="Q41" s="430"/>
    </row>
    <row r="42" spans="1:17" ht="22.5" x14ac:dyDescent="0.2">
      <c r="A42" s="423">
        <v>28</v>
      </c>
      <c r="B42" s="182" t="s">
        <v>53</v>
      </c>
      <c r="C42" s="433" t="s">
        <v>425</v>
      </c>
      <c r="D42" s="276" t="s">
        <v>55</v>
      </c>
      <c r="E42" s="276">
        <v>16</v>
      </c>
      <c r="F42" s="426"/>
      <c r="G42" s="72"/>
      <c r="H42" s="421"/>
      <c r="I42" s="436"/>
      <c r="J42" s="436"/>
      <c r="K42" s="421"/>
      <c r="L42" s="428"/>
      <c r="M42" s="421"/>
      <c r="N42" s="421"/>
      <c r="O42" s="421"/>
      <c r="P42" s="421"/>
      <c r="Q42" s="430"/>
    </row>
    <row r="43" spans="1:17" ht="22.5" x14ac:dyDescent="0.2">
      <c r="A43" s="423">
        <v>29</v>
      </c>
      <c r="B43" s="182" t="s">
        <v>53</v>
      </c>
      <c r="C43" s="433" t="s">
        <v>426</v>
      </c>
      <c r="D43" s="276" t="s">
        <v>55</v>
      </c>
      <c r="E43" s="276">
        <v>90</v>
      </c>
      <c r="F43" s="426"/>
      <c r="G43" s="72"/>
      <c r="H43" s="421"/>
      <c r="I43" s="436"/>
      <c r="J43" s="436"/>
      <c r="K43" s="421"/>
      <c r="L43" s="428"/>
      <c r="M43" s="421"/>
      <c r="N43" s="421"/>
      <c r="O43" s="421"/>
      <c r="P43" s="421"/>
      <c r="Q43" s="430"/>
    </row>
    <row r="44" spans="1:17" ht="22.5" x14ac:dyDescent="0.2">
      <c r="A44" s="423">
        <v>30</v>
      </c>
      <c r="B44" s="182" t="s">
        <v>53</v>
      </c>
      <c r="C44" s="433" t="s">
        <v>427</v>
      </c>
      <c r="D44" s="276" t="s">
        <v>55</v>
      </c>
      <c r="E44" s="276">
        <v>24</v>
      </c>
      <c r="F44" s="426"/>
      <c r="G44" s="72"/>
      <c r="H44" s="421"/>
      <c r="I44" s="436"/>
      <c r="J44" s="436"/>
      <c r="K44" s="421"/>
      <c r="L44" s="428"/>
      <c r="M44" s="421"/>
      <c r="N44" s="421"/>
      <c r="O44" s="421"/>
      <c r="P44" s="421"/>
      <c r="Q44" s="430"/>
    </row>
    <row r="45" spans="1:17" ht="22.5" x14ac:dyDescent="0.2">
      <c r="A45" s="423">
        <v>31</v>
      </c>
      <c r="B45" s="182" t="s">
        <v>53</v>
      </c>
      <c r="C45" s="433" t="s">
        <v>428</v>
      </c>
      <c r="D45" s="276" t="s">
        <v>55</v>
      </c>
      <c r="E45" s="276">
        <v>12</v>
      </c>
      <c r="F45" s="426"/>
      <c r="G45" s="72"/>
      <c r="H45" s="421"/>
      <c r="I45" s="436"/>
      <c r="J45" s="436"/>
      <c r="K45" s="421"/>
      <c r="L45" s="428"/>
      <c r="M45" s="421"/>
      <c r="N45" s="421"/>
      <c r="O45" s="421"/>
      <c r="P45" s="421"/>
      <c r="Q45" s="430"/>
    </row>
    <row r="46" spans="1:17" ht="22.5" x14ac:dyDescent="0.2">
      <c r="A46" s="423">
        <v>32</v>
      </c>
      <c r="B46" s="182" t="s">
        <v>53</v>
      </c>
      <c r="C46" s="433" t="s">
        <v>429</v>
      </c>
      <c r="D46" s="276" t="s">
        <v>55</v>
      </c>
      <c r="E46" s="276">
        <v>8</v>
      </c>
      <c r="F46" s="426"/>
      <c r="G46" s="72"/>
      <c r="H46" s="421"/>
      <c r="I46" s="436"/>
      <c r="J46" s="436"/>
      <c r="K46" s="421"/>
      <c r="L46" s="428"/>
      <c r="M46" s="421"/>
      <c r="N46" s="421"/>
      <c r="O46" s="421"/>
      <c r="P46" s="421"/>
      <c r="Q46" s="430"/>
    </row>
    <row r="47" spans="1:17" x14ac:dyDescent="0.2">
      <c r="A47" s="423">
        <v>33</v>
      </c>
      <c r="B47" s="182" t="s">
        <v>53</v>
      </c>
      <c r="C47" s="438" t="s">
        <v>430</v>
      </c>
      <c r="D47" s="276" t="s">
        <v>71</v>
      </c>
      <c r="E47" s="276">
        <v>20</v>
      </c>
      <c r="F47" s="426"/>
      <c r="G47" s="72"/>
      <c r="H47" s="421"/>
      <c r="I47" s="436"/>
      <c r="J47" s="436"/>
      <c r="K47" s="421"/>
      <c r="L47" s="428"/>
      <c r="M47" s="421"/>
      <c r="N47" s="421"/>
      <c r="O47" s="421"/>
      <c r="P47" s="421"/>
      <c r="Q47" s="430"/>
    </row>
    <row r="48" spans="1:17" x14ac:dyDescent="0.2">
      <c r="A48" s="423">
        <v>34</v>
      </c>
      <c r="B48" s="182" t="s">
        <v>53</v>
      </c>
      <c r="C48" s="433" t="s">
        <v>431</v>
      </c>
      <c r="D48" s="276" t="s">
        <v>432</v>
      </c>
      <c r="E48" s="276">
        <v>2</v>
      </c>
      <c r="F48" s="426"/>
      <c r="G48" s="72"/>
      <c r="H48" s="421"/>
      <c r="I48" s="428"/>
      <c r="J48" s="428"/>
      <c r="K48" s="421"/>
      <c r="L48" s="428"/>
      <c r="M48" s="421"/>
      <c r="N48" s="421"/>
      <c r="O48" s="421"/>
      <c r="P48" s="421"/>
      <c r="Q48" s="430"/>
    </row>
    <row r="49" spans="1:17" x14ac:dyDescent="0.2">
      <c r="A49" s="423">
        <v>35</v>
      </c>
      <c r="B49" s="182" t="s">
        <v>53</v>
      </c>
      <c r="C49" s="433" t="s">
        <v>433</v>
      </c>
      <c r="D49" s="276" t="s">
        <v>432</v>
      </c>
      <c r="E49" s="276">
        <v>2</v>
      </c>
      <c r="F49" s="426"/>
      <c r="G49" s="72"/>
      <c r="H49" s="421"/>
      <c r="I49" s="428"/>
      <c r="J49" s="428"/>
      <c r="K49" s="421"/>
      <c r="L49" s="428"/>
      <c r="M49" s="421"/>
      <c r="N49" s="421"/>
      <c r="O49" s="421"/>
      <c r="P49" s="421"/>
      <c r="Q49" s="430"/>
    </row>
    <row r="50" spans="1:17" ht="33.75" x14ac:dyDescent="0.2">
      <c r="A50" s="423">
        <v>36</v>
      </c>
      <c r="B50" s="182" t="s">
        <v>53</v>
      </c>
      <c r="C50" s="87" t="s">
        <v>434</v>
      </c>
      <c r="D50" s="276" t="s">
        <v>61</v>
      </c>
      <c r="E50" s="276">
        <v>8</v>
      </c>
      <c r="F50" s="426"/>
      <c r="G50" s="72"/>
      <c r="H50" s="421"/>
      <c r="I50" s="436"/>
      <c r="J50" s="436"/>
      <c r="K50" s="421"/>
      <c r="L50" s="428"/>
      <c r="M50" s="421"/>
      <c r="N50" s="421"/>
      <c r="O50" s="421"/>
      <c r="P50" s="421"/>
      <c r="Q50" s="430"/>
    </row>
    <row r="51" spans="1:17" x14ac:dyDescent="0.2">
      <c r="A51" s="423">
        <v>37</v>
      </c>
      <c r="B51" s="182" t="s">
        <v>53</v>
      </c>
      <c r="C51" s="431" t="s">
        <v>435</v>
      </c>
      <c r="D51" s="276" t="s">
        <v>57</v>
      </c>
      <c r="E51" s="276">
        <v>8</v>
      </c>
      <c r="F51" s="426"/>
      <c r="G51" s="72"/>
      <c r="H51" s="421"/>
      <c r="I51" s="436"/>
      <c r="J51" s="436"/>
      <c r="K51" s="421"/>
      <c r="L51" s="428"/>
      <c r="M51" s="421"/>
      <c r="N51" s="421"/>
      <c r="O51" s="421"/>
      <c r="P51" s="421"/>
      <c r="Q51" s="430"/>
    </row>
    <row r="52" spans="1:17" ht="33.75" x14ac:dyDescent="0.2">
      <c r="A52" s="423">
        <v>38</v>
      </c>
      <c r="B52" s="182" t="s">
        <v>53</v>
      </c>
      <c r="C52" s="431" t="s">
        <v>436</v>
      </c>
      <c r="D52" s="276" t="s">
        <v>432</v>
      </c>
      <c r="E52" s="276">
        <v>2</v>
      </c>
      <c r="F52" s="426"/>
      <c r="G52" s="72"/>
      <c r="H52" s="421"/>
      <c r="I52" s="436"/>
      <c r="J52" s="436"/>
      <c r="K52" s="421"/>
      <c r="L52" s="428"/>
      <c r="M52" s="421"/>
      <c r="N52" s="421"/>
      <c r="O52" s="421"/>
      <c r="P52" s="421"/>
      <c r="Q52" s="430"/>
    </row>
    <row r="53" spans="1:17" ht="33.75" x14ac:dyDescent="0.2">
      <c r="A53" s="423">
        <v>39</v>
      </c>
      <c r="B53" s="182" t="s">
        <v>53</v>
      </c>
      <c r="C53" s="431" t="s">
        <v>437</v>
      </c>
      <c r="D53" s="276" t="s">
        <v>432</v>
      </c>
      <c r="E53" s="276">
        <v>2</v>
      </c>
      <c r="F53" s="426"/>
      <c r="G53" s="72"/>
      <c r="H53" s="421"/>
      <c r="I53" s="428"/>
      <c r="J53" s="428"/>
      <c r="K53" s="421"/>
      <c r="L53" s="428"/>
      <c r="M53" s="421"/>
      <c r="N53" s="421"/>
      <c r="O53" s="421"/>
      <c r="P53" s="421"/>
      <c r="Q53" s="430"/>
    </row>
    <row r="54" spans="1:17" ht="33.75" x14ac:dyDescent="0.2">
      <c r="A54" s="423">
        <v>40</v>
      </c>
      <c r="B54" s="182" t="s">
        <v>53</v>
      </c>
      <c r="C54" s="431" t="s">
        <v>438</v>
      </c>
      <c r="D54" s="276" t="s">
        <v>57</v>
      </c>
      <c r="E54" s="276">
        <v>2</v>
      </c>
      <c r="F54" s="426"/>
      <c r="G54" s="72"/>
      <c r="H54" s="421"/>
      <c r="I54" s="428"/>
      <c r="J54" s="428"/>
      <c r="K54" s="421"/>
      <c r="L54" s="428"/>
      <c r="M54" s="421"/>
      <c r="N54" s="421"/>
      <c r="O54" s="421"/>
      <c r="P54" s="421"/>
      <c r="Q54" s="430"/>
    </row>
    <row r="55" spans="1:17" ht="22.5" x14ac:dyDescent="0.2">
      <c r="A55" s="423">
        <v>41</v>
      </c>
      <c r="B55" s="182" t="s">
        <v>53</v>
      </c>
      <c r="C55" s="439" t="s">
        <v>439</v>
      </c>
      <c r="D55" s="104" t="s">
        <v>432</v>
      </c>
      <c r="E55" s="104">
        <v>1</v>
      </c>
      <c r="F55" s="158"/>
      <c r="G55" s="72"/>
      <c r="H55" s="328"/>
      <c r="I55" s="328"/>
      <c r="J55" s="328"/>
      <c r="K55" s="363"/>
      <c r="L55" s="440"/>
      <c r="M55" s="440"/>
      <c r="N55" s="440"/>
      <c r="O55" s="440"/>
      <c r="P55" s="440"/>
      <c r="Q55" s="441"/>
    </row>
    <row r="56" spans="1:17" x14ac:dyDescent="0.2">
      <c r="A56" s="442"/>
      <c r="B56" s="442"/>
      <c r="C56" s="443" t="s">
        <v>440</v>
      </c>
      <c r="D56" s="442"/>
      <c r="E56" s="442"/>
      <c r="F56" s="442"/>
      <c r="G56" s="72"/>
      <c r="H56" s="444"/>
      <c r="I56" s="445"/>
      <c r="J56" s="445"/>
      <c r="K56" s="445"/>
      <c r="L56" s="440"/>
      <c r="M56" s="440"/>
      <c r="N56" s="440"/>
      <c r="O56" s="440"/>
      <c r="P56" s="440"/>
      <c r="Q56" s="441"/>
    </row>
    <row r="57" spans="1:17" ht="22.5" x14ac:dyDescent="0.2">
      <c r="A57" s="294">
        <v>42</v>
      </c>
      <c r="B57" s="294" t="s">
        <v>53</v>
      </c>
      <c r="C57" s="439" t="s">
        <v>441</v>
      </c>
      <c r="D57" s="294" t="s">
        <v>432</v>
      </c>
      <c r="E57" s="294">
        <v>30</v>
      </c>
      <c r="F57" s="442"/>
      <c r="G57" s="72"/>
      <c r="H57" s="363"/>
      <c r="I57" s="328"/>
      <c r="J57" s="328"/>
      <c r="K57" s="363"/>
      <c r="L57" s="440"/>
      <c r="M57" s="440"/>
      <c r="N57" s="440"/>
      <c r="O57" s="440"/>
      <c r="P57" s="440"/>
      <c r="Q57" s="441"/>
    </row>
    <row r="58" spans="1:17" ht="22.5" x14ac:dyDescent="0.2">
      <c r="A58" s="294">
        <v>43</v>
      </c>
      <c r="B58" s="294" t="s">
        <v>53</v>
      </c>
      <c r="C58" s="446" t="s">
        <v>442</v>
      </c>
      <c r="D58" s="447" t="s">
        <v>432</v>
      </c>
      <c r="E58" s="447">
        <v>30</v>
      </c>
      <c r="F58" s="448"/>
      <c r="G58" s="449"/>
      <c r="H58" s="450"/>
      <c r="I58" s="451"/>
      <c r="J58" s="451"/>
      <c r="K58" s="451"/>
      <c r="L58" s="452"/>
      <c r="M58" s="452"/>
      <c r="N58" s="452"/>
      <c r="O58" s="452"/>
      <c r="P58" s="452"/>
      <c r="Q58" s="453"/>
    </row>
    <row r="59" spans="1:17" ht="22.5" x14ac:dyDescent="0.2">
      <c r="A59" s="294">
        <v>44</v>
      </c>
      <c r="B59" s="454" t="s">
        <v>53</v>
      </c>
      <c r="C59" s="435" t="s">
        <v>443</v>
      </c>
      <c r="D59" s="294" t="s">
        <v>57</v>
      </c>
      <c r="E59" s="294">
        <v>30</v>
      </c>
      <c r="F59" s="442"/>
      <c r="G59" s="72"/>
      <c r="H59" s="328"/>
      <c r="I59" s="363"/>
      <c r="J59" s="363"/>
      <c r="K59" s="363"/>
      <c r="L59" s="440"/>
      <c r="M59" s="440"/>
      <c r="N59" s="440"/>
      <c r="O59" s="440"/>
      <c r="P59" s="440"/>
      <c r="Q59" s="441"/>
    </row>
    <row r="60" spans="1:17" ht="22.5" x14ac:dyDescent="0.2">
      <c r="A60" s="294">
        <v>45</v>
      </c>
      <c r="B60" s="454" t="s">
        <v>53</v>
      </c>
      <c r="C60" s="435" t="s">
        <v>444</v>
      </c>
      <c r="D60" s="294" t="s">
        <v>57</v>
      </c>
      <c r="E60" s="294">
        <v>30</v>
      </c>
      <c r="F60" s="442"/>
      <c r="G60" s="72"/>
      <c r="H60" s="328"/>
      <c r="I60" s="363"/>
      <c r="J60" s="363"/>
      <c r="K60" s="363"/>
      <c r="L60" s="440"/>
      <c r="M60" s="440"/>
      <c r="N60" s="440"/>
      <c r="O60" s="440"/>
      <c r="P60" s="440"/>
      <c r="Q60" s="441"/>
    </row>
    <row r="61" spans="1:17" ht="22.5" x14ac:dyDescent="0.2">
      <c r="B61" s="455"/>
      <c r="C61" s="456" t="s">
        <v>445</v>
      </c>
      <c r="D61" s="457"/>
      <c r="E61" s="424">
        <v>30</v>
      </c>
      <c r="F61" s="424"/>
      <c r="G61" s="72"/>
      <c r="H61" s="328"/>
      <c r="I61" s="445"/>
      <c r="J61" s="445"/>
      <c r="K61" s="445"/>
      <c r="L61" s="440"/>
      <c r="M61" s="440"/>
      <c r="N61" s="440"/>
      <c r="O61" s="440"/>
      <c r="P61" s="440"/>
      <c r="Q61" s="441"/>
    </row>
    <row r="62" spans="1:17" ht="45" x14ac:dyDescent="0.2">
      <c r="A62" s="423">
        <v>46</v>
      </c>
      <c r="B62" s="423" t="s">
        <v>53</v>
      </c>
      <c r="C62" s="439" t="s">
        <v>446</v>
      </c>
      <c r="D62" s="423" t="s">
        <v>432</v>
      </c>
      <c r="E62" s="425">
        <f t="shared" ref="E62:E71" si="1">F62*$E$61</f>
        <v>30</v>
      </c>
      <c r="F62" s="294">
        <v>1</v>
      </c>
      <c r="G62" s="72"/>
      <c r="H62" s="328"/>
      <c r="I62" s="363"/>
      <c r="J62" s="363"/>
      <c r="K62" s="363"/>
      <c r="L62" s="440"/>
      <c r="M62" s="440"/>
      <c r="N62" s="440"/>
      <c r="O62" s="440"/>
      <c r="P62" s="440"/>
      <c r="Q62" s="441"/>
    </row>
    <row r="63" spans="1:17" s="461" customFormat="1" ht="33.75" x14ac:dyDescent="0.2">
      <c r="A63" s="458">
        <f>A62+1</f>
        <v>47</v>
      </c>
      <c r="B63" s="423" t="s">
        <v>53</v>
      </c>
      <c r="C63" s="87" t="s">
        <v>447</v>
      </c>
      <c r="D63" s="88" t="s">
        <v>432</v>
      </c>
      <c r="E63" s="425">
        <f t="shared" si="1"/>
        <v>30</v>
      </c>
      <c r="F63" s="363">
        <v>1</v>
      </c>
      <c r="G63" s="363"/>
      <c r="H63" s="363"/>
      <c r="I63" s="459"/>
      <c r="J63" s="101"/>
      <c r="K63" s="101"/>
      <c r="L63" s="460"/>
      <c r="M63" s="460"/>
      <c r="N63" s="460"/>
      <c r="O63" s="460"/>
      <c r="P63" s="460"/>
      <c r="Q63" s="441"/>
    </row>
    <row r="64" spans="1:17" ht="22.5" x14ac:dyDescent="0.2">
      <c r="A64" s="423">
        <v>70</v>
      </c>
      <c r="B64" s="423" t="s">
        <v>53</v>
      </c>
      <c r="C64" s="439" t="s">
        <v>448</v>
      </c>
      <c r="D64" s="423" t="s">
        <v>57</v>
      </c>
      <c r="E64" s="425">
        <f t="shared" si="1"/>
        <v>30</v>
      </c>
      <c r="F64" s="294">
        <v>1</v>
      </c>
      <c r="G64" s="72"/>
      <c r="H64" s="328"/>
      <c r="I64" s="363"/>
      <c r="J64" s="363"/>
      <c r="K64" s="363"/>
      <c r="L64" s="440"/>
      <c r="M64" s="440"/>
      <c r="N64" s="440"/>
      <c r="O64" s="440"/>
      <c r="P64" s="440"/>
      <c r="Q64" s="441"/>
    </row>
    <row r="65" spans="1:17" ht="22.5" x14ac:dyDescent="0.2">
      <c r="A65" s="458">
        <f>A64+1</f>
        <v>71</v>
      </c>
      <c r="B65" s="423" t="s">
        <v>53</v>
      </c>
      <c r="C65" s="439" t="s">
        <v>449</v>
      </c>
      <c r="D65" s="423" t="s">
        <v>57</v>
      </c>
      <c r="E65" s="425">
        <f t="shared" si="1"/>
        <v>30</v>
      </c>
      <c r="F65" s="294">
        <v>1</v>
      </c>
      <c r="G65" s="72"/>
      <c r="H65" s="328"/>
      <c r="I65" s="363"/>
      <c r="J65" s="363"/>
      <c r="K65" s="363"/>
      <c r="L65" s="440"/>
      <c r="M65" s="440"/>
      <c r="N65" s="440"/>
      <c r="O65" s="440"/>
      <c r="P65" s="440"/>
      <c r="Q65" s="441"/>
    </row>
    <row r="66" spans="1:17" ht="22.5" x14ac:dyDescent="0.2">
      <c r="A66" s="423">
        <v>71</v>
      </c>
      <c r="B66" s="423" t="s">
        <v>53</v>
      </c>
      <c r="C66" s="439" t="s">
        <v>450</v>
      </c>
      <c r="D66" s="423" t="s">
        <v>57</v>
      </c>
      <c r="E66" s="425">
        <f t="shared" si="1"/>
        <v>60</v>
      </c>
      <c r="F66" s="294">
        <v>2</v>
      </c>
      <c r="G66" s="72"/>
      <c r="H66" s="328"/>
      <c r="I66" s="462"/>
      <c r="J66" s="297"/>
      <c r="K66" s="363"/>
      <c r="L66" s="440"/>
      <c r="M66" s="440"/>
      <c r="N66" s="440"/>
      <c r="O66" s="440"/>
      <c r="P66" s="440"/>
      <c r="Q66" s="441"/>
    </row>
    <row r="67" spans="1:17" ht="22.5" x14ac:dyDescent="0.2">
      <c r="A67" s="458">
        <f>A66+1</f>
        <v>72</v>
      </c>
      <c r="B67" s="423" t="s">
        <v>53</v>
      </c>
      <c r="C67" s="439" t="s">
        <v>451</v>
      </c>
      <c r="D67" s="423" t="s">
        <v>57</v>
      </c>
      <c r="E67" s="425">
        <f t="shared" si="1"/>
        <v>30</v>
      </c>
      <c r="F67" s="294">
        <v>1</v>
      </c>
      <c r="G67" s="72"/>
      <c r="H67" s="328"/>
      <c r="I67" s="462"/>
      <c r="J67" s="297"/>
      <c r="K67" s="363"/>
      <c r="L67" s="440"/>
      <c r="M67" s="440"/>
      <c r="N67" s="440"/>
      <c r="O67" s="440"/>
      <c r="P67" s="440"/>
      <c r="Q67" s="441"/>
    </row>
    <row r="68" spans="1:17" s="464" customFormat="1" ht="22.5" x14ac:dyDescent="0.2">
      <c r="A68" s="423">
        <v>72</v>
      </c>
      <c r="B68" s="423" t="s">
        <v>53</v>
      </c>
      <c r="C68" s="446" t="s">
        <v>430</v>
      </c>
      <c r="D68" s="463" t="s">
        <v>71</v>
      </c>
      <c r="E68" s="425">
        <f t="shared" si="1"/>
        <v>15</v>
      </c>
      <c r="F68" s="447">
        <v>0.5</v>
      </c>
      <c r="G68" s="449"/>
      <c r="H68" s="450"/>
      <c r="I68" s="451"/>
      <c r="J68" s="451"/>
      <c r="K68" s="451"/>
      <c r="L68" s="452"/>
      <c r="M68" s="452"/>
      <c r="N68" s="452"/>
      <c r="O68" s="452"/>
      <c r="P68" s="452"/>
      <c r="Q68" s="453"/>
    </row>
    <row r="69" spans="1:17" s="464" customFormat="1" ht="22.5" x14ac:dyDescent="0.2">
      <c r="A69" s="458">
        <f>A68+1</f>
        <v>73</v>
      </c>
      <c r="B69" s="423" t="s">
        <v>53</v>
      </c>
      <c r="C69" s="446" t="s">
        <v>431</v>
      </c>
      <c r="D69" s="463" t="s">
        <v>432</v>
      </c>
      <c r="E69" s="425">
        <f t="shared" si="1"/>
        <v>30</v>
      </c>
      <c r="F69" s="447">
        <v>1</v>
      </c>
      <c r="G69" s="449"/>
      <c r="H69" s="450"/>
      <c r="I69" s="451"/>
      <c r="J69" s="451"/>
      <c r="K69" s="451"/>
      <c r="L69" s="452"/>
      <c r="M69" s="452"/>
      <c r="N69" s="452"/>
      <c r="O69" s="452"/>
      <c r="P69" s="452"/>
      <c r="Q69" s="453"/>
    </row>
    <row r="70" spans="1:17" s="464" customFormat="1" ht="22.5" x14ac:dyDescent="0.2">
      <c r="A70" s="423">
        <v>73</v>
      </c>
      <c r="B70" s="423" t="s">
        <v>53</v>
      </c>
      <c r="C70" s="446" t="s">
        <v>452</v>
      </c>
      <c r="D70" s="463" t="s">
        <v>432</v>
      </c>
      <c r="E70" s="425">
        <f t="shared" si="1"/>
        <v>30</v>
      </c>
      <c r="F70" s="447">
        <v>1</v>
      </c>
      <c r="G70" s="449"/>
      <c r="H70" s="450"/>
      <c r="I70" s="451"/>
      <c r="J70" s="451"/>
      <c r="K70" s="451"/>
      <c r="L70" s="452"/>
      <c r="M70" s="452"/>
      <c r="N70" s="452"/>
      <c r="O70" s="452"/>
      <c r="P70" s="452"/>
      <c r="Q70" s="453"/>
    </row>
    <row r="71" spans="1:17" s="464" customFormat="1" ht="22.5" x14ac:dyDescent="0.2">
      <c r="A71" s="458">
        <f>A70+1</f>
        <v>74</v>
      </c>
      <c r="B71" s="423" t="s">
        <v>53</v>
      </c>
      <c r="C71" s="446" t="s">
        <v>453</v>
      </c>
      <c r="D71" s="463" t="s">
        <v>432</v>
      </c>
      <c r="E71" s="425">
        <f t="shared" si="1"/>
        <v>0.3</v>
      </c>
      <c r="F71" s="447">
        <v>0.01</v>
      </c>
      <c r="G71" s="449"/>
      <c r="H71" s="450"/>
      <c r="I71" s="451"/>
      <c r="J71" s="451"/>
      <c r="K71" s="451"/>
      <c r="L71" s="452"/>
      <c r="M71" s="452"/>
      <c r="N71" s="452"/>
      <c r="O71" s="452"/>
      <c r="P71" s="452"/>
      <c r="Q71" s="453"/>
    </row>
    <row r="72" spans="1:17" x14ac:dyDescent="0.2">
      <c r="A72" s="435"/>
      <c r="B72" s="423"/>
      <c r="C72" s="465" t="s">
        <v>454</v>
      </c>
      <c r="D72" s="466"/>
      <c r="E72" s="466"/>
      <c r="F72" s="426"/>
      <c r="G72" s="406"/>
      <c r="H72" s="65"/>
      <c r="I72" s="467"/>
      <c r="J72" s="467"/>
      <c r="K72" s="467"/>
      <c r="L72" s="161"/>
      <c r="M72" s="161"/>
      <c r="N72" s="161"/>
      <c r="O72" s="161"/>
      <c r="P72" s="161"/>
      <c r="Q72" s="161"/>
    </row>
    <row r="73" spans="1:17" x14ac:dyDescent="0.2">
      <c r="A73" s="294"/>
      <c r="B73" s="294"/>
      <c r="C73" s="294" t="s">
        <v>455</v>
      </c>
      <c r="D73" s="104"/>
      <c r="E73" s="468">
        <v>5</v>
      </c>
      <c r="F73" s="469"/>
      <c r="G73" s="406"/>
      <c r="H73" s="65"/>
      <c r="I73" s="467"/>
      <c r="J73" s="467"/>
      <c r="K73" s="467"/>
      <c r="L73" s="161"/>
      <c r="M73" s="161"/>
      <c r="N73" s="161"/>
      <c r="O73" s="161"/>
      <c r="P73" s="161"/>
      <c r="Q73" s="161"/>
    </row>
    <row r="74" spans="1:17" ht="33.75" x14ac:dyDescent="0.2">
      <c r="A74" s="104">
        <v>75</v>
      </c>
      <c r="B74" s="423" t="s">
        <v>53</v>
      </c>
      <c r="C74" s="433" t="s">
        <v>456</v>
      </c>
      <c r="D74" s="104" t="s">
        <v>432</v>
      </c>
      <c r="E74" s="425">
        <f t="shared" ref="E74:E86" si="2">F74*$E$73</f>
        <v>10</v>
      </c>
      <c r="F74" s="470">
        <v>2</v>
      </c>
      <c r="G74" s="328"/>
      <c r="H74" s="328"/>
      <c r="I74" s="328"/>
      <c r="J74" s="328"/>
      <c r="K74" s="363"/>
      <c r="L74" s="440"/>
      <c r="M74" s="440"/>
      <c r="N74" s="440"/>
      <c r="O74" s="440"/>
      <c r="P74" s="440"/>
      <c r="Q74" s="441"/>
    </row>
    <row r="75" spans="1:17" ht="33.75" x14ac:dyDescent="0.2">
      <c r="A75" s="104">
        <f t="shared" ref="A75:A88" si="3">A74+1</f>
        <v>76</v>
      </c>
      <c r="B75" s="423" t="s">
        <v>53</v>
      </c>
      <c r="C75" s="433" t="s">
        <v>457</v>
      </c>
      <c r="D75" s="104" t="s">
        <v>432</v>
      </c>
      <c r="E75" s="425">
        <f t="shared" si="2"/>
        <v>5</v>
      </c>
      <c r="F75" s="470">
        <v>1</v>
      </c>
      <c r="G75" s="328"/>
      <c r="H75" s="328"/>
      <c r="I75" s="363"/>
      <c r="J75" s="363"/>
      <c r="K75" s="363"/>
      <c r="L75" s="440"/>
      <c r="M75" s="440"/>
      <c r="N75" s="440"/>
      <c r="O75" s="440"/>
      <c r="P75" s="440"/>
      <c r="Q75" s="441"/>
    </row>
    <row r="76" spans="1:17" ht="33.75" x14ac:dyDescent="0.2">
      <c r="A76" s="104">
        <f t="shared" si="3"/>
        <v>77</v>
      </c>
      <c r="B76" s="423" t="s">
        <v>53</v>
      </c>
      <c r="C76" s="433" t="s">
        <v>458</v>
      </c>
      <c r="D76" s="104" t="s">
        <v>432</v>
      </c>
      <c r="E76" s="425">
        <f t="shared" si="2"/>
        <v>5</v>
      </c>
      <c r="F76" s="470">
        <v>1</v>
      </c>
      <c r="G76" s="328"/>
      <c r="H76" s="328"/>
      <c r="I76" s="363"/>
      <c r="J76" s="363"/>
      <c r="K76" s="363"/>
      <c r="L76" s="440"/>
      <c r="M76" s="440"/>
      <c r="N76" s="440"/>
      <c r="O76" s="440"/>
      <c r="P76" s="440"/>
      <c r="Q76" s="441"/>
    </row>
    <row r="77" spans="1:17" ht="33.75" x14ac:dyDescent="0.2">
      <c r="A77" s="104">
        <f t="shared" si="3"/>
        <v>78</v>
      </c>
      <c r="B77" s="423" t="s">
        <v>53</v>
      </c>
      <c r="C77" s="433" t="s">
        <v>459</v>
      </c>
      <c r="D77" s="104" t="s">
        <v>432</v>
      </c>
      <c r="E77" s="425">
        <f t="shared" si="2"/>
        <v>20</v>
      </c>
      <c r="F77" s="276">
        <v>4</v>
      </c>
      <c r="G77" s="328"/>
      <c r="H77" s="328"/>
      <c r="I77" s="273"/>
      <c r="J77" s="471"/>
      <c r="K77" s="472"/>
      <c r="L77" s="440"/>
      <c r="M77" s="440"/>
      <c r="N77" s="440"/>
      <c r="O77" s="440"/>
      <c r="P77" s="440"/>
      <c r="Q77" s="441"/>
    </row>
    <row r="78" spans="1:17" ht="33.75" x14ac:dyDescent="0.2">
      <c r="A78" s="104">
        <f t="shared" si="3"/>
        <v>79</v>
      </c>
      <c r="B78" s="423" t="s">
        <v>53</v>
      </c>
      <c r="C78" s="433" t="s">
        <v>460</v>
      </c>
      <c r="D78" s="104" t="s">
        <v>57</v>
      </c>
      <c r="E78" s="425">
        <f t="shared" si="2"/>
        <v>20</v>
      </c>
      <c r="F78" s="276">
        <v>4</v>
      </c>
      <c r="G78" s="328"/>
      <c r="H78" s="328"/>
      <c r="I78" s="273"/>
      <c r="J78" s="471"/>
      <c r="K78" s="472"/>
      <c r="L78" s="440"/>
      <c r="M78" s="440"/>
      <c r="N78" s="440"/>
      <c r="O78" s="440"/>
      <c r="P78" s="440"/>
      <c r="Q78" s="441"/>
    </row>
    <row r="79" spans="1:17" ht="22.5" x14ac:dyDescent="0.2">
      <c r="A79" s="104">
        <f t="shared" si="3"/>
        <v>80</v>
      </c>
      <c r="B79" s="423" t="s">
        <v>53</v>
      </c>
      <c r="C79" s="433" t="s">
        <v>461</v>
      </c>
      <c r="D79" s="104" t="s">
        <v>55</v>
      </c>
      <c r="E79" s="425">
        <f t="shared" si="2"/>
        <v>330</v>
      </c>
      <c r="F79" s="276">
        <v>66</v>
      </c>
      <c r="G79" s="328"/>
      <c r="H79" s="328"/>
      <c r="I79" s="363"/>
      <c r="J79" s="363"/>
      <c r="K79" s="363"/>
      <c r="L79" s="440"/>
      <c r="M79" s="440"/>
      <c r="N79" s="440"/>
      <c r="O79" s="440"/>
      <c r="P79" s="440"/>
      <c r="Q79" s="441"/>
    </row>
    <row r="80" spans="1:17" ht="22.5" x14ac:dyDescent="0.2">
      <c r="A80" s="104">
        <f t="shared" si="3"/>
        <v>81</v>
      </c>
      <c r="B80" s="423" t="s">
        <v>53</v>
      </c>
      <c r="C80" s="433" t="s">
        <v>462</v>
      </c>
      <c r="D80" s="104" t="s">
        <v>57</v>
      </c>
      <c r="E80" s="425">
        <f t="shared" si="2"/>
        <v>140</v>
      </c>
      <c r="F80" s="276">
        <v>28</v>
      </c>
      <c r="G80" s="328"/>
      <c r="H80" s="328"/>
      <c r="I80" s="473"/>
      <c r="J80" s="471"/>
      <c r="K80" s="471"/>
      <c r="L80" s="440"/>
      <c r="M80" s="440"/>
      <c r="N80" s="440"/>
      <c r="O80" s="440"/>
      <c r="P80" s="440"/>
      <c r="Q80" s="441"/>
    </row>
    <row r="81" spans="1:17" ht="22.5" x14ac:dyDescent="0.2">
      <c r="A81" s="104">
        <f t="shared" si="3"/>
        <v>82</v>
      </c>
      <c r="B81" s="423" t="s">
        <v>53</v>
      </c>
      <c r="C81" s="433" t="s">
        <v>463</v>
      </c>
      <c r="D81" s="104" t="s">
        <v>57</v>
      </c>
      <c r="E81" s="425">
        <f t="shared" si="2"/>
        <v>40</v>
      </c>
      <c r="F81" s="276">
        <v>8</v>
      </c>
      <c r="G81" s="328"/>
      <c r="H81" s="328"/>
      <c r="I81" s="474"/>
      <c r="J81" s="471"/>
      <c r="K81" s="471"/>
      <c r="L81" s="440"/>
      <c r="M81" s="440"/>
      <c r="N81" s="440"/>
      <c r="O81" s="440"/>
      <c r="P81" s="440"/>
      <c r="Q81" s="441"/>
    </row>
    <row r="82" spans="1:17" ht="22.5" x14ac:dyDescent="0.2">
      <c r="A82" s="104">
        <f t="shared" si="3"/>
        <v>83</v>
      </c>
      <c r="B82" s="423" t="s">
        <v>53</v>
      </c>
      <c r="C82" s="419" t="s">
        <v>464</v>
      </c>
      <c r="D82" s="104" t="s">
        <v>57</v>
      </c>
      <c r="E82" s="425">
        <f t="shared" si="2"/>
        <v>10</v>
      </c>
      <c r="F82" s="470">
        <v>2</v>
      </c>
      <c r="G82" s="328"/>
      <c r="H82" s="328"/>
      <c r="I82" s="474"/>
      <c r="J82" s="471"/>
      <c r="K82" s="471"/>
      <c r="L82" s="440"/>
      <c r="M82" s="440"/>
      <c r="N82" s="440"/>
      <c r="O82" s="440"/>
      <c r="P82" s="440"/>
      <c r="Q82" s="441"/>
    </row>
    <row r="83" spans="1:17" ht="22.5" x14ac:dyDescent="0.2">
      <c r="A83" s="104">
        <f t="shared" si="3"/>
        <v>84</v>
      </c>
      <c r="B83" s="423" t="s">
        <v>53</v>
      </c>
      <c r="C83" s="433" t="s">
        <v>465</v>
      </c>
      <c r="D83" s="104" t="s">
        <v>57</v>
      </c>
      <c r="E83" s="425">
        <f t="shared" si="2"/>
        <v>40</v>
      </c>
      <c r="F83" s="276">
        <v>8</v>
      </c>
      <c r="G83" s="328"/>
      <c r="H83" s="328"/>
      <c r="I83" s="474"/>
      <c r="J83" s="471"/>
      <c r="K83" s="471"/>
      <c r="L83" s="475"/>
      <c r="M83" s="475"/>
      <c r="N83" s="475"/>
      <c r="O83" s="475"/>
      <c r="P83" s="475"/>
      <c r="Q83" s="476"/>
    </row>
    <row r="84" spans="1:17" ht="22.5" x14ac:dyDescent="0.2">
      <c r="A84" s="104">
        <f t="shared" si="3"/>
        <v>85</v>
      </c>
      <c r="B84" s="423" t="s">
        <v>53</v>
      </c>
      <c r="C84" s="477" t="s">
        <v>466</v>
      </c>
      <c r="D84" s="104" t="s">
        <v>55</v>
      </c>
      <c r="E84" s="425">
        <f t="shared" si="2"/>
        <v>30</v>
      </c>
      <c r="F84" s="276">
        <v>6</v>
      </c>
      <c r="G84" s="328"/>
      <c r="H84" s="328"/>
      <c r="I84" s="474"/>
      <c r="J84" s="471"/>
      <c r="K84" s="471"/>
      <c r="L84" s="440"/>
      <c r="M84" s="440"/>
      <c r="N84" s="440"/>
      <c r="O84" s="440"/>
      <c r="P84" s="440"/>
      <c r="Q84" s="441"/>
    </row>
    <row r="85" spans="1:17" ht="22.5" x14ac:dyDescent="0.2">
      <c r="A85" s="104">
        <f t="shared" si="3"/>
        <v>86</v>
      </c>
      <c r="B85" s="423" t="s">
        <v>53</v>
      </c>
      <c r="C85" s="433" t="s">
        <v>430</v>
      </c>
      <c r="D85" s="104" t="s">
        <v>432</v>
      </c>
      <c r="E85" s="425">
        <f t="shared" si="2"/>
        <v>20</v>
      </c>
      <c r="F85" s="276">
        <v>4</v>
      </c>
      <c r="G85" s="328"/>
      <c r="H85" s="328"/>
      <c r="I85" s="474"/>
      <c r="J85" s="471"/>
      <c r="K85" s="471"/>
      <c r="L85" s="475"/>
      <c r="M85" s="475"/>
      <c r="N85" s="475"/>
      <c r="O85" s="475"/>
      <c r="P85" s="475"/>
      <c r="Q85" s="476"/>
    </row>
    <row r="86" spans="1:17" ht="22.5" x14ac:dyDescent="0.2">
      <c r="A86" s="104">
        <f t="shared" si="3"/>
        <v>87</v>
      </c>
      <c r="B86" s="423" t="s">
        <v>53</v>
      </c>
      <c r="C86" s="433" t="s">
        <v>431</v>
      </c>
      <c r="D86" s="104" t="s">
        <v>432</v>
      </c>
      <c r="E86" s="425">
        <f t="shared" si="2"/>
        <v>5</v>
      </c>
      <c r="F86" s="276">
        <v>1</v>
      </c>
      <c r="G86" s="328"/>
      <c r="H86" s="328"/>
      <c r="I86" s="328"/>
      <c r="J86" s="328"/>
      <c r="K86" s="363"/>
      <c r="L86" s="440"/>
      <c r="M86" s="440"/>
      <c r="N86" s="440"/>
      <c r="O86" s="440"/>
      <c r="P86" s="440"/>
      <c r="Q86" s="441"/>
    </row>
    <row r="87" spans="1:17" ht="22.5" x14ac:dyDescent="0.2">
      <c r="A87" s="104">
        <f t="shared" si="3"/>
        <v>88</v>
      </c>
      <c r="B87" s="423" t="s">
        <v>53</v>
      </c>
      <c r="C87" s="433" t="s">
        <v>467</v>
      </c>
      <c r="D87" s="104" t="s">
        <v>432</v>
      </c>
      <c r="E87" s="478">
        <v>5</v>
      </c>
      <c r="F87" s="479">
        <v>1</v>
      </c>
      <c r="G87" s="328"/>
      <c r="H87" s="480"/>
      <c r="I87" s="480"/>
      <c r="J87" s="480"/>
      <c r="K87" s="481"/>
      <c r="L87" s="440"/>
      <c r="M87" s="440"/>
      <c r="N87" s="440"/>
      <c r="O87" s="440"/>
      <c r="P87" s="440"/>
      <c r="Q87" s="441"/>
    </row>
    <row r="88" spans="1:17" ht="22.5" x14ac:dyDescent="0.2">
      <c r="A88" s="104">
        <f t="shared" si="3"/>
        <v>89</v>
      </c>
      <c r="B88" s="423" t="s">
        <v>53</v>
      </c>
      <c r="C88" s="433" t="s">
        <v>439</v>
      </c>
      <c r="D88" s="104" t="s">
        <v>432</v>
      </c>
      <c r="E88" s="478">
        <v>5</v>
      </c>
      <c r="F88" s="479">
        <v>1</v>
      </c>
      <c r="G88" s="328"/>
      <c r="H88" s="480"/>
      <c r="I88" s="480"/>
      <c r="J88" s="480"/>
      <c r="K88" s="481"/>
      <c r="L88" s="440"/>
      <c r="M88" s="440"/>
      <c r="N88" s="440"/>
      <c r="O88" s="440"/>
      <c r="P88" s="440"/>
      <c r="Q88" s="441"/>
    </row>
    <row r="89" spans="1:17" ht="22.5" x14ac:dyDescent="0.2">
      <c r="A89" s="435"/>
      <c r="B89" s="294"/>
      <c r="C89" s="482" t="s">
        <v>468</v>
      </c>
      <c r="D89" s="483"/>
      <c r="E89" s="483"/>
      <c r="F89" s="276"/>
      <c r="G89" s="406"/>
      <c r="H89" s="65"/>
      <c r="I89" s="467"/>
      <c r="J89" s="467"/>
      <c r="K89" s="467"/>
      <c r="L89" s="161"/>
      <c r="M89" s="440"/>
      <c r="N89" s="440"/>
      <c r="O89" s="440"/>
      <c r="P89" s="440"/>
      <c r="Q89" s="441"/>
    </row>
    <row r="90" spans="1:17" x14ac:dyDescent="0.2">
      <c r="A90" s="294"/>
      <c r="B90" s="294"/>
      <c r="C90" s="294" t="s">
        <v>455</v>
      </c>
      <c r="D90" s="104"/>
      <c r="E90" s="104">
        <v>10</v>
      </c>
      <c r="F90" s="469"/>
      <c r="G90" s="406"/>
      <c r="H90" s="65"/>
      <c r="I90" s="467"/>
      <c r="J90" s="467"/>
      <c r="K90" s="467"/>
      <c r="L90" s="161"/>
      <c r="M90" s="440"/>
      <c r="N90" s="440"/>
      <c r="O90" s="440"/>
      <c r="P90" s="440"/>
      <c r="Q90" s="441"/>
    </row>
    <row r="91" spans="1:17" ht="45" x14ac:dyDescent="0.2">
      <c r="A91" s="294">
        <v>89</v>
      </c>
      <c r="B91" s="423" t="s">
        <v>53</v>
      </c>
      <c r="C91" s="433" t="s">
        <v>469</v>
      </c>
      <c r="D91" s="104" t="s">
        <v>57</v>
      </c>
      <c r="E91" s="425">
        <f t="shared" ref="E91:E93" si="4">F91*$E$90</f>
        <v>10</v>
      </c>
      <c r="F91" s="470">
        <v>1</v>
      </c>
      <c r="G91" s="328"/>
      <c r="H91" s="328"/>
      <c r="I91" s="328"/>
      <c r="J91" s="328"/>
      <c r="K91" s="363"/>
      <c r="L91" s="484"/>
      <c r="M91" s="440"/>
      <c r="N91" s="440"/>
      <c r="O91" s="440"/>
      <c r="P91" s="440"/>
      <c r="Q91" s="441"/>
    </row>
    <row r="92" spans="1:17" ht="33.75" x14ac:dyDescent="0.2">
      <c r="A92" s="104">
        <v>90</v>
      </c>
      <c r="B92" s="423" t="s">
        <v>53</v>
      </c>
      <c r="C92" s="433" t="s">
        <v>457</v>
      </c>
      <c r="D92" s="104" t="s">
        <v>57</v>
      </c>
      <c r="E92" s="425">
        <f t="shared" si="4"/>
        <v>10</v>
      </c>
      <c r="F92" s="470">
        <v>1</v>
      </c>
      <c r="G92" s="328"/>
      <c r="H92" s="328"/>
      <c r="I92" s="363"/>
      <c r="J92" s="363"/>
      <c r="K92" s="363"/>
      <c r="L92" s="484"/>
      <c r="M92" s="440"/>
      <c r="N92" s="440"/>
      <c r="O92" s="440"/>
      <c r="P92" s="440"/>
      <c r="Q92" s="441"/>
    </row>
    <row r="93" spans="1:17" ht="33.75" x14ac:dyDescent="0.2">
      <c r="A93" s="294">
        <v>91</v>
      </c>
      <c r="B93" s="423" t="s">
        <v>53</v>
      </c>
      <c r="C93" s="433" t="s">
        <v>470</v>
      </c>
      <c r="D93" s="104" t="s">
        <v>57</v>
      </c>
      <c r="E93" s="425">
        <f t="shared" si="4"/>
        <v>20</v>
      </c>
      <c r="F93" s="470">
        <v>2</v>
      </c>
      <c r="G93" s="328"/>
      <c r="H93" s="328"/>
      <c r="I93" s="363"/>
      <c r="J93" s="363"/>
      <c r="K93" s="363"/>
      <c r="L93" s="484"/>
      <c r="M93" s="440"/>
      <c r="N93" s="440"/>
      <c r="O93" s="440"/>
      <c r="P93" s="440"/>
      <c r="Q93" s="441"/>
    </row>
    <row r="94" spans="1:17" ht="33.75" x14ac:dyDescent="0.2">
      <c r="A94" s="104">
        <v>92</v>
      </c>
      <c r="B94" s="423" t="s">
        <v>53</v>
      </c>
      <c r="C94" s="433" t="s">
        <v>459</v>
      </c>
      <c r="D94" s="104" t="s">
        <v>57</v>
      </c>
      <c r="E94" s="425">
        <v>1</v>
      </c>
      <c r="F94" s="276">
        <v>4</v>
      </c>
      <c r="G94" s="328"/>
      <c r="H94" s="328"/>
      <c r="I94" s="273"/>
      <c r="J94" s="471"/>
      <c r="K94" s="472"/>
      <c r="L94" s="484"/>
      <c r="M94" s="440"/>
      <c r="N94" s="440"/>
      <c r="O94" s="440"/>
      <c r="P94" s="440"/>
      <c r="Q94" s="441"/>
    </row>
    <row r="95" spans="1:17" ht="33.75" x14ac:dyDescent="0.2">
      <c r="A95" s="294">
        <v>93</v>
      </c>
      <c r="B95" s="423" t="s">
        <v>53</v>
      </c>
      <c r="C95" s="433" t="s">
        <v>460</v>
      </c>
      <c r="D95" s="104" t="s">
        <v>57</v>
      </c>
      <c r="E95" s="425">
        <f t="shared" ref="E95:E103" si="5">F95*$E$90</f>
        <v>40</v>
      </c>
      <c r="F95" s="276">
        <v>4</v>
      </c>
      <c r="G95" s="328"/>
      <c r="H95" s="328"/>
      <c r="I95" s="273"/>
      <c r="J95" s="471"/>
      <c r="K95" s="472"/>
      <c r="L95" s="484"/>
      <c r="M95" s="440"/>
      <c r="N95" s="440"/>
      <c r="O95" s="440"/>
      <c r="P95" s="440"/>
      <c r="Q95" s="441"/>
    </row>
    <row r="96" spans="1:17" ht="22.5" x14ac:dyDescent="0.2">
      <c r="A96" s="104">
        <v>94</v>
      </c>
      <c r="B96" s="423" t="s">
        <v>53</v>
      </c>
      <c r="C96" s="433" t="s">
        <v>471</v>
      </c>
      <c r="D96" s="104" t="s">
        <v>57</v>
      </c>
      <c r="E96" s="425">
        <f t="shared" si="5"/>
        <v>600</v>
      </c>
      <c r="F96" s="276">
        <v>60</v>
      </c>
      <c r="G96" s="328"/>
      <c r="H96" s="328"/>
      <c r="I96" s="363"/>
      <c r="J96" s="363"/>
      <c r="K96" s="363"/>
      <c r="L96" s="484"/>
      <c r="M96" s="440"/>
      <c r="N96" s="440"/>
      <c r="O96" s="440"/>
      <c r="P96" s="440"/>
      <c r="Q96" s="441"/>
    </row>
    <row r="97" spans="1:17" ht="22.5" x14ac:dyDescent="0.2">
      <c r="A97" s="294">
        <v>95</v>
      </c>
      <c r="B97" s="423" t="s">
        <v>53</v>
      </c>
      <c r="C97" s="433" t="s">
        <v>462</v>
      </c>
      <c r="D97" s="104" t="s">
        <v>55</v>
      </c>
      <c r="E97" s="425">
        <f t="shared" si="5"/>
        <v>280</v>
      </c>
      <c r="F97" s="276">
        <v>28</v>
      </c>
      <c r="G97" s="328"/>
      <c r="H97" s="328"/>
      <c r="I97" s="473"/>
      <c r="J97" s="471"/>
      <c r="K97" s="471"/>
      <c r="L97" s="484"/>
      <c r="M97" s="440"/>
      <c r="N97" s="440"/>
      <c r="O97" s="440"/>
      <c r="P97" s="440"/>
      <c r="Q97" s="441"/>
    </row>
    <row r="98" spans="1:17" ht="22.5" x14ac:dyDescent="0.2">
      <c r="A98" s="104">
        <v>96</v>
      </c>
      <c r="B98" s="423" t="s">
        <v>53</v>
      </c>
      <c r="C98" s="433" t="s">
        <v>463</v>
      </c>
      <c r="D98" s="104" t="s">
        <v>57</v>
      </c>
      <c r="E98" s="425">
        <f t="shared" si="5"/>
        <v>40</v>
      </c>
      <c r="F98" s="276">
        <v>4</v>
      </c>
      <c r="G98" s="328"/>
      <c r="H98" s="328"/>
      <c r="I98" s="474"/>
      <c r="J98" s="471"/>
      <c r="K98" s="471"/>
      <c r="L98" s="484"/>
      <c r="M98" s="440"/>
      <c r="N98" s="440"/>
      <c r="O98" s="440"/>
      <c r="P98" s="440"/>
      <c r="Q98" s="441"/>
    </row>
    <row r="99" spans="1:17" ht="22.5" x14ac:dyDescent="0.2">
      <c r="A99" s="294">
        <v>97</v>
      </c>
      <c r="B99" s="423" t="s">
        <v>53</v>
      </c>
      <c r="C99" s="419" t="s">
        <v>464</v>
      </c>
      <c r="D99" s="104" t="s">
        <v>57</v>
      </c>
      <c r="E99" s="425">
        <f t="shared" si="5"/>
        <v>20</v>
      </c>
      <c r="F99" s="470">
        <v>2</v>
      </c>
      <c r="G99" s="328"/>
      <c r="H99" s="328"/>
      <c r="I99" s="474"/>
      <c r="J99" s="471"/>
      <c r="K99" s="471"/>
      <c r="L99" s="484"/>
      <c r="M99" s="440"/>
      <c r="N99" s="440"/>
      <c r="O99" s="440"/>
      <c r="P99" s="440"/>
      <c r="Q99" s="441"/>
    </row>
    <row r="100" spans="1:17" ht="22.5" x14ac:dyDescent="0.2">
      <c r="A100" s="104">
        <v>98</v>
      </c>
      <c r="B100" s="423" t="s">
        <v>53</v>
      </c>
      <c r="C100" s="433" t="s">
        <v>465</v>
      </c>
      <c r="D100" s="104" t="s">
        <v>57</v>
      </c>
      <c r="E100" s="425">
        <f t="shared" si="5"/>
        <v>80</v>
      </c>
      <c r="F100" s="276">
        <v>8</v>
      </c>
      <c r="G100" s="328"/>
      <c r="H100" s="328"/>
      <c r="I100" s="474"/>
      <c r="J100" s="471"/>
      <c r="K100" s="471"/>
      <c r="L100" s="484"/>
      <c r="M100" s="440"/>
      <c r="N100" s="440"/>
      <c r="O100" s="440"/>
      <c r="P100" s="440"/>
      <c r="Q100" s="441"/>
    </row>
    <row r="101" spans="1:17" ht="22.5" x14ac:dyDescent="0.2">
      <c r="A101" s="294">
        <v>99</v>
      </c>
      <c r="B101" s="423" t="s">
        <v>53</v>
      </c>
      <c r="C101" s="477" t="s">
        <v>472</v>
      </c>
      <c r="D101" s="104" t="s">
        <v>57</v>
      </c>
      <c r="E101" s="425">
        <f t="shared" si="5"/>
        <v>20</v>
      </c>
      <c r="F101" s="276">
        <v>2</v>
      </c>
      <c r="G101" s="328"/>
      <c r="H101" s="328"/>
      <c r="I101" s="474"/>
      <c r="J101" s="471"/>
      <c r="K101" s="471"/>
      <c r="L101" s="484"/>
      <c r="M101" s="440"/>
      <c r="N101" s="440"/>
      <c r="O101" s="440"/>
      <c r="P101" s="440"/>
      <c r="Q101" s="441"/>
    </row>
    <row r="102" spans="1:17" ht="22.5" x14ac:dyDescent="0.2">
      <c r="A102" s="294">
        <v>101</v>
      </c>
      <c r="B102" s="423" t="s">
        <v>53</v>
      </c>
      <c r="C102" s="433" t="s">
        <v>430</v>
      </c>
      <c r="D102" s="104" t="s">
        <v>473</v>
      </c>
      <c r="E102" s="425">
        <f t="shared" si="5"/>
        <v>10</v>
      </c>
      <c r="F102" s="276">
        <v>1</v>
      </c>
      <c r="G102" s="328"/>
      <c r="H102" s="328"/>
      <c r="I102" s="474"/>
      <c r="J102" s="471"/>
      <c r="K102" s="471"/>
      <c r="L102" s="484"/>
      <c r="M102" s="440"/>
      <c r="N102" s="440"/>
      <c r="O102" s="440"/>
      <c r="P102" s="440"/>
      <c r="Q102" s="441"/>
    </row>
    <row r="103" spans="1:17" ht="22.5" x14ac:dyDescent="0.2">
      <c r="A103" s="104">
        <v>102</v>
      </c>
      <c r="B103" s="423" t="s">
        <v>53</v>
      </c>
      <c r="C103" s="433" t="s">
        <v>431</v>
      </c>
      <c r="D103" s="104" t="s">
        <v>432</v>
      </c>
      <c r="E103" s="425">
        <f t="shared" si="5"/>
        <v>10</v>
      </c>
      <c r="F103" s="276">
        <v>1</v>
      </c>
      <c r="G103" s="328"/>
      <c r="H103" s="328"/>
      <c r="I103" s="328"/>
      <c r="J103" s="328"/>
      <c r="K103" s="363"/>
      <c r="L103" s="484"/>
      <c r="M103" s="440"/>
      <c r="N103" s="440"/>
      <c r="O103" s="440"/>
      <c r="P103" s="440"/>
      <c r="Q103" s="441"/>
    </row>
    <row r="104" spans="1:17" ht="22.5" x14ac:dyDescent="0.2">
      <c r="A104" s="104"/>
      <c r="B104" s="423" t="s">
        <v>53</v>
      </c>
      <c r="C104" s="433" t="s">
        <v>467</v>
      </c>
      <c r="D104" s="104" t="s">
        <v>432</v>
      </c>
      <c r="E104" s="425">
        <v>10</v>
      </c>
      <c r="F104" s="276">
        <v>1</v>
      </c>
      <c r="G104" s="328"/>
      <c r="H104" s="480"/>
      <c r="I104" s="480"/>
      <c r="J104" s="480"/>
      <c r="K104" s="481"/>
      <c r="L104" s="484"/>
      <c r="M104" s="440"/>
      <c r="N104" s="440"/>
      <c r="O104" s="440"/>
      <c r="P104" s="440"/>
      <c r="Q104" s="441"/>
    </row>
    <row r="105" spans="1:17" ht="22.5" x14ac:dyDescent="0.2">
      <c r="A105" s="104"/>
      <c r="B105" s="423" t="s">
        <v>53</v>
      </c>
      <c r="C105" s="433" t="s">
        <v>439</v>
      </c>
      <c r="D105" s="104" t="s">
        <v>432</v>
      </c>
      <c r="E105" s="425">
        <v>10</v>
      </c>
      <c r="F105" s="276">
        <v>1</v>
      </c>
      <c r="G105" s="328"/>
      <c r="H105" s="480"/>
      <c r="I105" s="480"/>
      <c r="J105" s="480"/>
      <c r="K105" s="481"/>
      <c r="L105" s="484"/>
      <c r="M105" s="440"/>
      <c r="N105" s="440"/>
      <c r="O105" s="440"/>
      <c r="P105" s="440"/>
      <c r="Q105" s="441"/>
    </row>
    <row r="106" spans="1:17" x14ac:dyDescent="0.2">
      <c r="A106" s="435"/>
      <c r="B106" s="294"/>
      <c r="C106" s="465" t="s">
        <v>474</v>
      </c>
      <c r="D106" s="468"/>
      <c r="E106" s="468"/>
      <c r="F106" s="426"/>
      <c r="G106" s="406"/>
      <c r="H106" s="65"/>
      <c r="I106" s="467"/>
      <c r="J106" s="467"/>
      <c r="K106" s="467"/>
      <c r="L106" s="161"/>
      <c r="M106" s="161"/>
      <c r="N106" s="161"/>
      <c r="O106" s="161"/>
      <c r="P106" s="161"/>
      <c r="Q106" s="161"/>
    </row>
    <row r="107" spans="1:17" x14ac:dyDescent="0.2">
      <c r="A107" s="294"/>
      <c r="B107" s="294"/>
      <c r="C107" s="294" t="s">
        <v>455</v>
      </c>
      <c r="D107" s="104"/>
      <c r="E107" s="468">
        <v>5</v>
      </c>
      <c r="F107" s="469"/>
      <c r="G107" s="406"/>
      <c r="H107" s="65"/>
      <c r="I107" s="467"/>
      <c r="J107" s="467"/>
      <c r="K107" s="467"/>
      <c r="L107" s="161"/>
      <c r="M107" s="161"/>
      <c r="N107" s="161"/>
      <c r="O107" s="161"/>
      <c r="P107" s="161"/>
      <c r="Q107" s="161"/>
    </row>
    <row r="108" spans="1:17" ht="33.75" x14ac:dyDescent="0.2">
      <c r="A108" s="104">
        <v>104</v>
      </c>
      <c r="B108" s="423" t="s">
        <v>53</v>
      </c>
      <c r="C108" s="433" t="s">
        <v>456</v>
      </c>
      <c r="D108" s="104" t="s">
        <v>57</v>
      </c>
      <c r="E108" s="425">
        <f t="shared" ref="E108:E120" si="6">F108*$E$107</f>
        <v>10</v>
      </c>
      <c r="F108" s="470">
        <v>2</v>
      </c>
      <c r="G108" s="328"/>
      <c r="H108" s="328"/>
      <c r="I108" s="328"/>
      <c r="J108" s="328"/>
      <c r="K108" s="363"/>
      <c r="L108" s="440"/>
      <c r="M108" s="440"/>
      <c r="N108" s="440"/>
      <c r="O108" s="440"/>
      <c r="P108" s="440"/>
      <c r="Q108" s="441"/>
    </row>
    <row r="109" spans="1:17" ht="33.75" x14ac:dyDescent="0.2">
      <c r="A109" s="104">
        <v>105</v>
      </c>
      <c r="B109" s="423" t="s">
        <v>53</v>
      </c>
      <c r="C109" s="433" t="s">
        <v>457</v>
      </c>
      <c r="D109" s="104" t="s">
        <v>57</v>
      </c>
      <c r="E109" s="425">
        <f t="shared" si="6"/>
        <v>10</v>
      </c>
      <c r="F109" s="470">
        <v>2</v>
      </c>
      <c r="G109" s="328"/>
      <c r="H109" s="328"/>
      <c r="I109" s="363"/>
      <c r="J109" s="363"/>
      <c r="K109" s="363"/>
      <c r="L109" s="440"/>
      <c r="M109" s="440"/>
      <c r="N109" s="440"/>
      <c r="O109" s="440"/>
      <c r="P109" s="440"/>
      <c r="Q109" s="441"/>
    </row>
    <row r="110" spans="1:17" ht="33.75" x14ac:dyDescent="0.2">
      <c r="A110" s="104">
        <f t="shared" ref="A110:A120" si="7">A109+1</f>
        <v>106</v>
      </c>
      <c r="B110" s="423" t="s">
        <v>53</v>
      </c>
      <c r="C110" s="433" t="s">
        <v>459</v>
      </c>
      <c r="D110" s="104" t="s">
        <v>57</v>
      </c>
      <c r="E110" s="425">
        <f t="shared" si="6"/>
        <v>20</v>
      </c>
      <c r="F110" s="276">
        <v>4</v>
      </c>
      <c r="G110" s="328"/>
      <c r="H110" s="328"/>
      <c r="I110" s="273"/>
      <c r="J110" s="471"/>
      <c r="K110" s="472"/>
      <c r="L110" s="440"/>
      <c r="M110" s="440"/>
      <c r="N110" s="440"/>
      <c r="O110" s="440"/>
      <c r="P110" s="440"/>
      <c r="Q110" s="441"/>
    </row>
    <row r="111" spans="1:17" ht="33.75" x14ac:dyDescent="0.2">
      <c r="A111" s="104">
        <f t="shared" si="7"/>
        <v>107</v>
      </c>
      <c r="B111" s="423" t="s">
        <v>53</v>
      </c>
      <c r="C111" s="433" t="s">
        <v>460</v>
      </c>
      <c r="D111" s="104" t="s">
        <v>57</v>
      </c>
      <c r="E111" s="425">
        <f t="shared" si="6"/>
        <v>20</v>
      </c>
      <c r="F111" s="276">
        <v>4</v>
      </c>
      <c r="G111" s="328"/>
      <c r="H111" s="328"/>
      <c r="I111" s="273"/>
      <c r="J111" s="471"/>
      <c r="K111" s="472"/>
      <c r="L111" s="440"/>
      <c r="M111" s="440"/>
      <c r="N111" s="440"/>
      <c r="O111" s="440"/>
      <c r="P111" s="440"/>
      <c r="Q111" s="441"/>
    </row>
    <row r="112" spans="1:17" ht="22.5" x14ac:dyDescent="0.2">
      <c r="A112" s="104">
        <f t="shared" si="7"/>
        <v>108</v>
      </c>
      <c r="B112" s="423" t="s">
        <v>53</v>
      </c>
      <c r="C112" s="433" t="s">
        <v>475</v>
      </c>
      <c r="D112" s="104" t="s">
        <v>55</v>
      </c>
      <c r="E112" s="425">
        <f t="shared" si="6"/>
        <v>300</v>
      </c>
      <c r="F112" s="276">
        <v>60</v>
      </c>
      <c r="G112" s="328"/>
      <c r="H112" s="328"/>
      <c r="I112" s="363"/>
      <c r="J112" s="363"/>
      <c r="K112" s="363"/>
      <c r="L112" s="440"/>
      <c r="M112" s="440"/>
      <c r="N112" s="440"/>
      <c r="O112" s="440"/>
      <c r="P112" s="440"/>
      <c r="Q112" s="441"/>
    </row>
    <row r="113" spans="1:17" ht="22.5" x14ac:dyDescent="0.2">
      <c r="A113" s="104">
        <f t="shared" si="7"/>
        <v>109</v>
      </c>
      <c r="B113" s="423" t="s">
        <v>53</v>
      </c>
      <c r="C113" s="433" t="s">
        <v>462</v>
      </c>
      <c r="D113" s="104" t="s">
        <v>57</v>
      </c>
      <c r="E113" s="425">
        <f t="shared" si="6"/>
        <v>110</v>
      </c>
      <c r="F113" s="276">
        <v>22</v>
      </c>
      <c r="G113" s="328"/>
      <c r="H113" s="328"/>
      <c r="I113" s="473"/>
      <c r="J113" s="471"/>
      <c r="K113" s="471"/>
      <c r="L113" s="440"/>
      <c r="M113" s="440"/>
      <c r="N113" s="440"/>
      <c r="O113" s="440"/>
      <c r="P113" s="440"/>
      <c r="Q113" s="441"/>
    </row>
    <row r="114" spans="1:17" ht="22.5" x14ac:dyDescent="0.2">
      <c r="A114" s="104">
        <f t="shared" si="7"/>
        <v>110</v>
      </c>
      <c r="B114" s="423" t="s">
        <v>53</v>
      </c>
      <c r="C114" s="433" t="s">
        <v>476</v>
      </c>
      <c r="D114" s="104" t="s">
        <v>57</v>
      </c>
      <c r="E114" s="425">
        <f t="shared" si="6"/>
        <v>30</v>
      </c>
      <c r="F114" s="276">
        <v>6</v>
      </c>
      <c r="G114" s="328"/>
      <c r="H114" s="328"/>
      <c r="I114" s="474"/>
      <c r="J114" s="471"/>
      <c r="K114" s="471"/>
      <c r="L114" s="440"/>
      <c r="M114" s="440"/>
      <c r="N114" s="440"/>
      <c r="O114" s="440"/>
      <c r="P114" s="440"/>
      <c r="Q114" s="441"/>
    </row>
    <row r="115" spans="1:17" ht="22.5" x14ac:dyDescent="0.2">
      <c r="A115" s="104">
        <f t="shared" si="7"/>
        <v>111</v>
      </c>
      <c r="B115" s="423" t="s">
        <v>53</v>
      </c>
      <c r="C115" s="433" t="s">
        <v>465</v>
      </c>
      <c r="D115" s="104" t="s">
        <v>57</v>
      </c>
      <c r="E115" s="425">
        <f t="shared" si="6"/>
        <v>40</v>
      </c>
      <c r="F115" s="276">
        <v>8</v>
      </c>
      <c r="G115" s="328"/>
      <c r="H115" s="328"/>
      <c r="I115" s="474"/>
      <c r="J115" s="471"/>
      <c r="K115" s="471"/>
      <c r="L115" s="440"/>
      <c r="M115" s="440"/>
      <c r="N115" s="440"/>
      <c r="O115" s="440"/>
      <c r="P115" s="440"/>
      <c r="Q115" s="441"/>
    </row>
    <row r="116" spans="1:17" ht="22.5" x14ac:dyDescent="0.2">
      <c r="A116" s="104">
        <f t="shared" si="7"/>
        <v>112</v>
      </c>
      <c r="B116" s="423" t="s">
        <v>53</v>
      </c>
      <c r="C116" s="477" t="s">
        <v>466</v>
      </c>
      <c r="D116" s="104" t="s">
        <v>57</v>
      </c>
      <c r="E116" s="425">
        <f t="shared" si="6"/>
        <v>10</v>
      </c>
      <c r="F116" s="276">
        <v>2</v>
      </c>
      <c r="G116" s="328"/>
      <c r="H116" s="328"/>
      <c r="I116" s="474"/>
      <c r="J116" s="471"/>
      <c r="K116" s="471"/>
      <c r="L116" s="475"/>
      <c r="M116" s="475"/>
      <c r="N116" s="475"/>
      <c r="O116" s="475"/>
      <c r="P116" s="475"/>
      <c r="Q116" s="476"/>
    </row>
    <row r="117" spans="1:17" ht="22.5" x14ac:dyDescent="0.2">
      <c r="A117" s="104">
        <f t="shared" si="7"/>
        <v>113</v>
      </c>
      <c r="B117" s="423" t="s">
        <v>53</v>
      </c>
      <c r="C117" s="419" t="s">
        <v>464</v>
      </c>
      <c r="D117" s="104" t="s">
        <v>57</v>
      </c>
      <c r="E117" s="425">
        <f t="shared" si="6"/>
        <v>10</v>
      </c>
      <c r="F117" s="470">
        <v>2</v>
      </c>
      <c r="G117" s="328"/>
      <c r="H117" s="328"/>
      <c r="I117" s="474"/>
      <c r="J117" s="471"/>
      <c r="K117" s="471"/>
      <c r="L117" s="440"/>
      <c r="M117" s="440"/>
      <c r="N117" s="440"/>
      <c r="O117" s="440"/>
      <c r="P117" s="440"/>
      <c r="Q117" s="441"/>
    </row>
    <row r="118" spans="1:17" ht="22.5" x14ac:dyDescent="0.2">
      <c r="A118" s="104">
        <f t="shared" si="7"/>
        <v>114</v>
      </c>
      <c r="B118" s="423" t="s">
        <v>53</v>
      </c>
      <c r="C118" s="433" t="s">
        <v>430</v>
      </c>
      <c r="D118" s="104" t="s">
        <v>473</v>
      </c>
      <c r="E118" s="425">
        <f t="shared" si="6"/>
        <v>5</v>
      </c>
      <c r="F118" s="276">
        <v>1</v>
      </c>
      <c r="G118" s="328"/>
      <c r="H118" s="328"/>
      <c r="I118" s="474"/>
      <c r="J118" s="471"/>
      <c r="K118" s="471"/>
      <c r="L118" s="485"/>
      <c r="M118" s="440"/>
      <c r="N118" s="440"/>
      <c r="O118" s="440"/>
      <c r="P118" s="440"/>
      <c r="Q118" s="441"/>
    </row>
    <row r="119" spans="1:17" ht="22.5" x14ac:dyDescent="0.2">
      <c r="A119" s="104">
        <f t="shared" si="7"/>
        <v>115</v>
      </c>
      <c r="B119" s="423" t="s">
        <v>53</v>
      </c>
      <c r="C119" s="433" t="s">
        <v>431</v>
      </c>
      <c r="D119" s="104" t="s">
        <v>432</v>
      </c>
      <c r="E119" s="425">
        <f t="shared" si="6"/>
        <v>5</v>
      </c>
      <c r="F119" s="276">
        <v>1</v>
      </c>
      <c r="G119" s="328"/>
      <c r="H119" s="328"/>
      <c r="I119" s="328"/>
      <c r="J119" s="328"/>
      <c r="K119" s="363"/>
      <c r="L119" s="475"/>
      <c r="M119" s="475"/>
      <c r="N119" s="475"/>
      <c r="O119" s="475"/>
      <c r="P119" s="475"/>
      <c r="Q119" s="476"/>
    </row>
    <row r="120" spans="1:17" ht="22.5" x14ac:dyDescent="0.2">
      <c r="A120" s="104">
        <f t="shared" si="7"/>
        <v>116</v>
      </c>
      <c r="B120" s="423" t="s">
        <v>53</v>
      </c>
      <c r="C120" s="433" t="s">
        <v>467</v>
      </c>
      <c r="D120" s="104" t="s">
        <v>432</v>
      </c>
      <c r="E120" s="425">
        <f t="shared" si="6"/>
        <v>5</v>
      </c>
      <c r="F120" s="276">
        <v>1</v>
      </c>
      <c r="G120" s="328"/>
      <c r="H120" s="480"/>
      <c r="I120" s="480"/>
      <c r="J120" s="480"/>
      <c r="K120" s="481"/>
      <c r="L120" s="440"/>
      <c r="M120" s="440"/>
      <c r="N120" s="440"/>
      <c r="O120" s="440"/>
      <c r="P120" s="440"/>
      <c r="Q120" s="441"/>
    </row>
    <row r="121" spans="1:17" ht="22.5" x14ac:dyDescent="0.2">
      <c r="A121" s="104"/>
      <c r="B121" s="423" t="s">
        <v>53</v>
      </c>
      <c r="C121" s="433" t="s">
        <v>439</v>
      </c>
      <c r="D121" s="104" t="s">
        <v>432</v>
      </c>
      <c r="E121" s="425">
        <v>5</v>
      </c>
      <c r="F121" s="276">
        <v>1</v>
      </c>
      <c r="G121" s="328"/>
      <c r="H121" s="480"/>
      <c r="I121" s="480"/>
      <c r="J121" s="480"/>
      <c r="K121" s="481"/>
      <c r="L121" s="440"/>
      <c r="M121" s="440"/>
      <c r="N121" s="440"/>
      <c r="O121" s="440"/>
      <c r="P121" s="440"/>
      <c r="Q121" s="441"/>
    </row>
    <row r="122" spans="1:17" x14ac:dyDescent="0.2">
      <c r="A122" s="104"/>
      <c r="B122" s="423"/>
      <c r="C122" s="435"/>
      <c r="D122" s="104"/>
      <c r="E122" s="425"/>
      <c r="F122" s="104"/>
      <c r="G122" s="328"/>
      <c r="H122" s="328"/>
      <c r="I122" s="328"/>
      <c r="J122" s="328"/>
      <c r="K122" s="363"/>
      <c r="L122" s="440"/>
      <c r="M122" s="440"/>
      <c r="N122" s="440"/>
      <c r="O122" s="440"/>
      <c r="P122" s="440"/>
      <c r="Q122" s="441"/>
    </row>
    <row r="123" spans="1:17" x14ac:dyDescent="0.2">
      <c r="A123" s="435"/>
      <c r="B123" s="294"/>
      <c r="C123" s="465" t="s">
        <v>477</v>
      </c>
      <c r="D123" s="468"/>
      <c r="E123" s="468"/>
      <c r="F123" s="426"/>
      <c r="G123" s="406"/>
      <c r="H123" s="65"/>
      <c r="I123" s="467"/>
      <c r="J123" s="467"/>
      <c r="K123" s="467"/>
      <c r="L123" s="161"/>
      <c r="M123" s="161"/>
      <c r="N123" s="161"/>
      <c r="O123" s="161"/>
      <c r="P123" s="161"/>
      <c r="Q123" s="161"/>
    </row>
    <row r="124" spans="1:17" x14ac:dyDescent="0.2">
      <c r="A124" s="294"/>
      <c r="B124" s="294"/>
      <c r="C124" s="294" t="s">
        <v>455</v>
      </c>
      <c r="D124" s="104"/>
      <c r="E124" s="468">
        <v>5</v>
      </c>
      <c r="F124" s="469"/>
      <c r="G124" s="406"/>
      <c r="H124" s="65"/>
      <c r="I124" s="467"/>
      <c r="J124" s="467"/>
      <c r="K124" s="467"/>
      <c r="L124" s="161"/>
      <c r="M124" s="161"/>
      <c r="N124" s="161"/>
      <c r="O124" s="161"/>
      <c r="P124" s="161"/>
      <c r="Q124" s="161"/>
    </row>
    <row r="125" spans="1:17" ht="33.75" x14ac:dyDescent="0.2">
      <c r="A125" s="104">
        <v>117</v>
      </c>
      <c r="B125" s="423" t="s">
        <v>53</v>
      </c>
      <c r="C125" s="433" t="s">
        <v>456</v>
      </c>
      <c r="D125" s="104" t="s">
        <v>57</v>
      </c>
      <c r="E125" s="425">
        <f t="shared" ref="E125:E138" si="8">F125*$E$124</f>
        <v>15</v>
      </c>
      <c r="F125" s="470">
        <v>3</v>
      </c>
      <c r="G125" s="328"/>
      <c r="H125" s="328"/>
      <c r="I125" s="328"/>
      <c r="J125" s="328"/>
      <c r="K125" s="363"/>
      <c r="L125" s="440"/>
      <c r="M125" s="440"/>
      <c r="N125" s="440"/>
      <c r="O125" s="440"/>
      <c r="P125" s="440"/>
      <c r="Q125" s="441"/>
    </row>
    <row r="126" spans="1:17" ht="33.75" x14ac:dyDescent="0.2">
      <c r="A126" s="104">
        <v>118</v>
      </c>
      <c r="B126" s="423" t="s">
        <v>53</v>
      </c>
      <c r="C126" s="433" t="s">
        <v>478</v>
      </c>
      <c r="D126" s="104" t="s">
        <v>57</v>
      </c>
      <c r="E126" s="425">
        <f t="shared" si="8"/>
        <v>10</v>
      </c>
      <c r="F126" s="470">
        <v>2</v>
      </c>
      <c r="G126" s="328"/>
      <c r="H126" s="328"/>
      <c r="I126" s="363"/>
      <c r="J126" s="363"/>
      <c r="K126" s="363"/>
      <c r="L126" s="440"/>
      <c r="M126" s="440"/>
      <c r="N126" s="440"/>
      <c r="O126" s="440"/>
      <c r="P126" s="440"/>
      <c r="Q126" s="441"/>
    </row>
    <row r="127" spans="1:17" ht="33.75" x14ac:dyDescent="0.2">
      <c r="A127" s="104">
        <v>119</v>
      </c>
      <c r="B127" s="423" t="s">
        <v>53</v>
      </c>
      <c r="C127" s="433" t="s">
        <v>459</v>
      </c>
      <c r="D127" s="104" t="s">
        <v>57</v>
      </c>
      <c r="E127" s="425">
        <f t="shared" si="8"/>
        <v>25</v>
      </c>
      <c r="F127" s="276">
        <v>5</v>
      </c>
      <c r="G127" s="432"/>
      <c r="H127" s="328"/>
      <c r="I127" s="328"/>
      <c r="J127" s="328"/>
      <c r="K127" s="363"/>
      <c r="L127" s="484"/>
      <c r="M127" s="440"/>
      <c r="N127" s="440"/>
      <c r="O127" s="440"/>
      <c r="P127" s="440"/>
      <c r="Q127" s="441"/>
    </row>
    <row r="128" spans="1:17" ht="33.75" x14ac:dyDescent="0.2">
      <c r="A128" s="104">
        <v>120</v>
      </c>
      <c r="B128" s="423" t="s">
        <v>53</v>
      </c>
      <c r="C128" s="433" t="s">
        <v>460</v>
      </c>
      <c r="D128" s="104" t="s">
        <v>57</v>
      </c>
      <c r="E128" s="425">
        <f t="shared" si="8"/>
        <v>25</v>
      </c>
      <c r="F128" s="276">
        <v>5</v>
      </c>
      <c r="G128" s="328"/>
      <c r="H128" s="328"/>
      <c r="I128" s="273"/>
      <c r="J128" s="471"/>
      <c r="K128" s="472"/>
      <c r="L128" s="440"/>
      <c r="M128" s="440"/>
      <c r="N128" s="440"/>
      <c r="O128" s="440"/>
      <c r="P128" s="440"/>
      <c r="Q128" s="441"/>
    </row>
    <row r="129" spans="1:17" ht="22.5" x14ac:dyDescent="0.2">
      <c r="A129" s="104">
        <v>121</v>
      </c>
      <c r="B129" s="423" t="s">
        <v>53</v>
      </c>
      <c r="C129" s="433" t="s">
        <v>461</v>
      </c>
      <c r="D129" s="104" t="s">
        <v>57</v>
      </c>
      <c r="E129" s="425">
        <f t="shared" si="8"/>
        <v>350</v>
      </c>
      <c r="F129" s="276">
        <v>70</v>
      </c>
      <c r="G129" s="328"/>
      <c r="H129" s="328"/>
      <c r="I129" s="363"/>
      <c r="J129" s="363"/>
      <c r="K129" s="363"/>
      <c r="L129" s="440"/>
      <c r="M129" s="440"/>
      <c r="N129" s="440"/>
      <c r="O129" s="440"/>
      <c r="P129" s="440"/>
      <c r="Q129" s="441"/>
    </row>
    <row r="130" spans="1:17" ht="22.5" x14ac:dyDescent="0.2">
      <c r="A130" s="104">
        <v>122</v>
      </c>
      <c r="B130" s="423" t="s">
        <v>53</v>
      </c>
      <c r="C130" s="433" t="s">
        <v>462</v>
      </c>
      <c r="D130" s="104" t="s">
        <v>55</v>
      </c>
      <c r="E130" s="425">
        <f t="shared" si="8"/>
        <v>210</v>
      </c>
      <c r="F130" s="276">
        <v>42</v>
      </c>
      <c r="G130" s="328"/>
      <c r="H130" s="328"/>
      <c r="I130" s="473"/>
      <c r="J130" s="471"/>
      <c r="K130" s="471"/>
      <c r="L130" s="440"/>
      <c r="M130" s="440"/>
      <c r="N130" s="440"/>
      <c r="O130" s="440"/>
      <c r="P130" s="440"/>
      <c r="Q130" s="441"/>
    </row>
    <row r="131" spans="1:17" ht="22.5" x14ac:dyDescent="0.2">
      <c r="A131" s="104">
        <v>123</v>
      </c>
      <c r="B131" s="423" t="s">
        <v>53</v>
      </c>
      <c r="C131" s="433" t="s">
        <v>463</v>
      </c>
      <c r="D131" s="104" t="s">
        <v>57</v>
      </c>
      <c r="E131" s="425">
        <f t="shared" si="8"/>
        <v>50</v>
      </c>
      <c r="F131" s="276">
        <v>10</v>
      </c>
      <c r="G131" s="328"/>
      <c r="H131" s="328"/>
      <c r="I131" s="474"/>
      <c r="J131" s="471"/>
      <c r="K131" s="471"/>
      <c r="L131" s="440"/>
      <c r="M131" s="440"/>
      <c r="N131" s="440"/>
      <c r="O131" s="440"/>
      <c r="P131" s="440"/>
      <c r="Q131" s="441"/>
    </row>
    <row r="132" spans="1:17" ht="22.5" x14ac:dyDescent="0.2">
      <c r="A132" s="104">
        <v>124</v>
      </c>
      <c r="B132" s="423" t="s">
        <v>53</v>
      </c>
      <c r="C132" s="419" t="s">
        <v>464</v>
      </c>
      <c r="D132" s="104" t="s">
        <v>57</v>
      </c>
      <c r="E132" s="425">
        <f t="shared" si="8"/>
        <v>10</v>
      </c>
      <c r="F132" s="470">
        <v>2</v>
      </c>
      <c r="G132" s="328"/>
      <c r="H132" s="328"/>
      <c r="I132" s="474"/>
      <c r="J132" s="471"/>
      <c r="K132" s="471"/>
      <c r="L132" s="440"/>
      <c r="M132" s="440"/>
      <c r="N132" s="440"/>
      <c r="O132" s="440"/>
      <c r="P132" s="440"/>
      <c r="Q132" s="441"/>
    </row>
    <row r="133" spans="1:17" ht="22.5" x14ac:dyDescent="0.2">
      <c r="A133" s="104">
        <v>125</v>
      </c>
      <c r="B133" s="423" t="s">
        <v>53</v>
      </c>
      <c r="C133" s="433" t="s">
        <v>465</v>
      </c>
      <c r="D133" s="104" t="s">
        <v>57</v>
      </c>
      <c r="E133" s="425">
        <f t="shared" si="8"/>
        <v>50</v>
      </c>
      <c r="F133" s="276">
        <v>10</v>
      </c>
      <c r="G133" s="328"/>
      <c r="H133" s="328"/>
      <c r="I133" s="474"/>
      <c r="J133" s="471"/>
      <c r="K133" s="471"/>
      <c r="L133" s="440"/>
      <c r="M133" s="440"/>
      <c r="N133" s="440"/>
      <c r="O133" s="440"/>
      <c r="P133" s="440"/>
      <c r="Q133" s="441"/>
    </row>
    <row r="134" spans="1:17" ht="22.5" x14ac:dyDescent="0.2">
      <c r="A134" s="104">
        <v>126</v>
      </c>
      <c r="B134" s="423" t="s">
        <v>53</v>
      </c>
      <c r="C134" s="477" t="s">
        <v>466</v>
      </c>
      <c r="D134" s="104" t="s">
        <v>57</v>
      </c>
      <c r="E134" s="425">
        <f t="shared" si="8"/>
        <v>30</v>
      </c>
      <c r="F134" s="276">
        <v>6</v>
      </c>
      <c r="G134" s="328"/>
      <c r="H134" s="328"/>
      <c r="I134" s="474"/>
      <c r="J134" s="471"/>
      <c r="K134" s="471"/>
      <c r="L134" s="475"/>
      <c r="M134" s="475"/>
      <c r="N134" s="475"/>
      <c r="O134" s="475"/>
      <c r="P134" s="475"/>
      <c r="Q134" s="476"/>
    </row>
    <row r="135" spans="1:17" ht="22.5" x14ac:dyDescent="0.2">
      <c r="A135" s="104">
        <v>127</v>
      </c>
      <c r="B135" s="423" t="s">
        <v>53</v>
      </c>
      <c r="C135" s="433" t="s">
        <v>430</v>
      </c>
      <c r="D135" s="104" t="s">
        <v>432</v>
      </c>
      <c r="E135" s="425">
        <f t="shared" si="8"/>
        <v>5</v>
      </c>
      <c r="F135" s="276">
        <v>1</v>
      </c>
      <c r="G135" s="328"/>
      <c r="H135" s="328"/>
      <c r="I135" s="474"/>
      <c r="J135" s="471"/>
      <c r="K135" s="471"/>
      <c r="L135" s="440"/>
      <c r="M135" s="440"/>
      <c r="N135" s="440"/>
      <c r="O135" s="440"/>
      <c r="P135" s="440"/>
      <c r="Q135" s="441"/>
    </row>
    <row r="136" spans="1:17" ht="22.5" x14ac:dyDescent="0.2">
      <c r="A136" s="104">
        <v>128</v>
      </c>
      <c r="B136" s="423" t="s">
        <v>53</v>
      </c>
      <c r="C136" s="433" t="s">
        <v>431</v>
      </c>
      <c r="D136" s="104" t="s">
        <v>473</v>
      </c>
      <c r="E136" s="425">
        <f t="shared" si="8"/>
        <v>5</v>
      </c>
      <c r="F136" s="276">
        <v>1</v>
      </c>
      <c r="G136" s="328"/>
      <c r="H136" s="328"/>
      <c r="I136" s="328"/>
      <c r="J136" s="328"/>
      <c r="K136" s="363"/>
      <c r="L136" s="485"/>
      <c r="M136" s="440"/>
      <c r="N136" s="440"/>
      <c r="O136" s="440"/>
      <c r="P136" s="440"/>
      <c r="Q136" s="441"/>
    </row>
    <row r="137" spans="1:17" ht="22.5" x14ac:dyDescent="0.2">
      <c r="A137" s="104">
        <v>129</v>
      </c>
      <c r="B137" s="423" t="s">
        <v>53</v>
      </c>
      <c r="C137" s="433" t="s">
        <v>467</v>
      </c>
      <c r="D137" s="104" t="s">
        <v>432</v>
      </c>
      <c r="E137" s="425">
        <f t="shared" si="8"/>
        <v>5</v>
      </c>
      <c r="F137" s="276">
        <v>1</v>
      </c>
      <c r="G137" s="328"/>
      <c r="H137" s="480"/>
      <c r="I137" s="480"/>
      <c r="J137" s="480"/>
      <c r="K137" s="481"/>
      <c r="L137" s="475"/>
      <c r="M137" s="475"/>
      <c r="N137" s="475"/>
      <c r="O137" s="475"/>
      <c r="P137" s="475"/>
      <c r="Q137" s="476"/>
    </row>
    <row r="138" spans="1:17" ht="22.5" x14ac:dyDescent="0.2">
      <c r="A138" s="104">
        <v>130</v>
      </c>
      <c r="B138" s="423" t="s">
        <v>53</v>
      </c>
      <c r="C138" s="433" t="s">
        <v>439</v>
      </c>
      <c r="D138" s="104" t="s">
        <v>432</v>
      </c>
      <c r="E138" s="425">
        <f t="shared" si="8"/>
        <v>5</v>
      </c>
      <c r="F138" s="276">
        <v>1</v>
      </c>
      <c r="G138" s="328"/>
      <c r="H138" s="480"/>
      <c r="I138" s="480"/>
      <c r="J138" s="480"/>
      <c r="K138" s="481"/>
      <c r="L138" s="440"/>
      <c r="M138" s="440"/>
      <c r="N138" s="440"/>
      <c r="O138" s="440"/>
      <c r="P138" s="440"/>
      <c r="Q138" s="441"/>
    </row>
    <row r="139" spans="1:17" x14ac:dyDescent="0.2">
      <c r="A139" s="104"/>
      <c r="B139" s="423"/>
      <c r="C139" s="435"/>
      <c r="D139" s="104"/>
      <c r="E139" s="425"/>
      <c r="F139" s="104"/>
      <c r="G139" s="328"/>
      <c r="H139" s="328"/>
      <c r="I139" s="328"/>
      <c r="J139" s="328"/>
      <c r="K139" s="363"/>
      <c r="L139" s="440"/>
      <c r="M139" s="440"/>
      <c r="N139" s="440"/>
      <c r="O139" s="440"/>
      <c r="P139" s="440"/>
      <c r="Q139" s="441"/>
    </row>
    <row r="140" spans="1:17" x14ac:dyDescent="0.2">
      <c r="A140" s="435"/>
      <c r="B140" s="294"/>
      <c r="C140" s="465" t="s">
        <v>479</v>
      </c>
      <c r="D140" s="466"/>
      <c r="E140" s="466"/>
      <c r="F140" s="426"/>
      <c r="G140" s="406"/>
      <c r="H140" s="65"/>
      <c r="I140" s="467"/>
      <c r="J140" s="467"/>
      <c r="K140" s="467"/>
      <c r="L140" s="161"/>
      <c r="M140" s="161"/>
      <c r="N140" s="161"/>
      <c r="O140" s="161"/>
      <c r="P140" s="161"/>
      <c r="Q140" s="161"/>
    </row>
    <row r="141" spans="1:17" x14ac:dyDescent="0.2">
      <c r="A141" s="294"/>
      <c r="B141" s="294"/>
      <c r="C141" s="294" t="s">
        <v>455</v>
      </c>
      <c r="D141" s="104"/>
      <c r="E141" s="468">
        <v>5</v>
      </c>
      <c r="F141" s="469"/>
      <c r="G141" s="406"/>
      <c r="H141" s="65"/>
      <c r="I141" s="467"/>
      <c r="J141" s="467"/>
      <c r="K141" s="467"/>
      <c r="L141" s="161"/>
      <c r="M141" s="161"/>
      <c r="N141" s="161"/>
      <c r="O141" s="161"/>
      <c r="P141" s="161"/>
      <c r="Q141" s="161"/>
    </row>
    <row r="142" spans="1:17" ht="33.75" x14ac:dyDescent="0.2">
      <c r="A142" s="104">
        <v>131</v>
      </c>
      <c r="B142" s="423" t="s">
        <v>53</v>
      </c>
      <c r="C142" s="433" t="s">
        <v>456</v>
      </c>
      <c r="D142" s="104" t="s">
        <v>57</v>
      </c>
      <c r="E142" s="425">
        <f t="shared" ref="E142:E155" si="9">F142*$E$141</f>
        <v>15</v>
      </c>
      <c r="F142" s="470">
        <v>3</v>
      </c>
      <c r="G142" s="328"/>
      <c r="H142" s="328"/>
      <c r="I142" s="328"/>
      <c r="J142" s="328"/>
      <c r="K142" s="363"/>
      <c r="L142" s="440"/>
      <c r="M142" s="440"/>
      <c r="N142" s="440"/>
      <c r="O142" s="440"/>
      <c r="P142" s="440"/>
      <c r="Q142" s="441"/>
    </row>
    <row r="143" spans="1:17" ht="33.75" x14ac:dyDescent="0.2">
      <c r="A143" s="104">
        <f t="shared" ref="A143:A155" si="10">A142+1</f>
        <v>132</v>
      </c>
      <c r="B143" s="423" t="s">
        <v>53</v>
      </c>
      <c r="C143" s="433" t="s">
        <v>478</v>
      </c>
      <c r="D143" s="104" t="s">
        <v>57</v>
      </c>
      <c r="E143" s="425">
        <f t="shared" si="9"/>
        <v>5</v>
      </c>
      <c r="F143" s="470">
        <v>1</v>
      </c>
      <c r="G143" s="328"/>
      <c r="H143" s="328"/>
      <c r="I143" s="363"/>
      <c r="J143" s="363"/>
      <c r="K143" s="363"/>
      <c r="L143" s="440"/>
      <c r="M143" s="440"/>
      <c r="N143" s="440"/>
      <c r="O143" s="440"/>
      <c r="P143" s="440"/>
      <c r="Q143" s="441"/>
    </row>
    <row r="144" spans="1:17" ht="33.75" x14ac:dyDescent="0.2">
      <c r="A144" s="104">
        <f t="shared" si="10"/>
        <v>133</v>
      </c>
      <c r="B144" s="423" t="s">
        <v>53</v>
      </c>
      <c r="C144" s="433" t="s">
        <v>480</v>
      </c>
      <c r="D144" s="104" t="s">
        <v>57</v>
      </c>
      <c r="E144" s="425">
        <f t="shared" si="9"/>
        <v>5</v>
      </c>
      <c r="F144" s="470">
        <v>1</v>
      </c>
      <c r="G144" s="328"/>
      <c r="H144" s="328"/>
      <c r="I144" s="363"/>
      <c r="J144" s="363"/>
      <c r="K144" s="363"/>
      <c r="L144" s="440"/>
      <c r="M144" s="440"/>
      <c r="N144" s="440"/>
      <c r="O144" s="440"/>
      <c r="P144" s="440"/>
      <c r="Q144" s="441"/>
    </row>
    <row r="145" spans="1:17" ht="33.75" x14ac:dyDescent="0.2">
      <c r="A145" s="104">
        <f t="shared" si="10"/>
        <v>134</v>
      </c>
      <c r="B145" s="423" t="s">
        <v>53</v>
      </c>
      <c r="C145" s="433" t="s">
        <v>481</v>
      </c>
      <c r="D145" s="104" t="s">
        <v>57</v>
      </c>
      <c r="E145" s="425">
        <f t="shared" si="9"/>
        <v>25</v>
      </c>
      <c r="F145" s="276">
        <v>5</v>
      </c>
      <c r="G145" s="432"/>
      <c r="H145" s="328"/>
      <c r="I145" s="328"/>
      <c r="J145" s="328"/>
      <c r="K145" s="363"/>
      <c r="L145" s="440"/>
      <c r="M145" s="440"/>
      <c r="N145" s="440"/>
      <c r="O145" s="440"/>
      <c r="P145" s="440"/>
      <c r="Q145" s="441"/>
    </row>
    <row r="146" spans="1:17" ht="33.75" x14ac:dyDescent="0.2">
      <c r="A146" s="104">
        <f t="shared" si="10"/>
        <v>135</v>
      </c>
      <c r="B146" s="423" t="s">
        <v>53</v>
      </c>
      <c r="C146" s="433" t="s">
        <v>482</v>
      </c>
      <c r="D146" s="104" t="s">
        <v>57</v>
      </c>
      <c r="E146" s="425">
        <f t="shared" si="9"/>
        <v>25</v>
      </c>
      <c r="F146" s="276">
        <v>5</v>
      </c>
      <c r="G146" s="328"/>
      <c r="H146" s="328"/>
      <c r="I146" s="273"/>
      <c r="J146" s="471"/>
      <c r="K146" s="472"/>
      <c r="L146" s="440"/>
      <c r="M146" s="440"/>
      <c r="N146" s="440"/>
      <c r="O146" s="440"/>
      <c r="P146" s="440"/>
      <c r="Q146" s="441"/>
    </row>
    <row r="147" spans="1:17" ht="22.5" x14ac:dyDescent="0.2">
      <c r="A147" s="104">
        <f t="shared" si="10"/>
        <v>136</v>
      </c>
      <c r="B147" s="423" t="s">
        <v>53</v>
      </c>
      <c r="C147" s="433" t="s">
        <v>471</v>
      </c>
      <c r="D147" s="104" t="s">
        <v>55</v>
      </c>
      <c r="E147" s="425">
        <f t="shared" si="9"/>
        <v>360</v>
      </c>
      <c r="F147" s="276">
        <v>72</v>
      </c>
      <c r="G147" s="328"/>
      <c r="H147" s="328"/>
      <c r="I147" s="363"/>
      <c r="J147" s="363"/>
      <c r="K147" s="363"/>
      <c r="L147" s="440"/>
      <c r="M147" s="440"/>
      <c r="N147" s="440"/>
      <c r="O147" s="440"/>
      <c r="P147" s="440"/>
      <c r="Q147" s="441"/>
    </row>
    <row r="148" spans="1:17" ht="22.5" x14ac:dyDescent="0.2">
      <c r="A148" s="104">
        <f t="shared" si="10"/>
        <v>137</v>
      </c>
      <c r="B148" s="423" t="s">
        <v>53</v>
      </c>
      <c r="C148" s="433" t="s">
        <v>462</v>
      </c>
      <c r="D148" s="104" t="s">
        <v>57</v>
      </c>
      <c r="E148" s="425">
        <f t="shared" si="9"/>
        <v>210</v>
      </c>
      <c r="F148" s="276">
        <v>42</v>
      </c>
      <c r="G148" s="328"/>
      <c r="H148" s="328"/>
      <c r="I148" s="473"/>
      <c r="J148" s="471"/>
      <c r="K148" s="471"/>
      <c r="L148" s="440"/>
      <c r="M148" s="440"/>
      <c r="N148" s="440"/>
      <c r="O148" s="440"/>
      <c r="P148" s="440"/>
      <c r="Q148" s="441"/>
    </row>
    <row r="149" spans="1:17" ht="22.5" x14ac:dyDescent="0.2">
      <c r="A149" s="104">
        <f t="shared" si="10"/>
        <v>138</v>
      </c>
      <c r="B149" s="423" t="s">
        <v>53</v>
      </c>
      <c r="C149" s="433" t="s">
        <v>483</v>
      </c>
      <c r="D149" s="104" t="s">
        <v>57</v>
      </c>
      <c r="E149" s="425">
        <f t="shared" si="9"/>
        <v>40</v>
      </c>
      <c r="F149" s="276">
        <v>8</v>
      </c>
      <c r="G149" s="328"/>
      <c r="H149" s="328"/>
      <c r="I149" s="474"/>
      <c r="J149" s="471"/>
      <c r="K149" s="471"/>
      <c r="L149" s="440"/>
      <c r="M149" s="440"/>
      <c r="N149" s="440"/>
      <c r="O149" s="440"/>
      <c r="P149" s="440"/>
      <c r="Q149" s="441"/>
    </row>
    <row r="150" spans="1:17" ht="22.5" x14ac:dyDescent="0.2">
      <c r="A150" s="104">
        <f t="shared" si="10"/>
        <v>139</v>
      </c>
      <c r="B150" s="423" t="s">
        <v>53</v>
      </c>
      <c r="C150" s="433" t="s">
        <v>465</v>
      </c>
      <c r="D150" s="104" t="s">
        <v>57</v>
      </c>
      <c r="E150" s="425">
        <f t="shared" si="9"/>
        <v>50</v>
      </c>
      <c r="F150" s="276">
        <v>10</v>
      </c>
      <c r="G150" s="328"/>
      <c r="H150" s="328"/>
      <c r="I150" s="474"/>
      <c r="J150" s="471"/>
      <c r="K150" s="471"/>
      <c r="L150" s="440"/>
      <c r="M150" s="440"/>
      <c r="N150" s="440"/>
      <c r="O150" s="440"/>
      <c r="P150" s="440"/>
      <c r="Q150" s="441"/>
    </row>
    <row r="151" spans="1:17" ht="22.5" x14ac:dyDescent="0.2">
      <c r="A151" s="104">
        <f t="shared" si="10"/>
        <v>140</v>
      </c>
      <c r="B151" s="423" t="s">
        <v>53</v>
      </c>
      <c r="C151" s="477" t="s">
        <v>466</v>
      </c>
      <c r="D151" s="104" t="s">
        <v>57</v>
      </c>
      <c r="E151" s="425">
        <f t="shared" si="9"/>
        <v>20</v>
      </c>
      <c r="F151" s="276">
        <v>4</v>
      </c>
      <c r="G151" s="328"/>
      <c r="H151" s="328"/>
      <c r="I151" s="474"/>
      <c r="J151" s="471"/>
      <c r="K151" s="471"/>
      <c r="L151" s="475"/>
      <c r="M151" s="475"/>
      <c r="N151" s="475"/>
      <c r="O151" s="475"/>
      <c r="P151" s="475"/>
      <c r="Q151" s="476"/>
    </row>
    <row r="152" spans="1:17" ht="22.5" x14ac:dyDescent="0.2">
      <c r="A152" s="104">
        <f t="shared" si="10"/>
        <v>141</v>
      </c>
      <c r="B152" s="423" t="s">
        <v>53</v>
      </c>
      <c r="C152" s="419" t="s">
        <v>464</v>
      </c>
      <c r="D152" s="104" t="s">
        <v>432</v>
      </c>
      <c r="E152" s="425">
        <f t="shared" si="9"/>
        <v>10</v>
      </c>
      <c r="F152" s="470">
        <v>2</v>
      </c>
      <c r="G152" s="328"/>
      <c r="H152" s="328"/>
      <c r="I152" s="474"/>
      <c r="J152" s="471"/>
      <c r="K152" s="471"/>
      <c r="L152" s="440"/>
      <c r="M152" s="440"/>
      <c r="N152" s="440"/>
      <c r="O152" s="440"/>
      <c r="P152" s="440"/>
      <c r="Q152" s="441"/>
    </row>
    <row r="153" spans="1:17" ht="22.5" x14ac:dyDescent="0.2">
      <c r="A153" s="104">
        <f t="shared" si="10"/>
        <v>142</v>
      </c>
      <c r="B153" s="423" t="s">
        <v>53</v>
      </c>
      <c r="C153" s="433" t="s">
        <v>430</v>
      </c>
      <c r="D153" s="104" t="s">
        <v>473</v>
      </c>
      <c r="E153" s="425">
        <f t="shared" si="9"/>
        <v>5</v>
      </c>
      <c r="F153" s="276">
        <v>1</v>
      </c>
      <c r="G153" s="328"/>
      <c r="H153" s="328"/>
      <c r="I153" s="474"/>
      <c r="J153" s="471"/>
      <c r="K153" s="471"/>
      <c r="L153" s="485"/>
      <c r="M153" s="440"/>
      <c r="N153" s="440"/>
      <c r="O153" s="440"/>
      <c r="P153" s="440"/>
      <c r="Q153" s="441"/>
    </row>
    <row r="154" spans="1:17" ht="22.5" x14ac:dyDescent="0.2">
      <c r="A154" s="104">
        <f t="shared" si="10"/>
        <v>143</v>
      </c>
      <c r="B154" s="423" t="s">
        <v>53</v>
      </c>
      <c r="C154" s="433" t="s">
        <v>431</v>
      </c>
      <c r="D154" s="104" t="s">
        <v>432</v>
      </c>
      <c r="E154" s="425">
        <f t="shared" si="9"/>
        <v>5</v>
      </c>
      <c r="F154" s="276">
        <v>1</v>
      </c>
      <c r="G154" s="328"/>
      <c r="H154" s="328"/>
      <c r="I154" s="328"/>
      <c r="J154" s="328"/>
      <c r="K154" s="363"/>
      <c r="L154" s="475"/>
      <c r="M154" s="475"/>
      <c r="N154" s="475"/>
      <c r="O154" s="475"/>
      <c r="P154" s="475"/>
      <c r="Q154" s="476"/>
    </row>
    <row r="155" spans="1:17" ht="22.5" x14ac:dyDescent="0.2">
      <c r="A155" s="104">
        <f t="shared" si="10"/>
        <v>144</v>
      </c>
      <c r="B155" s="423" t="s">
        <v>53</v>
      </c>
      <c r="C155" s="433" t="s">
        <v>467</v>
      </c>
      <c r="D155" s="104" t="s">
        <v>432</v>
      </c>
      <c r="E155" s="425">
        <f t="shared" si="9"/>
        <v>5</v>
      </c>
      <c r="F155" s="276">
        <v>1</v>
      </c>
      <c r="G155" s="328"/>
      <c r="H155" s="480"/>
      <c r="I155" s="480"/>
      <c r="J155" s="480"/>
      <c r="K155" s="481"/>
      <c r="L155" s="440"/>
      <c r="M155" s="440"/>
      <c r="N155" s="440"/>
      <c r="O155" s="440"/>
      <c r="P155" s="440"/>
      <c r="Q155" s="441"/>
    </row>
    <row r="156" spans="1:17" ht="22.5" x14ac:dyDescent="0.2">
      <c r="A156" s="104"/>
      <c r="B156" s="423" t="s">
        <v>53</v>
      </c>
      <c r="C156" s="433" t="s">
        <v>439</v>
      </c>
      <c r="D156" s="104" t="s">
        <v>432</v>
      </c>
      <c r="E156" s="425">
        <v>5</v>
      </c>
      <c r="F156" s="276">
        <v>1</v>
      </c>
      <c r="G156" s="328"/>
      <c r="H156" s="480"/>
      <c r="I156" s="480"/>
      <c r="J156" s="480"/>
      <c r="K156" s="481"/>
      <c r="L156" s="440"/>
      <c r="M156" s="440"/>
      <c r="N156" s="440"/>
      <c r="O156" s="440"/>
      <c r="P156" s="440"/>
      <c r="Q156" s="441"/>
    </row>
    <row r="157" spans="1:17" x14ac:dyDescent="0.2">
      <c r="C157" s="231" t="s">
        <v>117</v>
      </c>
      <c r="D157" s="1"/>
      <c r="E157" s="1"/>
      <c r="F157" s="51"/>
      <c r="G157" s="51"/>
      <c r="H157" s="162"/>
      <c r="I157" s="168"/>
      <c r="J157" s="168"/>
      <c r="K157" s="168"/>
      <c r="L157" s="168"/>
      <c r="M157" s="161">
        <v>0</v>
      </c>
      <c r="N157" s="161">
        <v>0</v>
      </c>
      <c r="O157" s="161">
        <v>0</v>
      </c>
      <c r="P157" s="161">
        <v>0</v>
      </c>
      <c r="Q157" s="161">
        <v>0</v>
      </c>
    </row>
    <row r="158" spans="1:17" x14ac:dyDescent="0.2">
      <c r="C158" s="232" t="s">
        <v>118</v>
      </c>
      <c r="D158" s="1"/>
      <c r="E158" s="1" t="s">
        <v>181</v>
      </c>
      <c r="F158" s="51"/>
      <c r="G158" s="51"/>
      <c r="H158" s="167"/>
      <c r="I158" s="168"/>
      <c r="J158" s="168"/>
      <c r="K158" s="168"/>
      <c r="L158" s="168"/>
      <c r="M158" s="168"/>
      <c r="N158" s="168"/>
      <c r="O158" s="168">
        <v>0</v>
      </c>
      <c r="P158" s="168"/>
      <c r="Q158" s="168"/>
    </row>
    <row r="159" spans="1:17" x14ac:dyDescent="0.2">
      <c r="C159" s="231" t="s">
        <v>119</v>
      </c>
      <c r="D159" s="1"/>
      <c r="E159" s="1"/>
      <c r="F159" s="51"/>
      <c r="G159" s="51"/>
      <c r="H159" s="162"/>
      <c r="I159" s="486"/>
      <c r="J159" s="168"/>
      <c r="K159" s="168"/>
      <c r="L159" s="168"/>
      <c r="M159" s="171">
        <f>SUM(M157:M158)</f>
        <v>0</v>
      </c>
      <c r="N159" s="171">
        <f>SUM(N157:N158)</f>
        <v>0</v>
      </c>
      <c r="O159" s="171">
        <f>SUM(O157:O158)</f>
        <v>0</v>
      </c>
      <c r="P159" s="171">
        <f>SUM(P157:P158)</f>
        <v>0</v>
      </c>
      <c r="Q159" s="171">
        <f>SUM(N159:P159)</f>
        <v>0</v>
      </c>
    </row>
    <row r="160" spans="1:17" x14ac:dyDescent="0.2">
      <c r="C160" s="231"/>
      <c r="D160" s="1"/>
      <c r="E160" s="1"/>
      <c r="F160" s="51"/>
      <c r="G160" s="51"/>
      <c r="H160" s="162"/>
      <c r="I160" s="486"/>
      <c r="J160" s="168"/>
      <c r="K160" s="168"/>
      <c r="L160" s="168"/>
      <c r="M160" s="171"/>
      <c r="N160" s="171"/>
      <c r="O160" s="171"/>
      <c r="P160" s="171"/>
      <c r="Q160" s="171"/>
    </row>
    <row r="161" spans="1:17" s="1" customFormat="1" x14ac:dyDescent="0.2">
      <c r="A161" s="2"/>
      <c r="B161" s="2"/>
      <c r="C161" s="49" t="str">
        <f>KPDV!$B$36</f>
        <v xml:space="preserve">Sastādīja: </v>
      </c>
      <c r="D161" s="2"/>
      <c r="E161" s="2"/>
      <c r="G161" s="49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s="1" customFormat="1" x14ac:dyDescent="0.2">
      <c r="A162" s="2"/>
      <c r="B162" s="2"/>
      <c r="C162" s="49" t="str">
        <f>KPDV!$B$37</f>
        <v xml:space="preserve">būvprakses sertifikāts Nr. </v>
      </c>
      <c r="D162" s="2"/>
      <c r="E162" s="2"/>
      <c r="G162" s="49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s="1" customFormat="1" x14ac:dyDescent="0.2"/>
    <row r="164" spans="1:17" s="1" customFormat="1" x14ac:dyDescent="0.2">
      <c r="C164" s="49" t="s">
        <v>29</v>
      </c>
    </row>
    <row r="165" spans="1:17" s="1" customFormat="1" x14ac:dyDescent="0.2">
      <c r="C165" s="50" t="s">
        <v>30</v>
      </c>
    </row>
  </sheetData>
  <sheetProtection selectLockedCells="1" selectUnlockedCells="1"/>
  <mergeCells count="13">
    <mergeCell ref="G10:L10"/>
    <mergeCell ref="M10:Q10"/>
    <mergeCell ref="R11:R12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27013888888888887" right="0" top="0.59027777777777779" bottom="0.78749999999999998" header="0.51180555555555551" footer="0.51180555555555551"/>
  <pageSetup paperSize="9" scale="87" firstPageNumber="0" orientation="landscape" horizontalDpi="300" verticalDpi="300"/>
  <headerFooter alignWithMargins="0"/>
  <rowBreaks count="3" manualBreakCount="3">
    <brk id="36" max="16383" man="1"/>
    <brk id="60" max="16383" man="1"/>
    <brk id="1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S75"/>
  <sheetViews>
    <sheetView topLeftCell="A49" zoomScale="90" zoomScaleNormal="90" zoomScaleSheetLayoutView="120" workbookViewId="0">
      <selection activeCell="R47" sqref="R47"/>
    </sheetView>
  </sheetViews>
  <sheetFormatPr defaultColWidth="39.140625" defaultRowHeight="11.25" x14ac:dyDescent="0.2"/>
  <cols>
    <col min="1" max="1" width="3" style="257" customWidth="1"/>
    <col min="2" max="2" width="4.5703125" style="257" customWidth="1"/>
    <col min="3" max="3" width="33.5703125" style="487" customWidth="1"/>
    <col min="4" max="4" width="7.7109375" style="487" customWidth="1"/>
    <col min="5" max="5" width="14.28515625" style="487" customWidth="1"/>
    <col min="6" max="7" width="4.85546875" style="257" customWidth="1"/>
    <col min="8" max="8" width="6.140625" style="257" customWidth="1"/>
    <col min="9" max="9" width="10" style="487" customWidth="1"/>
    <col min="10" max="10" width="8" style="487" customWidth="1"/>
    <col min="11" max="11" width="6" style="487" customWidth="1"/>
    <col min="12" max="12" width="7.7109375" style="487" customWidth="1"/>
    <col min="13" max="13" width="8.140625" style="487" customWidth="1"/>
    <col min="14" max="14" width="8.42578125" style="487" customWidth="1"/>
    <col min="15" max="15" width="13.85546875" style="487" customWidth="1"/>
    <col min="16" max="16" width="8" style="487" customWidth="1"/>
    <col min="17" max="17" width="9" style="487" customWidth="1"/>
    <col min="18" max="18" width="12.28515625" style="487" customWidth="1"/>
    <col min="19" max="16384" width="39.140625" style="487"/>
  </cols>
  <sheetData>
    <row r="1" spans="1:18" x14ac:dyDescent="0.2">
      <c r="A1" s="508" t="s">
        <v>31</v>
      </c>
      <c r="B1" s="508"/>
      <c r="C1" s="508"/>
      <c r="D1" s="508"/>
      <c r="E1" s="508"/>
      <c r="F1" s="508"/>
      <c r="G1" s="508"/>
      <c r="H1" s="54">
        <v>10</v>
      </c>
      <c r="I1" s="54"/>
      <c r="J1" s="54"/>
      <c r="K1" s="54"/>
      <c r="L1" s="54"/>
      <c r="M1" s="54"/>
      <c r="N1" s="54"/>
      <c r="O1" s="54"/>
      <c r="P1" s="54"/>
      <c r="Q1" s="54"/>
      <c r="R1" s="2"/>
    </row>
    <row r="2" spans="1:18" x14ac:dyDescent="0.2">
      <c r="A2" s="55"/>
      <c r="B2" s="55"/>
      <c r="C2" s="488" t="s">
        <v>484</v>
      </c>
      <c r="D2" s="488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  <c r="R2" s="2"/>
    </row>
    <row r="3" spans="1:18" x14ac:dyDescent="0.2">
      <c r="A3" s="55"/>
      <c r="B3" s="55"/>
      <c r="C3" s="488"/>
      <c r="D3" s="488"/>
      <c r="E3" s="55"/>
      <c r="F3" s="55"/>
      <c r="G3" s="55"/>
      <c r="H3" s="55"/>
      <c r="I3" s="54"/>
      <c r="J3" s="54"/>
      <c r="K3" s="54"/>
      <c r="L3" s="54"/>
      <c r="M3" s="54"/>
      <c r="N3" s="54"/>
      <c r="O3" s="54"/>
      <c r="P3" s="54"/>
      <c r="Q3" s="54"/>
      <c r="R3" s="2"/>
    </row>
    <row r="4" spans="1:18" x14ac:dyDescent="0.2">
      <c r="A4" s="179" t="s">
        <v>121</v>
      </c>
      <c r="B4" s="7"/>
      <c r="C4" s="7"/>
      <c r="D4" s="7"/>
      <c r="E4" s="7"/>
      <c r="F4" s="7"/>
      <c r="G4" s="7"/>
      <c r="H4" s="7"/>
      <c r="I4" s="58"/>
      <c r="J4" s="58"/>
      <c r="K4" s="58"/>
      <c r="L4" s="58"/>
      <c r="M4" s="59"/>
      <c r="N4" s="59"/>
      <c r="O4" s="59"/>
      <c r="P4" s="59"/>
      <c r="Q4" s="54"/>
      <c r="R4" s="2"/>
    </row>
    <row r="5" spans="1:18" x14ac:dyDescent="0.2">
      <c r="A5" s="8" t="s">
        <v>122</v>
      </c>
      <c r="B5" s="7"/>
      <c r="C5" s="7"/>
      <c r="D5" s="7"/>
      <c r="E5" s="7"/>
      <c r="F5" s="7"/>
      <c r="G5" s="7"/>
      <c r="H5" s="7"/>
      <c r="I5" s="12"/>
      <c r="J5" s="12"/>
      <c r="K5" s="59"/>
      <c r="L5" s="59"/>
      <c r="M5" s="59"/>
      <c r="N5" s="59"/>
      <c r="O5" s="59"/>
      <c r="P5" s="59"/>
      <c r="Q5" s="54"/>
      <c r="R5" s="1"/>
    </row>
    <row r="6" spans="1:18" x14ac:dyDescent="0.2">
      <c r="A6" s="8" t="s">
        <v>485</v>
      </c>
      <c r="B6" s="179"/>
      <c r="C6" s="179"/>
      <c r="D6" s="179"/>
      <c r="E6" s="179"/>
      <c r="F6" s="7"/>
      <c r="G6" s="179"/>
      <c r="H6" s="179"/>
      <c r="I6" s="12"/>
      <c r="J6" s="12"/>
      <c r="K6" s="59"/>
      <c r="L6" s="59"/>
      <c r="M6" s="59"/>
      <c r="N6" s="59"/>
      <c r="O6" s="59"/>
      <c r="P6" s="59"/>
      <c r="Q6" s="54"/>
      <c r="R6" s="1"/>
    </row>
    <row r="7" spans="1:18" x14ac:dyDescent="0.2">
      <c r="A7" s="8" t="s">
        <v>123</v>
      </c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  <c r="R7" s="1"/>
    </row>
    <row r="8" spans="1:18" x14ac:dyDescent="0.2">
      <c r="A8" s="8"/>
      <c r="B8" s="8"/>
      <c r="C8" s="8"/>
      <c r="D8" s="8"/>
      <c r="E8" s="8"/>
      <c r="F8" s="8"/>
      <c r="G8" s="8"/>
      <c r="H8" s="8"/>
      <c r="I8" s="12"/>
      <c r="J8" s="12"/>
      <c r="K8" s="59"/>
      <c r="L8" s="59"/>
      <c r="M8" s="59"/>
      <c r="N8" s="59"/>
      <c r="O8" s="59"/>
      <c r="P8" s="59"/>
      <c r="Q8" s="54"/>
      <c r="R8" s="1"/>
    </row>
    <row r="9" spans="1:18" ht="10.15" customHeight="1" x14ac:dyDescent="0.2">
      <c r="A9" s="509" t="s">
        <v>33</v>
      </c>
      <c r="B9" s="509"/>
      <c r="C9" s="509"/>
      <c r="D9" s="509"/>
      <c r="E9" s="509"/>
      <c r="F9" s="516" t="s">
        <v>486</v>
      </c>
      <c r="G9" s="516"/>
      <c r="H9" s="516"/>
      <c r="I9" s="63" t="s">
        <v>35</v>
      </c>
      <c r="J9" s="63"/>
      <c r="K9" s="64"/>
      <c r="L9" s="64"/>
      <c r="M9" s="64"/>
      <c r="N9" s="64"/>
      <c r="O9" s="64" t="s">
        <v>36</v>
      </c>
      <c r="P9" s="64"/>
      <c r="Q9" s="65">
        <f>R45</f>
        <v>0</v>
      </c>
      <c r="R9" s="66" t="s">
        <v>37</v>
      </c>
    </row>
    <row r="10" spans="1:18" x14ac:dyDescent="0.2">
      <c r="A10" s="51"/>
      <c r="B10" s="5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4"/>
      <c r="R10" s="1"/>
    </row>
    <row r="11" spans="1:18" ht="10.15" customHeight="1" x14ac:dyDescent="0.2">
      <c r="A11" s="518" t="s">
        <v>38</v>
      </c>
      <c r="B11" s="511" t="s">
        <v>39</v>
      </c>
      <c r="C11" s="512" t="s">
        <v>40</v>
      </c>
      <c r="D11" s="512"/>
      <c r="E11" s="512"/>
      <c r="F11" s="513" t="s">
        <v>41</v>
      </c>
      <c r="G11" s="511" t="s">
        <v>42</v>
      </c>
      <c r="H11" s="515" t="s">
        <v>43</v>
      </c>
      <c r="I11" s="515"/>
      <c r="J11" s="515"/>
      <c r="K11" s="515"/>
      <c r="L11" s="515"/>
      <c r="M11" s="515"/>
      <c r="N11" s="515" t="s">
        <v>44</v>
      </c>
      <c r="O11" s="515"/>
      <c r="P11" s="515"/>
      <c r="Q11" s="515"/>
      <c r="R11" s="515"/>
    </row>
    <row r="12" spans="1:18" ht="51" x14ac:dyDescent="0.2">
      <c r="A12" s="518"/>
      <c r="B12" s="511"/>
      <c r="C12" s="512"/>
      <c r="D12" s="512"/>
      <c r="E12" s="512"/>
      <c r="F12" s="513"/>
      <c r="G12" s="511"/>
      <c r="H12" s="71" t="s">
        <v>45</v>
      </c>
      <c r="I12" s="71" t="s">
        <v>46</v>
      </c>
      <c r="J12" s="71" t="s">
        <v>47</v>
      </c>
      <c r="K12" s="71" t="s">
        <v>48</v>
      </c>
      <c r="L12" s="71" t="s">
        <v>49</v>
      </c>
      <c r="M12" s="71" t="s">
        <v>50</v>
      </c>
      <c r="N12" s="71" t="s">
        <v>51</v>
      </c>
      <c r="O12" s="71" t="s">
        <v>47</v>
      </c>
      <c r="P12" s="71" t="s">
        <v>48</v>
      </c>
      <c r="Q12" s="71" t="s">
        <v>49</v>
      </c>
      <c r="R12" s="71" t="s">
        <v>52</v>
      </c>
    </row>
    <row r="13" spans="1:18" x14ac:dyDescent="0.2">
      <c r="A13" s="489">
        <v>1</v>
      </c>
      <c r="B13" s="72">
        <f>A13+1</f>
        <v>2</v>
      </c>
      <c r="C13" s="73">
        <f>B13+1</f>
        <v>3</v>
      </c>
      <c r="D13" s="73"/>
      <c r="E13" s="73"/>
      <c r="F13" s="72">
        <f>C13+1</f>
        <v>4</v>
      </c>
      <c r="G13" s="182">
        <f t="shared" ref="G13:R13" si="0">F13+1</f>
        <v>5</v>
      </c>
      <c r="H13" s="182">
        <f t="shared" si="0"/>
        <v>6</v>
      </c>
      <c r="I13" s="182">
        <f t="shared" si="0"/>
        <v>7</v>
      </c>
      <c r="J13" s="182">
        <f t="shared" si="0"/>
        <v>8</v>
      </c>
      <c r="K13" s="182">
        <f t="shared" si="0"/>
        <v>9</v>
      </c>
      <c r="L13" s="182">
        <f t="shared" si="0"/>
        <v>10</v>
      </c>
      <c r="M13" s="182">
        <f t="shared" si="0"/>
        <v>11</v>
      </c>
      <c r="N13" s="182">
        <f t="shared" si="0"/>
        <v>12</v>
      </c>
      <c r="O13" s="182">
        <f t="shared" si="0"/>
        <v>13</v>
      </c>
      <c r="P13" s="182">
        <f t="shared" si="0"/>
        <v>14</v>
      </c>
      <c r="Q13" s="182">
        <f t="shared" si="0"/>
        <v>15</v>
      </c>
      <c r="R13" s="182">
        <f t="shared" si="0"/>
        <v>16</v>
      </c>
    </row>
    <row r="14" spans="1:18" x14ac:dyDescent="0.2">
      <c r="A14" s="490"/>
      <c r="B14" s="490"/>
      <c r="C14" s="491" t="s">
        <v>487</v>
      </c>
      <c r="D14" s="491"/>
      <c r="E14" s="490"/>
      <c r="F14" s="490"/>
      <c r="G14" s="490"/>
      <c r="H14" s="88"/>
      <c r="I14" s="328"/>
      <c r="J14" s="328"/>
      <c r="K14" s="328"/>
      <c r="L14" s="328"/>
      <c r="M14" s="328"/>
      <c r="N14" s="440"/>
      <c r="O14" s="440"/>
      <c r="P14" s="440"/>
      <c r="Q14" s="440"/>
      <c r="R14" s="440"/>
    </row>
    <row r="15" spans="1:18" x14ac:dyDescent="0.2">
      <c r="A15" s="490">
        <v>1</v>
      </c>
      <c r="B15" s="490" t="s">
        <v>53</v>
      </c>
      <c r="C15" s="431" t="s">
        <v>488</v>
      </c>
      <c r="D15" s="491"/>
      <c r="E15" s="490"/>
      <c r="F15" s="276" t="s">
        <v>57</v>
      </c>
      <c r="G15" s="490">
        <v>2</v>
      </c>
      <c r="H15" s="88"/>
      <c r="I15" s="328"/>
      <c r="J15" s="328"/>
      <c r="K15" s="328"/>
      <c r="L15" s="328"/>
      <c r="M15" s="328"/>
      <c r="N15" s="440"/>
      <c r="O15" s="440"/>
      <c r="P15" s="440"/>
      <c r="Q15" s="440"/>
      <c r="R15" s="441"/>
    </row>
    <row r="16" spans="1:18" x14ac:dyDescent="0.2">
      <c r="A16" s="490">
        <v>2</v>
      </c>
      <c r="B16" s="490" t="s">
        <v>53</v>
      </c>
      <c r="C16" s="431" t="s">
        <v>489</v>
      </c>
      <c r="D16" s="491"/>
      <c r="E16" s="490"/>
      <c r="F16" s="276" t="s">
        <v>57</v>
      </c>
      <c r="G16" s="490">
        <v>2</v>
      </c>
      <c r="H16" s="88"/>
      <c r="I16" s="328"/>
      <c r="J16" s="328"/>
      <c r="K16" s="328"/>
      <c r="L16" s="328"/>
      <c r="M16" s="328"/>
      <c r="N16" s="440"/>
      <c r="O16" s="440"/>
      <c r="P16" s="440"/>
      <c r="Q16" s="440"/>
      <c r="R16" s="441"/>
    </row>
    <row r="17" spans="1:19" ht="22.5" x14ac:dyDescent="0.2">
      <c r="A17" s="490">
        <v>3</v>
      </c>
      <c r="B17" s="490" t="s">
        <v>53</v>
      </c>
      <c r="C17" s="431" t="s">
        <v>490</v>
      </c>
      <c r="D17" s="491"/>
      <c r="E17" s="490"/>
      <c r="F17" s="276" t="s">
        <v>57</v>
      </c>
      <c r="G17" s="490">
        <v>2</v>
      </c>
      <c r="H17" s="88"/>
      <c r="I17" s="328"/>
      <c r="J17" s="328"/>
      <c r="K17" s="328"/>
      <c r="L17" s="328"/>
      <c r="M17" s="328"/>
      <c r="N17" s="440"/>
      <c r="O17" s="440"/>
      <c r="P17" s="440"/>
      <c r="Q17" s="440"/>
      <c r="R17" s="441"/>
    </row>
    <row r="18" spans="1:19" ht="22.5" x14ac:dyDescent="0.2">
      <c r="A18" s="490">
        <v>4</v>
      </c>
      <c r="B18" s="490" t="s">
        <v>53</v>
      </c>
      <c r="C18" s="431" t="s">
        <v>491</v>
      </c>
      <c r="D18" s="276" t="s">
        <v>492</v>
      </c>
      <c r="E18" s="490" t="s">
        <v>493</v>
      </c>
      <c r="F18" s="276" t="s">
        <v>57</v>
      </c>
      <c r="G18" s="276">
        <v>2</v>
      </c>
      <c r="H18" s="328"/>
      <c r="I18" s="328"/>
      <c r="J18" s="328"/>
      <c r="K18" s="328"/>
      <c r="L18" s="328"/>
      <c r="M18" s="440"/>
      <c r="N18" s="440"/>
      <c r="O18" s="440"/>
      <c r="P18" s="440"/>
      <c r="Q18" s="440"/>
      <c r="R18" s="441"/>
      <c r="S18"/>
    </row>
    <row r="19" spans="1:19" ht="22.5" x14ac:dyDescent="0.2">
      <c r="A19" s="490">
        <v>5</v>
      </c>
      <c r="B19" s="490" t="s">
        <v>53</v>
      </c>
      <c r="C19" s="492" t="s">
        <v>494</v>
      </c>
      <c r="D19" s="276" t="str">
        <f t="shared" ref="D19:D21" si="1">D18</f>
        <v>Dn50</v>
      </c>
      <c r="E19" s="490" t="s">
        <v>495</v>
      </c>
      <c r="F19" s="490" t="s">
        <v>57</v>
      </c>
      <c r="G19" s="490">
        <v>2</v>
      </c>
      <c r="H19" s="493"/>
      <c r="I19" s="328"/>
      <c r="J19" s="328"/>
      <c r="K19" s="328"/>
      <c r="L19" s="328"/>
      <c r="M19" s="440"/>
      <c r="N19" s="440"/>
      <c r="O19" s="440"/>
      <c r="P19" s="440"/>
      <c r="Q19" s="440"/>
      <c r="R19" s="441"/>
      <c r="S19"/>
    </row>
    <row r="20" spans="1:19" ht="22.5" x14ac:dyDescent="0.2">
      <c r="A20" s="490">
        <v>6</v>
      </c>
      <c r="B20" s="490" t="s">
        <v>53</v>
      </c>
      <c r="C20" s="492" t="s">
        <v>496</v>
      </c>
      <c r="D20" s="276" t="str">
        <f t="shared" si="1"/>
        <v>Dn50</v>
      </c>
      <c r="E20" s="490" t="s">
        <v>497</v>
      </c>
      <c r="F20" s="490" t="s">
        <v>57</v>
      </c>
      <c r="G20" s="490">
        <f>G19</f>
        <v>2</v>
      </c>
      <c r="H20" s="493"/>
      <c r="I20" s="328"/>
      <c r="J20" s="328"/>
      <c r="K20" s="328"/>
      <c r="L20" s="328"/>
      <c r="M20" s="440"/>
      <c r="N20" s="440"/>
      <c r="O20" s="440"/>
      <c r="P20" s="440"/>
      <c r="Q20" s="440"/>
      <c r="R20" s="441"/>
      <c r="S20"/>
    </row>
    <row r="21" spans="1:19" ht="22.5" x14ac:dyDescent="0.2">
      <c r="A21" s="490">
        <v>7</v>
      </c>
      <c r="B21" s="490" t="s">
        <v>53</v>
      </c>
      <c r="C21" s="492" t="s">
        <v>498</v>
      </c>
      <c r="D21" s="276" t="str">
        <f t="shared" si="1"/>
        <v>Dn50</v>
      </c>
      <c r="E21" s="490" t="s">
        <v>499</v>
      </c>
      <c r="F21" s="490" t="s">
        <v>57</v>
      </c>
      <c r="G21" s="490">
        <f>G18*2</f>
        <v>4</v>
      </c>
      <c r="H21" s="493"/>
      <c r="I21" s="328"/>
      <c r="J21" s="328"/>
      <c r="K21" s="328"/>
      <c r="L21" s="328"/>
      <c r="M21" s="440"/>
      <c r="N21" s="440"/>
      <c r="O21" s="440"/>
      <c r="P21" s="440"/>
      <c r="Q21" s="440"/>
      <c r="R21" s="441"/>
      <c r="S21"/>
    </row>
    <row r="22" spans="1:19" ht="22.5" x14ac:dyDescent="0.2">
      <c r="A22" s="490">
        <v>8</v>
      </c>
      <c r="B22" s="490" t="s">
        <v>53</v>
      </c>
      <c r="C22" s="431" t="s">
        <v>500</v>
      </c>
      <c r="D22" s="276" t="str">
        <f>D20</f>
        <v>Dn50</v>
      </c>
      <c r="E22" s="490" t="s">
        <v>501</v>
      </c>
      <c r="F22" s="276" t="s">
        <v>57</v>
      </c>
      <c r="G22" s="490">
        <f>G18</f>
        <v>2</v>
      </c>
      <c r="H22" s="493"/>
      <c r="I22" s="328"/>
      <c r="J22" s="328"/>
      <c r="K22" s="328"/>
      <c r="L22" s="328"/>
      <c r="M22" s="440"/>
      <c r="N22" s="440"/>
      <c r="O22" s="440"/>
      <c r="P22" s="440"/>
      <c r="Q22" s="440"/>
      <c r="R22" s="441"/>
      <c r="S22"/>
    </row>
    <row r="23" spans="1:19" ht="22.5" x14ac:dyDescent="0.2">
      <c r="A23" s="490">
        <v>9</v>
      </c>
      <c r="B23" s="490" t="s">
        <v>53</v>
      </c>
      <c r="C23" s="492" t="s">
        <v>502</v>
      </c>
      <c r="D23" s="276" t="str">
        <f>D22</f>
        <v>Dn50</v>
      </c>
      <c r="E23" s="490" t="s">
        <v>501</v>
      </c>
      <c r="F23" s="490" t="s">
        <v>503</v>
      </c>
      <c r="G23" s="490">
        <f>G18</f>
        <v>2</v>
      </c>
      <c r="H23" s="493"/>
      <c r="I23" s="328"/>
      <c r="J23" s="328"/>
      <c r="K23" s="328"/>
      <c r="L23" s="328"/>
      <c r="M23" s="440"/>
      <c r="N23" s="440"/>
      <c r="O23" s="440"/>
      <c r="P23" s="440"/>
      <c r="Q23" s="440"/>
      <c r="R23" s="441"/>
      <c r="S23"/>
    </row>
    <row r="24" spans="1:19" ht="22.5" x14ac:dyDescent="0.2">
      <c r="A24" s="490">
        <v>10</v>
      </c>
      <c r="B24" s="490" t="s">
        <v>53</v>
      </c>
      <c r="C24" s="431" t="s">
        <v>504</v>
      </c>
      <c r="D24" s="490" t="s">
        <v>505</v>
      </c>
      <c r="E24" s="490" t="s">
        <v>506</v>
      </c>
      <c r="F24" s="276" t="s">
        <v>55</v>
      </c>
      <c r="G24" s="276">
        <f>G18*2</f>
        <v>4</v>
      </c>
      <c r="H24" s="493"/>
      <c r="I24" s="328"/>
      <c r="J24" s="328"/>
      <c r="K24" s="328"/>
      <c r="L24" s="328"/>
      <c r="M24" s="440"/>
      <c r="N24" s="440"/>
      <c r="O24" s="440"/>
      <c r="P24" s="440"/>
      <c r="Q24" s="440"/>
      <c r="R24" s="441"/>
      <c r="S24"/>
    </row>
    <row r="25" spans="1:19" ht="22.5" x14ac:dyDescent="0.2">
      <c r="A25" s="490">
        <v>11</v>
      </c>
      <c r="B25" s="490" t="s">
        <v>53</v>
      </c>
      <c r="C25" s="431" t="s">
        <v>507</v>
      </c>
      <c r="D25" s="490" t="s">
        <v>505</v>
      </c>
      <c r="E25" s="490" t="s">
        <v>506</v>
      </c>
      <c r="F25" s="276" t="s">
        <v>57</v>
      </c>
      <c r="G25" s="276">
        <f>G18</f>
        <v>2</v>
      </c>
      <c r="H25" s="493"/>
      <c r="I25" s="328"/>
      <c r="J25" s="328"/>
      <c r="K25" s="328"/>
      <c r="L25" s="328"/>
      <c r="M25" s="440"/>
      <c r="N25" s="440"/>
      <c r="O25" s="440"/>
      <c r="P25" s="440"/>
      <c r="Q25" s="440"/>
      <c r="R25" s="441"/>
      <c r="S25"/>
    </row>
    <row r="26" spans="1:19" ht="22.5" x14ac:dyDescent="0.2">
      <c r="A26" s="490">
        <v>12</v>
      </c>
      <c r="B26" s="490" t="s">
        <v>53</v>
      </c>
      <c r="C26" s="492" t="s">
        <v>508</v>
      </c>
      <c r="D26" s="490" t="s">
        <v>509</v>
      </c>
      <c r="E26" s="490" t="s">
        <v>506</v>
      </c>
      <c r="F26" s="276" t="s">
        <v>57</v>
      </c>
      <c r="G26" s="276">
        <f>G18</f>
        <v>2</v>
      </c>
      <c r="H26" s="493"/>
      <c r="I26" s="328"/>
      <c r="J26" s="328"/>
      <c r="K26" s="328"/>
      <c r="L26" s="328"/>
      <c r="M26" s="440"/>
      <c r="N26" s="440"/>
      <c r="O26" s="440"/>
      <c r="P26" s="440"/>
      <c r="Q26" s="440"/>
      <c r="R26" s="441"/>
      <c r="S26"/>
    </row>
    <row r="27" spans="1:19" ht="48" customHeight="1" x14ac:dyDescent="0.2">
      <c r="A27" s="490">
        <v>13</v>
      </c>
      <c r="B27" s="490" t="s">
        <v>53</v>
      </c>
      <c r="C27" s="492" t="s">
        <v>510</v>
      </c>
      <c r="D27" s="490" t="s">
        <v>511</v>
      </c>
      <c r="E27" s="490" t="s">
        <v>512</v>
      </c>
      <c r="F27" s="490" t="s">
        <v>55</v>
      </c>
      <c r="G27" s="490">
        <f>G18*4</f>
        <v>8</v>
      </c>
      <c r="H27" s="493"/>
      <c r="I27" s="328"/>
      <c r="J27" s="328"/>
      <c r="K27" s="328"/>
      <c r="L27" s="328"/>
      <c r="M27" s="440"/>
      <c r="N27" s="440"/>
      <c r="O27" s="440"/>
      <c r="P27" s="440"/>
      <c r="Q27" s="440"/>
      <c r="R27" s="441"/>
      <c r="S27"/>
    </row>
    <row r="28" spans="1:19" ht="22.5" x14ac:dyDescent="0.2">
      <c r="A28" s="490">
        <v>14</v>
      </c>
      <c r="B28" s="490" t="s">
        <v>53</v>
      </c>
      <c r="C28" s="492" t="s">
        <v>513</v>
      </c>
      <c r="D28" s="492"/>
      <c r="E28" s="490"/>
      <c r="F28" s="490" t="s">
        <v>432</v>
      </c>
      <c r="G28" s="490">
        <f>G18</f>
        <v>2</v>
      </c>
      <c r="H28" s="493"/>
      <c r="I28" s="328"/>
      <c r="J28" s="328"/>
      <c r="K28" s="328"/>
      <c r="L28" s="328"/>
      <c r="M28" s="440"/>
      <c r="N28" s="440"/>
      <c r="O28" s="440"/>
      <c r="P28" s="440"/>
      <c r="Q28" s="440"/>
      <c r="R28" s="441"/>
      <c r="S28"/>
    </row>
    <row r="29" spans="1:19" ht="22.5" x14ac:dyDescent="0.2">
      <c r="A29" s="490">
        <v>15</v>
      </c>
      <c r="B29" s="490" t="s">
        <v>53</v>
      </c>
      <c r="C29" s="492" t="s">
        <v>514</v>
      </c>
      <c r="D29" s="492"/>
      <c r="E29" s="490"/>
      <c r="F29" s="490" t="s">
        <v>61</v>
      </c>
      <c r="G29" s="490">
        <f>G18*0.5</f>
        <v>1</v>
      </c>
      <c r="H29" s="493"/>
      <c r="I29" s="328"/>
      <c r="J29" s="328"/>
      <c r="K29" s="328"/>
      <c r="L29" s="328"/>
      <c r="M29" s="440"/>
      <c r="N29" s="440"/>
      <c r="O29" s="440"/>
      <c r="P29" s="440"/>
      <c r="Q29" s="440"/>
      <c r="R29" s="441"/>
      <c r="S29"/>
    </row>
    <row r="30" spans="1:19" ht="22.5" x14ac:dyDescent="0.2">
      <c r="A30" s="490">
        <v>16</v>
      </c>
      <c r="B30" s="490" t="s">
        <v>53</v>
      </c>
      <c r="C30" s="431" t="s">
        <v>515</v>
      </c>
      <c r="D30" s="431"/>
      <c r="E30" s="490" t="s">
        <v>516</v>
      </c>
      <c r="F30" s="276" t="s">
        <v>57</v>
      </c>
      <c r="G30" s="276">
        <f>G18</f>
        <v>2</v>
      </c>
      <c r="H30" s="493"/>
      <c r="I30" s="328"/>
      <c r="J30" s="328"/>
      <c r="K30" s="328"/>
      <c r="L30" s="328"/>
      <c r="M30" s="440"/>
      <c r="N30" s="440"/>
      <c r="O30" s="440"/>
      <c r="P30" s="440"/>
      <c r="Q30" s="440"/>
      <c r="R30" s="441"/>
      <c r="S30"/>
    </row>
    <row r="31" spans="1:19" ht="33.75" x14ac:dyDescent="0.2">
      <c r="A31" s="490">
        <v>17</v>
      </c>
      <c r="B31" s="490" t="s">
        <v>53</v>
      </c>
      <c r="C31" s="492" t="s">
        <v>517</v>
      </c>
      <c r="D31" s="492"/>
      <c r="E31" s="276"/>
      <c r="F31" s="490" t="s">
        <v>55</v>
      </c>
      <c r="G31" s="490">
        <f>G24</f>
        <v>4</v>
      </c>
      <c r="H31" s="493"/>
      <c r="I31" s="328"/>
      <c r="J31" s="328"/>
      <c r="K31" s="328"/>
      <c r="L31" s="328"/>
      <c r="M31" s="440"/>
      <c r="N31" s="440"/>
      <c r="O31" s="440"/>
      <c r="P31" s="440"/>
      <c r="Q31" s="440"/>
      <c r="R31" s="441"/>
      <c r="S31"/>
    </row>
    <row r="32" spans="1:19" ht="22.5" x14ac:dyDescent="0.2">
      <c r="A32" s="490">
        <v>18</v>
      </c>
      <c r="B32" s="490" t="s">
        <v>53</v>
      </c>
      <c r="C32" s="492" t="s">
        <v>518</v>
      </c>
      <c r="D32" s="492"/>
      <c r="E32" s="276"/>
      <c r="F32" s="490" t="s">
        <v>55</v>
      </c>
      <c r="G32" s="490">
        <v>4</v>
      </c>
      <c r="H32" s="493"/>
      <c r="I32" s="328"/>
      <c r="J32" s="328"/>
      <c r="K32" s="328"/>
      <c r="L32" s="328"/>
      <c r="M32" s="440"/>
      <c r="N32" s="440"/>
      <c r="O32" s="440"/>
      <c r="P32" s="440"/>
      <c r="Q32" s="440"/>
      <c r="R32" s="441"/>
      <c r="S32"/>
    </row>
    <row r="33" spans="1:19" ht="12.75" x14ac:dyDescent="0.2">
      <c r="A33" s="490">
        <v>19</v>
      </c>
      <c r="B33" s="490" t="s">
        <v>53</v>
      </c>
      <c r="C33" s="492" t="s">
        <v>519</v>
      </c>
      <c r="D33" s="492"/>
      <c r="E33" s="490"/>
      <c r="F33" s="490" t="s">
        <v>55</v>
      </c>
      <c r="G33" s="490">
        <v>4</v>
      </c>
      <c r="H33" s="493"/>
      <c r="I33" s="328"/>
      <c r="J33" s="328"/>
      <c r="K33" s="328"/>
      <c r="L33" s="328"/>
      <c r="M33" s="440"/>
      <c r="N33" s="440"/>
      <c r="O33" s="440"/>
      <c r="P33" s="440"/>
      <c r="Q33" s="440"/>
      <c r="R33" s="441"/>
      <c r="S33"/>
    </row>
    <row r="34" spans="1:19" ht="22.5" x14ac:dyDescent="0.2">
      <c r="A34" s="490">
        <v>20</v>
      </c>
      <c r="B34" s="490" t="s">
        <v>53</v>
      </c>
      <c r="C34" s="492" t="s">
        <v>520</v>
      </c>
      <c r="D34" s="492"/>
      <c r="E34" s="490"/>
      <c r="F34" s="490" t="s">
        <v>278</v>
      </c>
      <c r="G34" s="490">
        <f>G31*0.2*1.5</f>
        <v>1.2000000000000002</v>
      </c>
      <c r="H34" s="493"/>
      <c r="I34" s="328"/>
      <c r="J34" s="328"/>
      <c r="K34" s="328"/>
      <c r="L34" s="328"/>
      <c r="M34" s="440"/>
      <c r="N34" s="440"/>
      <c r="O34" s="440"/>
      <c r="P34" s="440"/>
      <c r="Q34" s="440"/>
      <c r="R34" s="441"/>
      <c r="S34"/>
    </row>
    <row r="35" spans="1:19" ht="22.5" x14ac:dyDescent="0.2">
      <c r="A35" s="490">
        <v>21</v>
      </c>
      <c r="B35" s="490" t="s">
        <v>53</v>
      </c>
      <c r="C35" s="431" t="s">
        <v>521</v>
      </c>
      <c r="D35" s="431"/>
      <c r="E35" s="490"/>
      <c r="F35" s="276" t="s">
        <v>389</v>
      </c>
      <c r="G35" s="276">
        <f>G18</f>
        <v>2</v>
      </c>
      <c r="H35" s="493"/>
      <c r="I35" s="328"/>
      <c r="J35" s="328"/>
      <c r="K35" s="328"/>
      <c r="L35" s="328"/>
      <c r="M35" s="440"/>
      <c r="N35" s="440"/>
      <c r="O35" s="440"/>
      <c r="P35" s="440"/>
      <c r="Q35" s="440"/>
      <c r="R35" s="441"/>
      <c r="S35"/>
    </row>
    <row r="36" spans="1:19" ht="22.5" x14ac:dyDescent="0.2">
      <c r="A36" s="490">
        <v>22</v>
      </c>
      <c r="B36" s="490" t="s">
        <v>53</v>
      </c>
      <c r="C36" s="492" t="s">
        <v>522</v>
      </c>
      <c r="D36" s="492"/>
      <c r="E36" s="276"/>
      <c r="F36" s="490" t="s">
        <v>523</v>
      </c>
      <c r="G36" s="490">
        <f t="shared" ref="G36:G38" si="2">G35</f>
        <v>2</v>
      </c>
      <c r="H36" s="493"/>
      <c r="I36" s="328"/>
      <c r="J36" s="328"/>
      <c r="K36" s="328"/>
      <c r="L36" s="328"/>
      <c r="M36" s="440"/>
      <c r="N36" s="440"/>
      <c r="O36" s="440"/>
      <c r="P36" s="440"/>
      <c r="Q36" s="440"/>
      <c r="R36" s="441"/>
      <c r="S36"/>
    </row>
    <row r="37" spans="1:19" ht="12.75" x14ac:dyDescent="0.2">
      <c r="A37" s="490">
        <v>23</v>
      </c>
      <c r="B37" s="490" t="s">
        <v>53</v>
      </c>
      <c r="C37" s="492" t="s">
        <v>524</v>
      </c>
      <c r="D37" s="492"/>
      <c r="E37" s="276"/>
      <c r="F37" s="490" t="s">
        <v>523</v>
      </c>
      <c r="G37" s="490">
        <f t="shared" si="2"/>
        <v>2</v>
      </c>
      <c r="H37" s="493"/>
      <c r="I37" s="328"/>
      <c r="J37" s="328"/>
      <c r="K37" s="328"/>
      <c r="L37" s="328"/>
      <c r="M37" s="440"/>
      <c r="N37" s="440"/>
      <c r="O37" s="440"/>
      <c r="P37" s="440"/>
      <c r="Q37" s="440"/>
      <c r="R37" s="441"/>
      <c r="S37"/>
    </row>
    <row r="38" spans="1:19" ht="22.5" x14ac:dyDescent="0.2">
      <c r="A38" s="490">
        <v>24</v>
      </c>
      <c r="B38" s="490" t="s">
        <v>53</v>
      </c>
      <c r="C38" s="492" t="s">
        <v>525</v>
      </c>
      <c r="D38" s="492"/>
      <c r="E38" s="490" t="s">
        <v>526</v>
      </c>
      <c r="F38" s="490" t="s">
        <v>523</v>
      </c>
      <c r="G38" s="490">
        <f t="shared" si="2"/>
        <v>2</v>
      </c>
      <c r="H38" s="493"/>
      <c r="I38" s="328"/>
      <c r="J38" s="328"/>
      <c r="K38" s="328"/>
      <c r="L38" s="328"/>
      <c r="M38" s="440"/>
      <c r="N38" s="440"/>
      <c r="O38" s="440"/>
      <c r="P38" s="440"/>
      <c r="Q38" s="440"/>
      <c r="R38" s="441"/>
      <c r="S38"/>
    </row>
    <row r="39" spans="1:19" ht="12.75" x14ac:dyDescent="0.2">
      <c r="A39" s="490">
        <v>25</v>
      </c>
      <c r="B39" s="490" t="s">
        <v>53</v>
      </c>
      <c r="C39" s="492" t="s">
        <v>527</v>
      </c>
      <c r="D39" s="492"/>
      <c r="E39" s="276"/>
      <c r="F39" s="490" t="s">
        <v>61</v>
      </c>
      <c r="G39" s="490">
        <f>G18*1.5*1.5</f>
        <v>4.5</v>
      </c>
      <c r="H39" s="493"/>
      <c r="I39" s="328"/>
      <c r="J39" s="328"/>
      <c r="K39" s="328"/>
      <c r="L39" s="328"/>
      <c r="M39" s="440"/>
      <c r="N39" s="440"/>
      <c r="O39" s="440"/>
      <c r="P39" s="440"/>
      <c r="Q39" s="440"/>
      <c r="R39" s="441"/>
      <c r="S39"/>
    </row>
    <row r="40" spans="1:19" ht="22.5" x14ac:dyDescent="0.2">
      <c r="A40" s="490">
        <v>26</v>
      </c>
      <c r="B40" s="490" t="s">
        <v>53</v>
      </c>
      <c r="C40" s="492" t="s">
        <v>528</v>
      </c>
      <c r="D40" s="492"/>
      <c r="E40" s="276"/>
      <c r="F40" s="490" t="s">
        <v>432</v>
      </c>
      <c r="G40" s="490">
        <f t="shared" ref="G40:G42" si="3">G39</f>
        <v>4.5</v>
      </c>
      <c r="H40" s="493"/>
      <c r="I40" s="328"/>
      <c r="J40" s="328"/>
      <c r="K40" s="328"/>
      <c r="L40" s="328"/>
      <c r="M40" s="440"/>
      <c r="N40" s="440"/>
      <c r="O40" s="440"/>
      <c r="P40" s="440"/>
      <c r="Q40" s="440"/>
      <c r="R40" s="441"/>
      <c r="S40"/>
    </row>
    <row r="41" spans="1:19" ht="12.75" x14ac:dyDescent="0.2">
      <c r="A41" s="490">
        <v>27</v>
      </c>
      <c r="B41" s="490" t="s">
        <v>53</v>
      </c>
      <c r="C41" s="492" t="s">
        <v>529</v>
      </c>
      <c r="D41" s="492"/>
      <c r="E41" s="276"/>
      <c r="F41" s="490" t="s">
        <v>432</v>
      </c>
      <c r="G41" s="490">
        <f t="shared" si="3"/>
        <v>4.5</v>
      </c>
      <c r="H41" s="493"/>
      <c r="I41" s="328"/>
      <c r="J41" s="328"/>
      <c r="K41" s="328"/>
      <c r="L41" s="328"/>
      <c r="M41" s="440"/>
      <c r="N41" s="440"/>
      <c r="O41" s="440"/>
      <c r="P41" s="440"/>
      <c r="Q41" s="440"/>
      <c r="R41" s="441"/>
      <c r="S41"/>
    </row>
    <row r="42" spans="1:19" ht="33.75" x14ac:dyDescent="0.2">
      <c r="A42" s="490">
        <v>28</v>
      </c>
      <c r="B42" s="490" t="s">
        <v>53</v>
      </c>
      <c r="C42" s="492" t="s">
        <v>530</v>
      </c>
      <c r="D42" s="492"/>
      <c r="E42" s="276"/>
      <c r="F42" s="490" t="s">
        <v>57</v>
      </c>
      <c r="G42" s="490">
        <f t="shared" si="3"/>
        <v>4.5</v>
      </c>
      <c r="H42" s="493"/>
      <c r="I42" s="328"/>
      <c r="J42" s="328"/>
      <c r="K42" s="328"/>
      <c r="L42" s="328"/>
      <c r="M42" s="440"/>
      <c r="N42" s="440"/>
      <c r="O42" s="440"/>
      <c r="P42" s="440"/>
      <c r="Q42" s="440"/>
      <c r="R42" s="441"/>
      <c r="S42"/>
    </row>
    <row r="43" spans="1:19" x14ac:dyDescent="0.2">
      <c r="C43" s="231" t="s">
        <v>117</v>
      </c>
      <c r="H43" s="1"/>
      <c r="I43" s="1"/>
      <c r="J43" s="1"/>
      <c r="K43" s="1"/>
      <c r="L43" s="1"/>
      <c r="M43" s="1"/>
      <c r="N43" s="161">
        <v>0</v>
      </c>
      <c r="O43" s="161">
        <v>0</v>
      </c>
      <c r="P43" s="161">
        <v>0</v>
      </c>
      <c r="Q43" s="161">
        <v>0</v>
      </c>
      <c r="R43" s="161">
        <v>0</v>
      </c>
    </row>
    <row r="44" spans="1:19" x14ac:dyDescent="0.2">
      <c r="C44" s="232" t="s">
        <v>118</v>
      </c>
      <c r="E44" s="487" t="s">
        <v>181</v>
      </c>
      <c r="H44" s="162"/>
      <c r="I44" s="162"/>
      <c r="J44" s="162"/>
      <c r="K44" s="162"/>
      <c r="L44" s="162"/>
      <c r="M44" s="161"/>
      <c r="N44" s="168"/>
      <c r="O44" s="168"/>
      <c r="P44" s="168">
        <v>0</v>
      </c>
      <c r="Q44" s="168"/>
      <c r="R44" s="168"/>
    </row>
    <row r="45" spans="1:19" x14ac:dyDescent="0.2">
      <c r="C45" s="231" t="s">
        <v>119</v>
      </c>
      <c r="H45" s="167"/>
      <c r="I45" s="162"/>
      <c r="J45" s="162"/>
      <c r="K45" s="162"/>
      <c r="L45" s="162"/>
      <c r="M45" s="162"/>
      <c r="N45" s="171">
        <f>SUM(N43:N44)</f>
        <v>0</v>
      </c>
      <c r="O45" s="171">
        <f>SUM(O43:O44)</f>
        <v>0</v>
      </c>
      <c r="P45" s="171">
        <f>SUM(P43:P44)</f>
        <v>0</v>
      </c>
      <c r="Q45" s="171">
        <f>SUM(Q43:Q44)</f>
        <v>0</v>
      </c>
      <c r="R45" s="171">
        <f>SUM(O45:Q45)</f>
        <v>0</v>
      </c>
    </row>
    <row r="46" spans="1:19" ht="12.75" x14ac:dyDescent="0.2">
      <c r="C46" s="1"/>
      <c r="H46" s="162"/>
      <c r="I46" s="2"/>
      <c r="J46" s="162"/>
      <c r="K46" s="162"/>
      <c r="L46" s="162"/>
      <c r="M46" s="162"/>
      <c r="N46"/>
      <c r="O46"/>
      <c r="P46"/>
      <c r="Q46"/>
      <c r="R46"/>
    </row>
    <row r="47" spans="1:19" s="1" customFormat="1" x14ac:dyDescent="0.2">
      <c r="A47" s="2"/>
      <c r="B47" s="2"/>
      <c r="C47" s="49" t="str">
        <f>KPDV!$B$36</f>
        <v xml:space="preserve">Sastādīja: </v>
      </c>
      <c r="D47" s="2"/>
      <c r="E47" s="2"/>
      <c r="G47" s="49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9" s="1" customFormat="1" x14ac:dyDescent="0.2">
      <c r="A48" s="2"/>
      <c r="B48" s="2"/>
      <c r="C48" s="49" t="str">
        <f>KPDV!$B$37</f>
        <v xml:space="preserve">būvprakses sertifikāts Nr. </v>
      </c>
      <c r="D48" s="2"/>
      <c r="E48" s="2"/>
      <c r="G48" s="49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3:18" s="1" customFormat="1" x14ac:dyDescent="0.2"/>
    <row r="50" spans="3:18" s="1" customFormat="1" x14ac:dyDescent="0.2">
      <c r="C50" s="49" t="s">
        <v>29</v>
      </c>
      <c r="R50" s="251"/>
    </row>
    <row r="51" spans="3:18" s="1" customFormat="1" x14ac:dyDescent="0.2">
      <c r="C51" s="50" t="s">
        <v>30</v>
      </c>
      <c r="R51" s="251"/>
    </row>
    <row r="75" spans="13:13" x14ac:dyDescent="0.2">
      <c r="M75" s="487">
        <f>SUM(M13:M73)</f>
        <v>11</v>
      </c>
    </row>
  </sheetData>
  <sheetProtection selectLockedCells="1" selectUnlockedCells="1"/>
  <autoFilter ref="A11:Q41"/>
  <mergeCells count="10">
    <mergeCell ref="N11:R11"/>
    <mergeCell ref="A1:G1"/>
    <mergeCell ref="A9:E9"/>
    <mergeCell ref="F9:H9"/>
    <mergeCell ref="A11:A12"/>
    <mergeCell ref="B11:B12"/>
    <mergeCell ref="C11:E12"/>
    <mergeCell ref="F11:F12"/>
    <mergeCell ref="G11:G12"/>
    <mergeCell ref="H11:M11"/>
  </mergeCells>
  <pageMargins left="0.78749999999999998" right="0" top="0.59027777777777779" bottom="0.78749999999999998" header="0.51180555555555551" footer="0.51180555555555551"/>
  <pageSetup paperSize="9" scale="88" firstPageNumber="0" orientation="landscape" horizontalDpi="300" verticalDpi="300"/>
  <headerFooter alignWithMargins="0"/>
  <rowBreaks count="1" manualBreakCount="1">
    <brk id="26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W48"/>
  <sheetViews>
    <sheetView topLeftCell="A28" zoomScale="90" zoomScaleNormal="90" zoomScaleSheetLayoutView="120" workbookViewId="0">
      <selection activeCell="G27" sqref="G27"/>
    </sheetView>
  </sheetViews>
  <sheetFormatPr defaultColWidth="9" defaultRowHeight="11.25" x14ac:dyDescent="0.2"/>
  <cols>
    <col min="1" max="1" width="4.5703125" style="1" customWidth="1"/>
    <col min="2" max="2" width="5" style="1" customWidth="1"/>
    <col min="3" max="3" width="36.5703125" style="1" customWidth="1"/>
    <col min="4" max="4" width="6.85546875" style="1" customWidth="1"/>
    <col min="5" max="5" width="7.85546875" style="1" customWidth="1"/>
    <col min="6" max="16384" width="9" style="1"/>
  </cols>
  <sheetData>
    <row r="1" spans="1:23" s="2" customFormat="1" x14ac:dyDescent="0.2">
      <c r="A1" s="508" t="s">
        <v>31</v>
      </c>
      <c r="B1" s="508"/>
      <c r="C1" s="508"/>
      <c r="D1" s="508"/>
      <c r="E1" s="508"/>
      <c r="F1" s="508"/>
      <c r="G1" s="54">
        <f>KPDV!A25</f>
        <v>10</v>
      </c>
      <c r="H1" s="54"/>
      <c r="I1" s="54"/>
      <c r="J1" s="54"/>
      <c r="K1" s="54"/>
      <c r="L1" s="54"/>
      <c r="M1" s="54"/>
      <c r="N1" s="54"/>
      <c r="O1" s="54"/>
      <c r="P1" s="54"/>
    </row>
    <row r="2" spans="1:23" s="2" customFormat="1" x14ac:dyDescent="0.2">
      <c r="A2" s="55"/>
      <c r="B2" s="55"/>
      <c r="C2" s="488" t="s">
        <v>531</v>
      </c>
      <c r="D2" s="55"/>
      <c r="E2" s="55"/>
      <c r="F2" s="55"/>
      <c r="G2" s="55"/>
      <c r="H2" s="54"/>
      <c r="I2" s="54"/>
      <c r="J2" s="54"/>
      <c r="K2" s="54"/>
      <c r="L2" s="54"/>
      <c r="M2" s="54"/>
      <c r="N2" s="54"/>
      <c r="O2" s="54"/>
      <c r="P2" s="54"/>
    </row>
    <row r="3" spans="1:23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8"/>
      <c r="I3" s="58"/>
      <c r="J3" s="58"/>
      <c r="K3" s="58"/>
      <c r="L3" s="59"/>
      <c r="M3" s="59"/>
      <c r="N3" s="59"/>
      <c r="O3" s="59"/>
      <c r="P3" s="54"/>
    </row>
    <row r="4" spans="1:23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12"/>
      <c r="I4" s="12"/>
      <c r="J4" s="59"/>
      <c r="K4" s="59"/>
      <c r="L4" s="59"/>
      <c r="M4" s="59"/>
      <c r="N4" s="59"/>
      <c r="O4" s="59"/>
      <c r="P4" s="54"/>
    </row>
    <row r="5" spans="1:23" x14ac:dyDescent="0.2">
      <c r="A5" s="8" t="str">
        <f>KPDV!A7</f>
        <v>Objekta adrese: Eduarda Tisē iela 71, Liepāja</v>
      </c>
      <c r="B5" s="8"/>
      <c r="C5" s="8"/>
      <c r="D5" s="8"/>
      <c r="E5" s="9"/>
      <c r="F5" s="8"/>
      <c r="G5" s="8"/>
      <c r="H5" s="12"/>
      <c r="I5" s="12"/>
      <c r="J5" s="59"/>
      <c r="K5" s="59"/>
      <c r="L5" s="59"/>
      <c r="M5" s="59"/>
      <c r="N5" s="59"/>
      <c r="O5" s="59"/>
      <c r="P5" s="54"/>
    </row>
    <row r="6" spans="1:23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12"/>
      <c r="I6" s="12"/>
      <c r="J6" s="59"/>
      <c r="K6" s="59"/>
      <c r="L6" s="59"/>
      <c r="M6" s="59"/>
      <c r="N6" s="59"/>
      <c r="O6" s="59"/>
      <c r="P6" s="54"/>
    </row>
    <row r="7" spans="1:23" x14ac:dyDescent="0.2">
      <c r="A7" s="8"/>
      <c r="B7" s="8"/>
      <c r="C7" s="8"/>
      <c r="D7" s="8"/>
      <c r="E7" s="8"/>
      <c r="F7" s="8"/>
      <c r="G7" s="8"/>
      <c r="H7" s="12"/>
      <c r="I7" s="12"/>
      <c r="J7" s="59"/>
      <c r="K7" s="59"/>
      <c r="L7" s="59"/>
      <c r="M7" s="59"/>
      <c r="N7" s="59"/>
      <c r="O7" s="59"/>
      <c r="P7" s="54"/>
    </row>
    <row r="8" spans="1:23" ht="10.15" customHeight="1" x14ac:dyDescent="0.2">
      <c r="A8" s="509" t="s">
        <v>33</v>
      </c>
      <c r="B8" s="509"/>
      <c r="C8" s="509"/>
      <c r="D8" s="509"/>
      <c r="E8" s="180" t="s">
        <v>532</v>
      </c>
      <c r="F8" s="510" t="s">
        <v>35</v>
      </c>
      <c r="G8" s="510"/>
      <c r="H8" s="510"/>
      <c r="I8" s="510"/>
      <c r="J8" s="64"/>
      <c r="K8" s="64"/>
      <c r="L8" s="64"/>
      <c r="M8" s="64" t="s">
        <v>36</v>
      </c>
      <c r="N8" s="64"/>
      <c r="O8" s="65">
        <f>P42</f>
        <v>0</v>
      </c>
      <c r="P8" s="66" t="s">
        <v>37</v>
      </c>
    </row>
    <row r="9" spans="1:23" x14ac:dyDescent="0.2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4"/>
    </row>
    <row r="10" spans="1:23" ht="10.15" customHeight="1" x14ac:dyDescent="0.2">
      <c r="A10" s="511" t="s">
        <v>38</v>
      </c>
      <c r="B10" s="511" t="s">
        <v>39</v>
      </c>
      <c r="C10" s="524" t="s">
        <v>40</v>
      </c>
      <c r="D10" s="513" t="s">
        <v>41</v>
      </c>
      <c r="E10" s="511" t="s">
        <v>42</v>
      </c>
      <c r="F10" s="515" t="s">
        <v>43</v>
      </c>
      <c r="G10" s="515"/>
      <c r="H10" s="515"/>
      <c r="I10" s="515"/>
      <c r="J10" s="515"/>
      <c r="K10" s="515"/>
      <c r="L10" s="515" t="s">
        <v>44</v>
      </c>
      <c r="M10" s="515"/>
      <c r="N10" s="515"/>
      <c r="O10" s="515"/>
      <c r="P10" s="515"/>
    </row>
    <row r="11" spans="1:23" ht="61.5" x14ac:dyDescent="0.2">
      <c r="A11" s="511"/>
      <c r="B11" s="511"/>
      <c r="C11" s="524"/>
      <c r="D11" s="513"/>
      <c r="E11" s="511"/>
      <c r="F11" s="71" t="s">
        <v>45</v>
      </c>
      <c r="G11" s="71" t="s">
        <v>46</v>
      </c>
      <c r="H11" s="71" t="s">
        <v>47</v>
      </c>
      <c r="I11" s="71" t="s">
        <v>48</v>
      </c>
      <c r="J11" s="71" t="s">
        <v>49</v>
      </c>
      <c r="K11" s="71" t="s">
        <v>50</v>
      </c>
      <c r="L11" s="71" t="s">
        <v>51</v>
      </c>
      <c r="M11" s="71" t="s">
        <v>47</v>
      </c>
      <c r="N11" s="71" t="s">
        <v>48</v>
      </c>
      <c r="O11" s="71" t="s">
        <v>49</v>
      </c>
      <c r="P11" s="71" t="s">
        <v>52</v>
      </c>
    </row>
    <row r="12" spans="1:23" x14ac:dyDescent="0.2">
      <c r="A12" s="72">
        <v>1</v>
      </c>
      <c r="B12" s="72">
        <f t="shared" ref="B12:P12" si="0">A12+1</f>
        <v>2</v>
      </c>
      <c r="C12" s="73">
        <f t="shared" si="0"/>
        <v>3</v>
      </c>
      <c r="D12" s="72">
        <f t="shared" si="0"/>
        <v>4</v>
      </c>
      <c r="E12" s="72">
        <f t="shared" si="0"/>
        <v>5</v>
      </c>
      <c r="F12" s="72">
        <f t="shared" si="0"/>
        <v>6</v>
      </c>
      <c r="G12" s="72">
        <f t="shared" si="0"/>
        <v>7</v>
      </c>
      <c r="H12" s="72">
        <f t="shared" si="0"/>
        <v>8</v>
      </c>
      <c r="I12" s="72">
        <f t="shared" si="0"/>
        <v>9</v>
      </c>
      <c r="J12" s="72">
        <f t="shared" si="0"/>
        <v>10</v>
      </c>
      <c r="K12" s="72">
        <f t="shared" si="0"/>
        <v>11</v>
      </c>
      <c r="L12" s="72">
        <f t="shared" si="0"/>
        <v>12</v>
      </c>
      <c r="M12" s="72">
        <f t="shared" si="0"/>
        <v>13</v>
      </c>
      <c r="N12" s="72">
        <f t="shared" si="0"/>
        <v>14</v>
      </c>
      <c r="O12" s="72">
        <f t="shared" si="0"/>
        <v>15</v>
      </c>
      <c r="P12" s="72">
        <f t="shared" si="0"/>
        <v>16</v>
      </c>
    </row>
    <row r="13" spans="1:23" ht="10.15" customHeight="1" x14ac:dyDescent="0.2">
      <c r="A13" s="494"/>
      <c r="B13" s="531" t="s">
        <v>533</v>
      </c>
      <c r="C13" s="531"/>
      <c r="D13" s="531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392"/>
      <c r="R13" s="392"/>
      <c r="S13" s="392"/>
      <c r="T13" s="392"/>
      <c r="U13" s="392"/>
      <c r="V13" s="392"/>
      <c r="W13" s="392"/>
    </row>
    <row r="14" spans="1:23" s="500" customFormat="1" ht="33.75" x14ac:dyDescent="0.2">
      <c r="A14" s="495">
        <v>1</v>
      </c>
      <c r="B14" s="495"/>
      <c r="C14" s="496" t="s">
        <v>534</v>
      </c>
      <c r="D14" s="269" t="s">
        <v>535</v>
      </c>
      <c r="E14" s="269">
        <v>1</v>
      </c>
      <c r="F14" s="396"/>
      <c r="G14" s="396"/>
      <c r="H14" s="396"/>
      <c r="I14" s="497"/>
      <c r="J14" s="498"/>
      <c r="K14" s="396"/>
      <c r="L14" s="396"/>
      <c r="M14" s="396"/>
      <c r="N14" s="396"/>
      <c r="O14" s="396"/>
      <c r="P14" s="499"/>
    </row>
    <row r="15" spans="1:23" s="251" customFormat="1" ht="33.75" x14ac:dyDescent="0.2">
      <c r="A15" s="495">
        <v>2</v>
      </c>
      <c r="B15" s="495"/>
      <c r="C15" s="496" t="s">
        <v>536</v>
      </c>
      <c r="D15" s="269" t="s">
        <v>535</v>
      </c>
      <c r="E15" s="269">
        <v>2</v>
      </c>
      <c r="F15" s="396"/>
      <c r="G15" s="396"/>
      <c r="H15" s="396"/>
      <c r="I15" s="497"/>
      <c r="J15" s="498"/>
      <c r="K15" s="396"/>
      <c r="L15" s="396"/>
      <c r="M15" s="396"/>
      <c r="N15" s="396"/>
      <c r="O15" s="396"/>
      <c r="P15" s="499"/>
    </row>
    <row r="16" spans="1:23" s="251" customFormat="1" ht="22.5" x14ac:dyDescent="0.2">
      <c r="A16" s="495">
        <v>3</v>
      </c>
      <c r="B16" s="495"/>
      <c r="C16" s="496" t="s">
        <v>537</v>
      </c>
      <c r="D16" s="269" t="s">
        <v>55</v>
      </c>
      <c r="E16" s="269">
        <v>220</v>
      </c>
      <c r="F16" s="396"/>
      <c r="G16" s="396"/>
      <c r="H16" s="396"/>
      <c r="I16" s="497"/>
      <c r="J16" s="498"/>
      <c r="K16" s="396"/>
      <c r="L16" s="396"/>
      <c r="M16" s="396"/>
      <c r="N16" s="396"/>
      <c r="O16" s="396"/>
      <c r="P16" s="499"/>
    </row>
    <row r="17" spans="1:16" s="251" customFormat="1" ht="33.75" x14ac:dyDescent="0.2">
      <c r="A17" s="495">
        <v>4</v>
      </c>
      <c r="B17" s="495"/>
      <c r="C17" s="496" t="s">
        <v>538</v>
      </c>
      <c r="D17" s="269" t="s">
        <v>55</v>
      </c>
      <c r="E17" s="269">
        <v>180</v>
      </c>
      <c r="F17" s="396"/>
      <c r="G17" s="396"/>
      <c r="H17" s="396"/>
      <c r="I17" s="497"/>
      <c r="J17" s="498"/>
      <c r="K17" s="396"/>
      <c r="L17" s="396"/>
      <c r="M17" s="396"/>
      <c r="N17" s="396"/>
      <c r="O17" s="396"/>
      <c r="P17" s="499"/>
    </row>
    <row r="18" spans="1:16" s="251" customFormat="1" ht="22.5" x14ac:dyDescent="0.2">
      <c r="A18" s="495">
        <v>5</v>
      </c>
      <c r="B18" s="495"/>
      <c r="C18" s="496" t="s">
        <v>539</v>
      </c>
      <c r="D18" s="269" t="s">
        <v>55</v>
      </c>
      <c r="E18" s="269">
        <v>160</v>
      </c>
      <c r="F18" s="396"/>
      <c r="G18" s="396"/>
      <c r="H18" s="396"/>
      <c r="I18" s="497"/>
      <c r="J18" s="498"/>
      <c r="K18" s="396"/>
      <c r="L18" s="396"/>
      <c r="M18" s="396"/>
      <c r="N18" s="396"/>
      <c r="O18" s="396"/>
      <c r="P18" s="499"/>
    </row>
    <row r="19" spans="1:16" s="251" customFormat="1" ht="22.5" x14ac:dyDescent="0.2">
      <c r="A19" s="495">
        <v>6</v>
      </c>
      <c r="B19" s="495"/>
      <c r="C19" s="496" t="s">
        <v>540</v>
      </c>
      <c r="D19" s="269" t="s">
        <v>535</v>
      </c>
      <c r="E19" s="269">
        <v>30</v>
      </c>
      <c r="F19" s="396"/>
      <c r="G19" s="396"/>
      <c r="H19" s="396"/>
      <c r="I19" s="497"/>
      <c r="J19" s="498"/>
      <c r="K19" s="396"/>
      <c r="L19" s="396"/>
      <c r="M19" s="396"/>
      <c r="N19" s="396"/>
      <c r="O19" s="396"/>
      <c r="P19" s="499"/>
    </row>
    <row r="20" spans="1:16" s="251" customFormat="1" ht="42.2" customHeight="1" x14ac:dyDescent="0.2">
      <c r="A20" s="495">
        <v>7</v>
      </c>
      <c r="B20" s="495"/>
      <c r="C20" s="496" t="s">
        <v>541</v>
      </c>
      <c r="D20" s="269" t="s">
        <v>535</v>
      </c>
      <c r="E20" s="269">
        <v>12</v>
      </c>
      <c r="F20" s="396"/>
      <c r="G20" s="396"/>
      <c r="H20" s="396"/>
      <c r="I20" s="497"/>
      <c r="J20" s="498"/>
      <c r="K20" s="396"/>
      <c r="L20" s="396"/>
      <c r="M20" s="396"/>
      <c r="N20" s="396"/>
      <c r="O20" s="396"/>
      <c r="P20" s="499"/>
    </row>
    <row r="21" spans="1:16" s="251" customFormat="1" ht="22.5" x14ac:dyDescent="0.2">
      <c r="A21" s="495">
        <v>8</v>
      </c>
      <c r="B21" s="495"/>
      <c r="C21" s="496" t="s">
        <v>542</v>
      </c>
      <c r="D21" s="269" t="s">
        <v>116</v>
      </c>
      <c r="E21" s="269">
        <v>200</v>
      </c>
      <c r="F21" s="396"/>
      <c r="G21" s="396"/>
      <c r="H21" s="396"/>
      <c r="I21" s="497"/>
      <c r="J21" s="498"/>
      <c r="K21" s="396"/>
      <c r="L21" s="396"/>
      <c r="M21" s="396"/>
      <c r="N21" s="396"/>
      <c r="O21" s="396"/>
      <c r="P21" s="499"/>
    </row>
    <row r="22" spans="1:16" s="251" customFormat="1" ht="33.75" x14ac:dyDescent="0.2">
      <c r="A22" s="495">
        <v>9</v>
      </c>
      <c r="B22" s="495"/>
      <c r="C22" s="496" t="s">
        <v>543</v>
      </c>
      <c r="D22" s="269" t="s">
        <v>116</v>
      </c>
      <c r="E22" s="269">
        <v>130</v>
      </c>
      <c r="F22" s="396"/>
      <c r="G22" s="396"/>
      <c r="H22" s="396"/>
      <c r="I22" s="497"/>
      <c r="J22" s="498"/>
      <c r="K22" s="396"/>
      <c r="L22" s="396"/>
      <c r="M22" s="396"/>
      <c r="N22" s="396"/>
      <c r="O22" s="396"/>
      <c r="P22" s="499"/>
    </row>
    <row r="23" spans="1:16" s="251" customFormat="1" ht="22.5" x14ac:dyDescent="0.2">
      <c r="A23" s="495">
        <v>10</v>
      </c>
      <c r="B23" s="495"/>
      <c r="C23" s="496" t="s">
        <v>544</v>
      </c>
      <c r="D23" s="269" t="s">
        <v>116</v>
      </c>
      <c r="E23" s="269">
        <v>30</v>
      </c>
      <c r="F23" s="396"/>
      <c r="G23" s="396"/>
      <c r="H23" s="396"/>
      <c r="I23" s="497"/>
      <c r="J23" s="498"/>
      <c r="K23" s="396"/>
      <c r="L23" s="396"/>
      <c r="M23" s="396"/>
      <c r="N23" s="396"/>
      <c r="O23" s="396"/>
      <c r="P23" s="499"/>
    </row>
    <row r="24" spans="1:16" s="251" customFormat="1" ht="22.5" x14ac:dyDescent="0.2">
      <c r="A24" s="495">
        <v>11</v>
      </c>
      <c r="B24" s="495"/>
      <c r="C24" s="496" t="s">
        <v>545</v>
      </c>
      <c r="D24" s="269" t="s">
        <v>116</v>
      </c>
      <c r="E24" s="269">
        <v>10</v>
      </c>
      <c r="F24" s="396"/>
      <c r="G24" s="396"/>
      <c r="H24" s="396"/>
      <c r="I24" s="497"/>
      <c r="J24" s="498"/>
      <c r="K24" s="396"/>
      <c r="L24" s="396"/>
      <c r="M24" s="396"/>
      <c r="N24" s="396"/>
      <c r="O24" s="396"/>
      <c r="P24" s="499"/>
    </row>
    <row r="25" spans="1:16" s="251" customFormat="1" ht="22.5" x14ac:dyDescent="0.2">
      <c r="A25" s="495">
        <v>12</v>
      </c>
      <c r="B25" s="495"/>
      <c r="C25" s="496" t="s">
        <v>546</v>
      </c>
      <c r="D25" s="269" t="s">
        <v>116</v>
      </c>
      <c r="E25" s="269">
        <v>10</v>
      </c>
      <c r="F25" s="396"/>
      <c r="G25" s="396"/>
      <c r="H25" s="396"/>
      <c r="I25" s="497"/>
      <c r="J25" s="498"/>
      <c r="K25" s="396"/>
      <c r="L25" s="396"/>
      <c r="M25" s="396"/>
      <c r="N25" s="396"/>
      <c r="O25" s="396"/>
      <c r="P25" s="499"/>
    </row>
    <row r="26" spans="1:16" s="251" customFormat="1" ht="22.5" x14ac:dyDescent="0.2">
      <c r="A26" s="495">
        <v>13</v>
      </c>
      <c r="B26" s="495"/>
      <c r="C26" s="496" t="s">
        <v>547</v>
      </c>
      <c r="D26" s="269" t="s">
        <v>116</v>
      </c>
      <c r="E26" s="269">
        <v>10</v>
      </c>
      <c r="F26" s="396"/>
      <c r="G26" s="396"/>
      <c r="H26" s="396"/>
      <c r="I26" s="497"/>
      <c r="J26" s="498"/>
      <c r="K26" s="396"/>
      <c r="L26" s="396"/>
      <c r="M26" s="396"/>
      <c r="N26" s="396"/>
      <c r="O26" s="396"/>
      <c r="P26" s="499"/>
    </row>
    <row r="27" spans="1:16" s="251" customFormat="1" ht="27.4" customHeight="1" x14ac:dyDescent="0.2">
      <c r="A27" s="495">
        <v>14</v>
      </c>
      <c r="B27" s="495"/>
      <c r="C27" s="496" t="s">
        <v>548</v>
      </c>
      <c r="D27" s="269" t="s">
        <v>116</v>
      </c>
      <c r="E27" s="269">
        <v>12</v>
      </c>
      <c r="F27" s="396"/>
      <c r="G27" s="396"/>
      <c r="H27" s="396"/>
      <c r="I27" s="497"/>
      <c r="J27" s="498"/>
      <c r="K27" s="396"/>
      <c r="L27" s="396"/>
      <c r="M27" s="396"/>
      <c r="N27" s="396"/>
      <c r="O27" s="396"/>
      <c r="P27" s="499"/>
    </row>
    <row r="28" spans="1:16" s="251" customFormat="1" ht="22.5" x14ac:dyDescent="0.2">
      <c r="A28" s="495">
        <v>15</v>
      </c>
      <c r="B28" s="495"/>
      <c r="C28" s="496" t="s">
        <v>549</v>
      </c>
      <c r="D28" s="269" t="s">
        <v>116</v>
      </c>
      <c r="E28" s="269">
        <v>12</v>
      </c>
      <c r="F28" s="396"/>
      <c r="G28" s="396"/>
      <c r="H28" s="396"/>
      <c r="I28" s="497"/>
      <c r="J28" s="498"/>
      <c r="K28" s="396"/>
      <c r="L28" s="396"/>
      <c r="M28" s="396"/>
      <c r="N28" s="396"/>
      <c r="O28" s="396"/>
      <c r="P28" s="499"/>
    </row>
    <row r="29" spans="1:16" s="251" customFormat="1" ht="22.5" x14ac:dyDescent="0.2">
      <c r="A29" s="495">
        <v>16</v>
      </c>
      <c r="B29" s="495"/>
      <c r="C29" s="496" t="s">
        <v>550</v>
      </c>
      <c r="D29" s="269" t="s">
        <v>116</v>
      </c>
      <c r="E29" s="269">
        <v>12</v>
      </c>
      <c r="F29" s="396"/>
      <c r="G29" s="396"/>
      <c r="H29" s="396"/>
      <c r="I29" s="497"/>
      <c r="J29" s="498"/>
      <c r="K29" s="396"/>
      <c r="L29" s="396"/>
      <c r="M29" s="396"/>
      <c r="N29" s="396"/>
      <c r="O29" s="396"/>
      <c r="P29" s="499"/>
    </row>
    <row r="30" spans="1:16" s="251" customFormat="1" ht="22.5" x14ac:dyDescent="0.2">
      <c r="A30" s="495">
        <v>17</v>
      </c>
      <c r="B30" s="495"/>
      <c r="C30" s="496" t="s">
        <v>551</v>
      </c>
      <c r="D30" s="269" t="s">
        <v>552</v>
      </c>
      <c r="E30" s="269">
        <v>1</v>
      </c>
      <c r="F30" s="396"/>
      <c r="G30" s="396"/>
      <c r="H30" s="396"/>
      <c r="I30" s="497"/>
      <c r="J30" s="498"/>
      <c r="K30" s="396"/>
      <c r="L30" s="396"/>
      <c r="M30" s="396"/>
      <c r="N30" s="396"/>
      <c r="O30" s="396"/>
      <c r="P30" s="499"/>
    </row>
    <row r="31" spans="1:16" s="251" customFormat="1" x14ac:dyDescent="0.2">
      <c r="A31" s="495">
        <v>18</v>
      </c>
      <c r="B31" s="495"/>
      <c r="C31" s="496" t="s">
        <v>553</v>
      </c>
      <c r="D31" s="269" t="s">
        <v>55</v>
      </c>
      <c r="E31" s="269">
        <v>160</v>
      </c>
      <c r="F31" s="396"/>
      <c r="G31" s="396"/>
      <c r="H31" s="396"/>
      <c r="I31" s="497"/>
      <c r="J31" s="498"/>
      <c r="K31" s="396"/>
      <c r="L31" s="396"/>
      <c r="M31" s="396"/>
      <c r="N31" s="396"/>
      <c r="O31" s="396"/>
      <c r="P31" s="499"/>
    </row>
    <row r="32" spans="1:16" s="251" customFormat="1" x14ac:dyDescent="0.2">
      <c r="A32" s="495">
        <v>19</v>
      </c>
      <c r="B32" s="495"/>
      <c r="C32" s="496" t="s">
        <v>467</v>
      </c>
      <c r="D32" s="269" t="s">
        <v>535</v>
      </c>
      <c r="E32" s="269">
        <v>1</v>
      </c>
      <c r="F32" s="396"/>
      <c r="G32" s="396"/>
      <c r="H32" s="396"/>
      <c r="I32" s="497"/>
      <c r="J32" s="498"/>
      <c r="K32" s="396"/>
      <c r="L32" s="396"/>
      <c r="M32" s="396"/>
      <c r="N32" s="396"/>
      <c r="O32" s="396"/>
      <c r="P32" s="499"/>
    </row>
    <row r="33" spans="1:23" s="251" customFormat="1" ht="22.5" x14ac:dyDescent="0.2">
      <c r="A33" s="495">
        <v>20</v>
      </c>
      <c r="B33" s="495"/>
      <c r="C33" s="496" t="s">
        <v>554</v>
      </c>
      <c r="D33" s="269" t="s">
        <v>535</v>
      </c>
      <c r="E33" s="269">
        <v>160</v>
      </c>
      <c r="F33" s="396"/>
      <c r="G33" s="396"/>
      <c r="H33" s="396"/>
      <c r="I33" s="497"/>
      <c r="J33" s="498"/>
      <c r="K33" s="396"/>
      <c r="L33" s="396"/>
      <c r="M33" s="396"/>
      <c r="N33" s="396"/>
      <c r="O33" s="396"/>
      <c r="P33" s="499"/>
    </row>
    <row r="34" spans="1:23" s="251" customFormat="1" x14ac:dyDescent="0.2">
      <c r="A34" s="495">
        <v>21</v>
      </c>
      <c r="B34" s="495"/>
      <c r="C34" s="496" t="s">
        <v>555</v>
      </c>
      <c r="D34" s="269" t="s">
        <v>116</v>
      </c>
      <c r="E34" s="269">
        <v>30</v>
      </c>
      <c r="F34" s="396"/>
      <c r="G34" s="396"/>
      <c r="H34" s="396"/>
      <c r="I34" s="497"/>
      <c r="J34" s="498"/>
      <c r="K34" s="396"/>
      <c r="L34" s="396"/>
      <c r="M34" s="396"/>
      <c r="N34" s="396"/>
      <c r="O34" s="396"/>
      <c r="P34" s="499"/>
    </row>
    <row r="35" spans="1:23" s="251" customFormat="1" x14ac:dyDescent="0.2">
      <c r="A35" s="495">
        <v>22</v>
      </c>
      <c r="B35" s="495"/>
      <c r="C35" s="496" t="s">
        <v>556</v>
      </c>
      <c r="D35" s="269" t="s">
        <v>535</v>
      </c>
      <c r="E35" s="269">
        <v>1</v>
      </c>
      <c r="F35" s="396"/>
      <c r="G35" s="396"/>
      <c r="H35" s="396"/>
      <c r="I35" s="497"/>
      <c r="J35" s="498"/>
      <c r="K35" s="396"/>
      <c r="L35" s="396"/>
      <c r="M35" s="396"/>
      <c r="N35" s="396"/>
      <c r="O35" s="396"/>
      <c r="P35" s="499"/>
    </row>
    <row r="36" spans="1:23" s="251" customFormat="1" x14ac:dyDescent="0.2">
      <c r="A36" s="495">
        <v>23</v>
      </c>
      <c r="B36" s="495"/>
      <c r="C36" s="496" t="s">
        <v>557</v>
      </c>
      <c r="D36" s="269" t="s">
        <v>61</v>
      </c>
      <c r="E36" s="269">
        <v>80</v>
      </c>
      <c r="F36" s="396"/>
      <c r="G36" s="396"/>
      <c r="H36" s="396"/>
      <c r="I36" s="497"/>
      <c r="J36" s="498"/>
      <c r="K36" s="396"/>
      <c r="L36" s="396"/>
      <c r="M36" s="396"/>
      <c r="N36" s="396"/>
      <c r="O36" s="396"/>
      <c r="P36" s="499"/>
    </row>
    <row r="37" spans="1:23" s="251" customFormat="1" x14ac:dyDescent="0.2">
      <c r="A37" s="495">
        <v>24</v>
      </c>
      <c r="B37" s="495"/>
      <c r="C37" s="496" t="s">
        <v>558</v>
      </c>
      <c r="D37" s="269" t="s">
        <v>535</v>
      </c>
      <c r="E37" s="269">
        <v>1</v>
      </c>
      <c r="F37" s="396"/>
      <c r="G37" s="396"/>
      <c r="H37" s="396"/>
      <c r="I37" s="497"/>
      <c r="J37" s="498"/>
      <c r="K37" s="396"/>
      <c r="L37" s="396"/>
      <c r="M37" s="396"/>
      <c r="N37" s="396"/>
      <c r="O37" s="396"/>
      <c r="P37" s="499"/>
    </row>
    <row r="38" spans="1:23" s="251" customFormat="1" x14ac:dyDescent="0.2">
      <c r="A38" s="495">
        <v>25</v>
      </c>
      <c r="B38" s="495"/>
      <c r="C38" s="496" t="s">
        <v>559</v>
      </c>
      <c r="D38" s="269" t="s">
        <v>535</v>
      </c>
      <c r="E38" s="269">
        <v>1</v>
      </c>
      <c r="F38" s="396"/>
      <c r="G38" s="396"/>
      <c r="H38" s="396"/>
      <c r="I38" s="497"/>
      <c r="J38" s="498"/>
      <c r="K38" s="396"/>
      <c r="L38" s="396"/>
      <c r="M38" s="396"/>
      <c r="N38" s="396"/>
      <c r="O38" s="396"/>
      <c r="P38" s="499"/>
    </row>
    <row r="39" spans="1:23" x14ac:dyDescent="0.2">
      <c r="D39" s="51"/>
      <c r="E39" s="51"/>
      <c r="Q39" s="501"/>
      <c r="R39" s="501"/>
      <c r="S39" s="501"/>
      <c r="T39" s="501"/>
      <c r="U39" s="501"/>
      <c r="V39" s="501"/>
      <c r="W39" s="501"/>
    </row>
    <row r="40" spans="1:23" x14ac:dyDescent="0.2">
      <c r="C40" s="231" t="s">
        <v>117</v>
      </c>
      <c r="E40" s="51"/>
      <c r="F40" s="162"/>
      <c r="G40" s="162"/>
      <c r="H40" s="162"/>
      <c r="I40" s="162"/>
      <c r="J40" s="162"/>
      <c r="K40" s="161"/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502"/>
      <c r="R40" s="502"/>
      <c r="S40" s="502"/>
      <c r="T40" s="502"/>
      <c r="U40" s="502"/>
      <c r="V40" s="502"/>
      <c r="W40" s="502"/>
    </row>
    <row r="41" spans="1:23" x14ac:dyDescent="0.2">
      <c r="C41" s="232" t="s">
        <v>118</v>
      </c>
      <c r="E41" s="51" t="s">
        <v>19</v>
      </c>
      <c r="F41" s="167"/>
      <c r="G41" s="162"/>
      <c r="H41" s="162"/>
      <c r="I41" s="162"/>
      <c r="J41" s="162"/>
      <c r="K41" s="162"/>
      <c r="L41" s="168"/>
      <c r="M41" s="168"/>
      <c r="N41" s="168">
        <v>0</v>
      </c>
      <c r="O41" s="168"/>
      <c r="P41" s="168"/>
      <c r="Q41" s="502"/>
      <c r="R41" s="502"/>
      <c r="S41" s="502"/>
      <c r="T41" s="502"/>
      <c r="U41" s="502"/>
      <c r="V41" s="502"/>
      <c r="W41" s="502"/>
    </row>
    <row r="42" spans="1:23" x14ac:dyDescent="0.2">
      <c r="C42" s="231" t="s">
        <v>119</v>
      </c>
      <c r="E42" s="51"/>
      <c r="F42" s="162"/>
      <c r="G42" s="2"/>
      <c r="H42" s="162"/>
      <c r="I42" s="162"/>
      <c r="J42" s="162"/>
      <c r="K42" s="162"/>
      <c r="L42" s="171">
        <f>SUM(L40:L41)</f>
        <v>0</v>
      </c>
      <c r="M42" s="171">
        <f>SUM(M40:M41)</f>
        <v>0</v>
      </c>
      <c r="N42" s="171">
        <f>SUM(N40:N41)</f>
        <v>0</v>
      </c>
      <c r="O42" s="171">
        <f>SUM(O40:O41)</f>
        <v>0</v>
      </c>
      <c r="P42" s="171">
        <f>SUM(M42:O42)</f>
        <v>0</v>
      </c>
      <c r="Q42" s="503"/>
      <c r="R42" s="503"/>
      <c r="S42" s="503"/>
      <c r="T42" s="503"/>
      <c r="U42" s="503"/>
      <c r="V42" s="503"/>
      <c r="W42" s="503"/>
    </row>
    <row r="43" spans="1:23" x14ac:dyDescent="0.2">
      <c r="C43" s="231"/>
      <c r="E43" s="51"/>
      <c r="F43" s="162"/>
      <c r="G43" s="2"/>
      <c r="H43" s="162"/>
      <c r="I43" s="162"/>
      <c r="J43" s="162"/>
      <c r="K43" s="162"/>
      <c r="L43" s="171"/>
      <c r="M43" s="171"/>
      <c r="N43" s="171"/>
      <c r="O43" s="171"/>
      <c r="P43" s="171"/>
      <c r="Q43" s="503"/>
      <c r="R43" s="503"/>
      <c r="S43" s="503"/>
      <c r="T43" s="503"/>
      <c r="U43" s="503"/>
      <c r="V43" s="503"/>
      <c r="W43" s="503"/>
    </row>
    <row r="44" spans="1:23" x14ac:dyDescent="0.2">
      <c r="A44" s="2"/>
      <c r="B44" s="2"/>
      <c r="C44" s="49" t="str">
        <f>KPDV!$B$36</f>
        <v xml:space="preserve">Sastādīja: </v>
      </c>
      <c r="D44" s="2"/>
      <c r="E44" s="2"/>
      <c r="F44" s="49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23" x14ac:dyDescent="0.2">
      <c r="A45" s="2"/>
      <c r="B45" s="2"/>
      <c r="C45" s="49" t="str">
        <f>KPDV!$B$37</f>
        <v xml:space="preserve">būvprakses sertifikāts Nr. </v>
      </c>
      <c r="D45" s="2"/>
      <c r="E45" s="2"/>
      <c r="F45" s="49"/>
      <c r="G45" s="2"/>
      <c r="H45" s="2"/>
      <c r="I45" s="2"/>
      <c r="J45" s="2"/>
      <c r="K45" s="2"/>
      <c r="L45" s="2"/>
      <c r="M45" s="2"/>
      <c r="N45" s="2"/>
      <c r="O45" s="2"/>
      <c r="P45" s="2"/>
    </row>
    <row r="47" spans="1:23" x14ac:dyDescent="0.2">
      <c r="C47" s="49" t="s">
        <v>29</v>
      </c>
    </row>
    <row r="48" spans="1:23" x14ac:dyDescent="0.2">
      <c r="C48" s="50" t="s">
        <v>30</v>
      </c>
    </row>
  </sheetData>
  <sheetProtection selectLockedCells="1" selectUnlockedCells="1"/>
  <autoFilter ref="A10:P12"/>
  <mergeCells count="13">
    <mergeCell ref="F10:K10"/>
    <mergeCell ref="L10:P10"/>
    <mergeCell ref="B13:D13"/>
    <mergeCell ref="A1:F1"/>
    <mergeCell ref="A3:G3"/>
    <mergeCell ref="A4:G4"/>
    <mergeCell ref="A8:D8"/>
    <mergeCell ref="F8:I8"/>
    <mergeCell ref="A10:A11"/>
    <mergeCell ref="B10:B11"/>
    <mergeCell ref="C10:C11"/>
    <mergeCell ref="D10:D11"/>
    <mergeCell ref="E10:E11"/>
  </mergeCells>
  <pageMargins left="0.78749999999999998" right="0" top="0.59027777777777779" bottom="0.78749999999999998" header="0.51180555555555551" footer="0.51180555555555551"/>
  <pageSetup paperSize="9" scale="96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R81"/>
  <sheetViews>
    <sheetView tabSelected="1" zoomScale="90" zoomScaleNormal="90" zoomScaleSheetLayoutView="120" workbookViewId="0">
      <selection activeCell="C75" sqref="C75"/>
    </sheetView>
  </sheetViews>
  <sheetFormatPr defaultColWidth="9" defaultRowHeight="11.25" x14ac:dyDescent="0.2"/>
  <cols>
    <col min="1" max="1" width="4.5703125" style="51" customWidth="1"/>
    <col min="2" max="2" width="4.85546875" style="1" customWidth="1"/>
    <col min="3" max="3" width="34.5703125" style="52" customWidth="1"/>
    <col min="4" max="4" width="5.140625" style="1" customWidth="1"/>
    <col min="5" max="5" width="9.140625" style="53" customWidth="1"/>
    <col min="6" max="6" width="0" style="1" hidden="1" customWidth="1"/>
    <col min="7" max="12" width="9" style="1"/>
    <col min="13" max="13" width="7.7109375" style="1" customWidth="1"/>
    <col min="14" max="14" width="7.5703125" style="1" customWidth="1"/>
    <col min="15" max="15" width="7.42578125" style="1" customWidth="1"/>
    <col min="16" max="16" width="7.85546875" style="1" customWidth="1"/>
    <col min="17" max="16384" width="9" style="1"/>
  </cols>
  <sheetData>
    <row r="1" spans="1:17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KPDV!A16</f>
        <v>1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s="2" customFormat="1" x14ac:dyDescent="0.2">
      <c r="A2" s="55"/>
      <c r="B2" s="55"/>
      <c r="C2" s="56" t="s">
        <v>32</v>
      </c>
      <c r="D2" s="55"/>
      <c r="E2" s="57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7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17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17" x14ac:dyDescent="0.2">
      <c r="A5" s="8" t="str">
        <f>KPDV!A7</f>
        <v>Objekta adrese: Eduarda Tisē iela 71, Liepāja</v>
      </c>
      <c r="B5" s="8"/>
      <c r="C5" s="9"/>
      <c r="D5" s="8"/>
      <c r="E5" s="60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7" x14ac:dyDescent="0.2">
      <c r="A6" s="8" t="str">
        <f>KPDV!A8</f>
        <v>Pasūtījuma Nr. : EA-05-16</v>
      </c>
      <c r="B6" s="8"/>
      <c r="C6" s="9"/>
      <c r="D6" s="8"/>
      <c r="E6" s="61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7" x14ac:dyDescent="0.2">
      <c r="A7" s="8"/>
      <c r="B7" s="8"/>
      <c r="C7" s="9"/>
      <c r="D7" s="8"/>
      <c r="E7" s="61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7" x14ac:dyDescent="0.2">
      <c r="A8" s="509" t="s">
        <v>33</v>
      </c>
      <c r="B8" s="509"/>
      <c r="C8" s="509"/>
      <c r="D8" s="509"/>
      <c r="E8" s="62" t="s">
        <v>34</v>
      </c>
      <c r="F8" s="54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Q75</f>
        <v>0</v>
      </c>
      <c r="Q8" s="66" t="s">
        <v>37</v>
      </c>
    </row>
    <row r="9" spans="1:17" x14ac:dyDescent="0.2">
      <c r="B9" s="67"/>
      <c r="C9" s="56"/>
      <c r="D9" s="67"/>
      <c r="E9" s="6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</row>
    <row r="10" spans="1:17" ht="10.15" customHeight="1" x14ac:dyDescent="0.2">
      <c r="A10" s="511" t="s">
        <v>38</v>
      </c>
      <c r="B10" s="511" t="s">
        <v>39</v>
      </c>
      <c r="C10" s="512" t="s">
        <v>40</v>
      </c>
      <c r="D10" s="513" t="s">
        <v>41</v>
      </c>
      <c r="E10" s="514" t="s">
        <v>42</v>
      </c>
      <c r="F10" s="69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7" ht="48.6" customHeight="1" x14ac:dyDescent="0.2">
      <c r="A11" s="511"/>
      <c r="B11" s="511"/>
      <c r="C11" s="512"/>
      <c r="D11" s="513"/>
      <c r="E11" s="514"/>
      <c r="F11" s="69"/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7" x14ac:dyDescent="0.2">
      <c r="A12" s="72">
        <v>1</v>
      </c>
      <c r="B12" s="72">
        <v>2</v>
      </c>
      <c r="C12" s="73">
        <f>B12+1</f>
        <v>3</v>
      </c>
      <c r="D12" s="72">
        <f>C12+1</f>
        <v>4</v>
      </c>
      <c r="E12" s="74">
        <f>D12+1</f>
        <v>5</v>
      </c>
      <c r="F12" s="75"/>
      <c r="G12" s="72">
        <f>E12+1</f>
        <v>6</v>
      </c>
      <c r="H12" s="72">
        <f t="shared" ref="H12:Q12" si="0">G12+1</f>
        <v>7</v>
      </c>
      <c r="I12" s="72">
        <f t="shared" si="0"/>
        <v>8</v>
      </c>
      <c r="J12" s="72">
        <f t="shared" si="0"/>
        <v>9</v>
      </c>
      <c r="K12" s="72">
        <f t="shared" si="0"/>
        <v>10</v>
      </c>
      <c r="L12" s="72">
        <f t="shared" si="0"/>
        <v>11</v>
      </c>
      <c r="M12" s="72">
        <f t="shared" si="0"/>
        <v>12</v>
      </c>
      <c r="N12" s="72">
        <f t="shared" si="0"/>
        <v>13</v>
      </c>
      <c r="O12" s="72">
        <f t="shared" si="0"/>
        <v>14</v>
      </c>
      <c r="P12" s="72">
        <f t="shared" si="0"/>
        <v>15</v>
      </c>
      <c r="Q12" s="72">
        <f t="shared" si="0"/>
        <v>16</v>
      </c>
    </row>
    <row r="13" spans="1:17" x14ac:dyDescent="0.2">
      <c r="A13" s="76">
        <f t="shared" ref="A13:A71" si="1">IF(COUNTBLANK(B13)=1," ",COUNTA($B$13:B13))</f>
        <v>1</v>
      </c>
      <c r="B13" s="77" t="s">
        <v>53</v>
      </c>
      <c r="C13" s="78" t="s">
        <v>54</v>
      </c>
      <c r="D13" s="79" t="s">
        <v>55</v>
      </c>
      <c r="E13" s="80">
        <v>140</v>
      </c>
      <c r="F13" s="81"/>
      <c r="G13" s="82"/>
      <c r="H13" s="82"/>
      <c r="I13" s="83"/>
      <c r="J13" s="82"/>
      <c r="K13" s="84"/>
      <c r="L13" s="85"/>
      <c r="M13" s="85"/>
      <c r="N13" s="85"/>
      <c r="O13" s="85"/>
      <c r="P13" s="85"/>
      <c r="Q13" s="85"/>
    </row>
    <row r="14" spans="1:17" x14ac:dyDescent="0.2">
      <c r="A14" s="76" t="str">
        <f t="shared" si="1"/>
        <v xml:space="preserve"> </v>
      </c>
      <c r="B14" s="86"/>
      <c r="C14" s="87" t="s">
        <v>56</v>
      </c>
      <c r="D14" s="88" t="s">
        <v>57</v>
      </c>
      <c r="E14" s="89">
        <f>ROUNDUP(E13/3.5,0)</f>
        <v>40</v>
      </c>
      <c r="F14" s="90">
        <v>3.5</v>
      </c>
      <c r="G14" s="91"/>
      <c r="H14" s="92"/>
      <c r="I14" s="83"/>
      <c r="J14" s="93"/>
      <c r="K14" s="84"/>
      <c r="L14" s="85"/>
      <c r="M14" s="85"/>
      <c r="N14" s="85"/>
      <c r="O14" s="85"/>
      <c r="P14" s="85"/>
      <c r="Q14" s="85"/>
    </row>
    <row r="15" spans="1:17" x14ac:dyDescent="0.2">
      <c r="A15" s="76" t="str">
        <f t="shared" si="1"/>
        <v xml:space="preserve"> </v>
      </c>
      <c r="B15" s="86"/>
      <c r="C15" s="87" t="s">
        <v>58</v>
      </c>
      <c r="D15" s="88" t="s">
        <v>57</v>
      </c>
      <c r="E15" s="89">
        <f>E14+1</f>
        <v>41</v>
      </c>
      <c r="F15" s="90">
        <f>F14</f>
        <v>3.5</v>
      </c>
      <c r="G15" s="91"/>
      <c r="H15" s="92"/>
      <c r="I15" s="83"/>
      <c r="J15" s="93"/>
      <c r="K15" s="84"/>
      <c r="L15" s="85"/>
      <c r="M15" s="85"/>
      <c r="N15" s="85"/>
      <c r="O15" s="85"/>
      <c r="P15" s="85"/>
      <c r="Q15" s="85"/>
    </row>
    <row r="16" spans="1:17" x14ac:dyDescent="0.2">
      <c r="A16" s="76">
        <f t="shared" si="1"/>
        <v>2</v>
      </c>
      <c r="B16" s="86" t="s">
        <v>53</v>
      </c>
      <c r="C16" s="87" t="s">
        <v>59</v>
      </c>
      <c r="D16" s="94" t="s">
        <v>55</v>
      </c>
      <c r="E16" s="95">
        <f>E13</f>
        <v>140</v>
      </c>
      <c r="F16" s="96"/>
      <c r="G16" s="91"/>
      <c r="H16" s="91"/>
      <c r="I16" s="83"/>
      <c r="J16" s="91"/>
      <c r="K16" s="84"/>
      <c r="L16" s="85"/>
      <c r="M16" s="85"/>
      <c r="N16" s="85"/>
      <c r="O16" s="85"/>
      <c r="P16" s="85"/>
      <c r="Q16" s="85"/>
    </row>
    <row r="17" spans="1:18" x14ac:dyDescent="0.2">
      <c r="A17" s="76">
        <f t="shared" si="1"/>
        <v>3</v>
      </c>
      <c r="B17" s="86" t="s">
        <v>53</v>
      </c>
      <c r="C17" s="87" t="s">
        <v>60</v>
      </c>
      <c r="D17" s="88" t="s">
        <v>61</v>
      </c>
      <c r="E17" s="95">
        <f>135*18.4</f>
        <v>2484</v>
      </c>
      <c r="F17" s="96"/>
      <c r="G17" s="91"/>
      <c r="H17" s="91"/>
      <c r="I17" s="83"/>
      <c r="J17" s="91"/>
      <c r="K17" s="84"/>
      <c r="L17" s="85"/>
      <c r="M17" s="85"/>
      <c r="N17" s="85"/>
      <c r="O17" s="85"/>
      <c r="P17" s="85"/>
      <c r="Q17" s="85"/>
    </row>
    <row r="18" spans="1:18" x14ac:dyDescent="0.2">
      <c r="A18" s="76" t="str">
        <f t="shared" si="1"/>
        <v xml:space="preserve"> </v>
      </c>
      <c r="B18" s="86"/>
      <c r="C18" s="87" t="s">
        <v>62</v>
      </c>
      <c r="D18" s="88" t="s">
        <v>61</v>
      </c>
      <c r="E18" s="95">
        <f>E17</f>
        <v>2484</v>
      </c>
      <c r="F18" s="90">
        <v>1</v>
      </c>
      <c r="G18" s="91"/>
      <c r="H18" s="92"/>
      <c r="I18" s="83"/>
      <c r="J18" s="91"/>
      <c r="K18" s="84"/>
      <c r="L18" s="85"/>
      <c r="M18" s="85"/>
      <c r="N18" s="85"/>
      <c r="O18" s="85"/>
      <c r="P18" s="85"/>
      <c r="Q18" s="85"/>
    </row>
    <row r="19" spans="1:18" x14ac:dyDescent="0.2">
      <c r="A19" s="76">
        <f t="shared" si="1"/>
        <v>4</v>
      </c>
      <c r="B19" s="86" t="s">
        <v>53</v>
      </c>
      <c r="C19" s="87" t="s">
        <v>63</v>
      </c>
      <c r="D19" s="88" t="s">
        <v>57</v>
      </c>
      <c r="E19" s="95">
        <v>1</v>
      </c>
      <c r="F19" s="96"/>
      <c r="G19" s="91"/>
      <c r="H19" s="91"/>
      <c r="I19" s="83"/>
      <c r="J19" s="91"/>
      <c r="K19" s="84"/>
      <c r="L19" s="85"/>
      <c r="M19" s="85"/>
      <c r="N19" s="85"/>
      <c r="O19" s="85"/>
      <c r="P19" s="85"/>
      <c r="Q19" s="85"/>
    </row>
    <row r="20" spans="1:18" ht="22.5" x14ac:dyDescent="0.2">
      <c r="A20" s="76" t="str">
        <f t="shared" si="1"/>
        <v xml:space="preserve"> </v>
      </c>
      <c r="B20" s="86"/>
      <c r="C20" s="87" t="s">
        <v>64</v>
      </c>
      <c r="D20" s="88" t="s">
        <v>65</v>
      </c>
      <c r="E20" s="95">
        <v>7</v>
      </c>
      <c r="F20" s="96"/>
      <c r="G20" s="91"/>
      <c r="H20" s="92"/>
      <c r="I20" s="83"/>
      <c r="J20" s="91"/>
      <c r="K20" s="84"/>
      <c r="L20" s="85"/>
      <c r="M20" s="85"/>
      <c r="N20" s="85"/>
      <c r="O20" s="85"/>
      <c r="P20" s="85"/>
      <c r="Q20" s="85"/>
    </row>
    <row r="21" spans="1:18" ht="22.5" x14ac:dyDescent="0.2">
      <c r="A21" s="76">
        <f t="shared" si="1"/>
        <v>5</v>
      </c>
      <c r="B21" s="86" t="s">
        <v>53</v>
      </c>
      <c r="C21" s="87" t="s">
        <v>66</v>
      </c>
      <c r="D21" s="88" t="s">
        <v>57</v>
      </c>
      <c r="E21" s="95">
        <v>1</v>
      </c>
      <c r="F21" s="96"/>
      <c r="G21" s="91"/>
      <c r="H21" s="91"/>
      <c r="I21" s="83"/>
      <c r="J21" s="91"/>
      <c r="K21" s="84"/>
      <c r="L21" s="85"/>
      <c r="M21" s="85"/>
      <c r="N21" s="85"/>
      <c r="O21" s="85"/>
      <c r="P21" s="85"/>
      <c r="Q21" s="85"/>
    </row>
    <row r="22" spans="1:18" x14ac:dyDescent="0.2">
      <c r="A22" s="76">
        <f t="shared" si="1"/>
        <v>6</v>
      </c>
      <c r="B22" s="86" t="s">
        <v>53</v>
      </c>
      <c r="C22" s="87" t="s">
        <v>67</v>
      </c>
      <c r="D22" s="94" t="s">
        <v>57</v>
      </c>
      <c r="E22" s="97">
        <v>1</v>
      </c>
      <c r="F22" s="2"/>
      <c r="G22" s="91"/>
      <c r="H22" s="91"/>
      <c r="I22" s="83"/>
      <c r="J22" s="91"/>
      <c r="K22" s="84"/>
      <c r="L22" s="85"/>
      <c r="M22" s="85"/>
      <c r="N22" s="85"/>
      <c r="O22" s="85"/>
      <c r="P22" s="85"/>
      <c r="Q22" s="85"/>
    </row>
    <row r="23" spans="1:18" x14ac:dyDescent="0.2">
      <c r="A23" s="76">
        <f t="shared" si="1"/>
        <v>7</v>
      </c>
      <c r="B23" s="86" t="s">
        <v>53</v>
      </c>
      <c r="C23" s="98" t="s">
        <v>68</v>
      </c>
      <c r="D23" s="99" t="s">
        <v>57</v>
      </c>
      <c r="E23" s="100">
        <v>1</v>
      </c>
      <c r="F23" s="88"/>
      <c r="G23" s="101"/>
      <c r="H23" s="91"/>
      <c r="I23" s="83"/>
      <c r="J23" s="102"/>
      <c r="K23" s="84"/>
      <c r="L23" s="85"/>
      <c r="M23" s="85"/>
      <c r="N23" s="85"/>
      <c r="O23" s="85"/>
      <c r="P23" s="85"/>
      <c r="Q23" s="85"/>
    </row>
    <row r="24" spans="1:18" s="107" customFormat="1" ht="33.75" x14ac:dyDescent="0.2">
      <c r="A24" s="76">
        <f t="shared" si="1"/>
        <v>8</v>
      </c>
      <c r="B24" s="86" t="s">
        <v>53</v>
      </c>
      <c r="C24" s="103" t="s">
        <v>69</v>
      </c>
      <c r="D24" s="104" t="s">
        <v>61</v>
      </c>
      <c r="E24" s="105">
        <f>SUM(E27:E31)/F27</f>
        <v>1817.4454545454544</v>
      </c>
      <c r="F24" s="88"/>
      <c r="G24" s="91"/>
      <c r="H24" s="91"/>
      <c r="I24" s="83"/>
      <c r="J24" s="106"/>
      <c r="K24" s="84"/>
      <c r="L24" s="85"/>
      <c r="M24" s="85"/>
      <c r="N24" s="85"/>
      <c r="O24" s="85"/>
      <c r="P24" s="85"/>
      <c r="Q24" s="85"/>
    </row>
    <row r="25" spans="1:18" s="107" customFormat="1" x14ac:dyDescent="0.2">
      <c r="A25" s="76" t="str">
        <f t="shared" si="1"/>
        <v xml:space="preserve"> </v>
      </c>
      <c r="B25" s="88"/>
      <c r="C25" s="108" t="s">
        <v>70</v>
      </c>
      <c r="D25" s="109" t="s">
        <v>71</v>
      </c>
      <c r="E25" s="110">
        <f>E24*F25</f>
        <v>327.14018181818176</v>
      </c>
      <c r="F25" s="92">
        <v>0.18</v>
      </c>
      <c r="G25" s="92"/>
      <c r="H25" s="111"/>
      <c r="I25" s="83"/>
      <c r="J25" s="92"/>
      <c r="K25" s="84"/>
      <c r="L25" s="85"/>
      <c r="M25" s="85"/>
      <c r="N25" s="85"/>
      <c r="O25" s="85"/>
      <c r="P25" s="85"/>
      <c r="Q25" s="85"/>
    </row>
    <row r="26" spans="1:18" s="107" customFormat="1" x14ac:dyDescent="0.2">
      <c r="A26" s="76" t="str">
        <f t="shared" si="1"/>
        <v xml:space="preserve"> </v>
      </c>
      <c r="B26" s="88"/>
      <c r="C26" s="112" t="s">
        <v>72</v>
      </c>
      <c r="D26" s="109" t="s">
        <v>71</v>
      </c>
      <c r="E26" s="110">
        <f>ROUNDUP(E24*F26,2)</f>
        <v>9995.9500000000007</v>
      </c>
      <c r="F26" s="92">
        <v>5.5</v>
      </c>
      <c r="G26" s="92"/>
      <c r="H26" s="111"/>
      <c r="I26" s="83"/>
      <c r="J26" s="92"/>
      <c r="K26" s="84"/>
      <c r="L26" s="85"/>
      <c r="M26" s="85"/>
      <c r="N26" s="85"/>
      <c r="O26" s="85"/>
      <c r="P26" s="85"/>
      <c r="Q26" s="85"/>
    </row>
    <row r="27" spans="1:18" s="114" customFormat="1" ht="75.400000000000006" customHeight="1" x14ac:dyDescent="0.2">
      <c r="A27" s="76">
        <f t="shared" si="1"/>
        <v>9</v>
      </c>
      <c r="B27" s="88" t="str">
        <f>apjomi!A42</f>
        <v>S1</v>
      </c>
      <c r="C27" s="87" t="str">
        <f>apjomi!B42</f>
        <v>Vieglbetona paneļu ārējās garansienas siltinājums  Apmetuma sistēma virs siltinājuma (AS-1) Siltinājums - fasādes akmensvate (PAROC Linio 15 vai ekvivalents); λ=0,037W/mK b=170mm. Līmjava Gruntējums, Esošā siena vieglbetona bloki b=250mm</v>
      </c>
      <c r="D27" s="104" t="s">
        <v>61</v>
      </c>
      <c r="E27" s="113">
        <f>apjomi!D42*F27</f>
        <v>800.80000000000007</v>
      </c>
      <c r="F27" s="88">
        <v>1.1000000000000001</v>
      </c>
      <c r="G27" s="88"/>
      <c r="H27" s="88"/>
      <c r="I27" s="83"/>
      <c r="J27" s="91"/>
      <c r="K27" s="84"/>
      <c r="L27" s="85"/>
      <c r="M27" s="85"/>
      <c r="N27" s="85"/>
      <c r="O27" s="85"/>
      <c r="P27" s="85"/>
      <c r="Q27" s="85"/>
    </row>
    <row r="28" spans="1:18" s="114" customFormat="1" ht="65.849999999999994" customHeight="1" x14ac:dyDescent="0.2">
      <c r="A28" s="76">
        <f t="shared" si="1"/>
        <v>10</v>
      </c>
      <c r="B28" s="88" t="str">
        <f>apjomi!A43</f>
        <v>S2</v>
      </c>
      <c r="C28" s="87" t="str">
        <f>apjomi!B43</f>
        <v>Ārsiena. Apmetuma sistēma virs siltinājuma (AS-1) Siltinājums - fasādes akmensvate (PAROC Linio 15 vai ekvivalents); λ=0,037W/mK b=170mm. Līmjava Gruntējums, Esošā siena vieglbetona bloki b=510mm</v>
      </c>
      <c r="D28" s="104" t="s">
        <v>61</v>
      </c>
      <c r="E28" s="113">
        <f>apjomi!D43*F28</f>
        <v>322.19</v>
      </c>
      <c r="F28" s="88">
        <f t="shared" ref="F28:F31" si="2">F27</f>
        <v>1.1000000000000001</v>
      </c>
      <c r="G28" s="88"/>
      <c r="H28" s="88"/>
      <c r="I28" s="83"/>
      <c r="J28" s="91"/>
      <c r="K28" s="84"/>
      <c r="L28" s="85"/>
      <c r="M28" s="85"/>
      <c r="N28" s="85"/>
      <c r="O28" s="85"/>
      <c r="P28" s="85"/>
      <c r="Q28" s="85"/>
      <c r="R28" s="114" t="s">
        <v>73</v>
      </c>
    </row>
    <row r="29" spans="1:18" s="118" customFormat="1" x14ac:dyDescent="0.2">
      <c r="A29" s="76">
        <f t="shared" si="1"/>
        <v>11</v>
      </c>
      <c r="B29" s="115" t="s">
        <v>74</v>
      </c>
      <c r="C29" s="116" t="str">
        <f>apjomi!B46</f>
        <v>Tehniskās stāva siltinājums. Apmetums, grunts, Siltumizolācija, Tenapors Extra EPS 150 vai ekvivalents, λ=0,034 W/mK, b=75 mm. Līmjava. Vertikālā hidroizolācija. Gruntējums. Esošā  betona bloku siena b= 400 mm</v>
      </c>
      <c r="D29" s="117" t="str">
        <f t="shared" ref="D29:D31" si="3">D27</f>
        <v>m²</v>
      </c>
      <c r="E29" s="113">
        <f>apjomi!D46*1.05</f>
        <v>357</v>
      </c>
      <c r="F29" s="88">
        <f t="shared" si="2"/>
        <v>1.1000000000000001</v>
      </c>
      <c r="G29" s="115"/>
      <c r="H29" s="115"/>
      <c r="I29" s="83"/>
      <c r="J29" s="96"/>
      <c r="K29" s="84"/>
      <c r="L29" s="85"/>
      <c r="M29" s="85"/>
      <c r="N29" s="85"/>
      <c r="O29" s="85"/>
      <c r="P29" s="85"/>
      <c r="Q29" s="85"/>
    </row>
    <row r="30" spans="1:18" s="118" customFormat="1" x14ac:dyDescent="0.2">
      <c r="A30" s="76">
        <f t="shared" si="1"/>
        <v>12</v>
      </c>
      <c r="B30" s="115" t="s">
        <v>75</v>
      </c>
      <c r="C30" s="116" t="str">
        <f>apjomi!B47</f>
        <v>Kāpņu telpas sienas siltinājums. Apmetums, grunts, Siltumizolācija, akmens vate (PAROC LINIO 10 vai ekvivalents, λ=0,036 W/mK, b=120 mm. Līmjava. Gruntējums. Esošā  betona paneļu siena b= 250 mm</v>
      </c>
      <c r="D30" s="117" t="str">
        <f t="shared" si="3"/>
        <v>m²</v>
      </c>
      <c r="E30" s="113">
        <f>apjomi!D47*F30</f>
        <v>47.300000000000004</v>
      </c>
      <c r="F30" s="88">
        <f t="shared" si="2"/>
        <v>1.1000000000000001</v>
      </c>
      <c r="G30" s="115"/>
      <c r="H30" s="115"/>
      <c r="I30" s="83"/>
      <c r="J30" s="96"/>
      <c r="K30" s="84"/>
      <c r="L30" s="85"/>
      <c r="M30" s="85"/>
      <c r="N30" s="85"/>
      <c r="O30" s="85"/>
      <c r="P30" s="85"/>
      <c r="Q30" s="85"/>
    </row>
    <row r="31" spans="1:18" s="118" customFormat="1" x14ac:dyDescent="0.2">
      <c r="A31" s="76">
        <f t="shared" si="1"/>
        <v>13</v>
      </c>
      <c r="B31" s="115" t="s">
        <v>76</v>
      </c>
      <c r="C31" s="116" t="str">
        <f>apjomi!B48</f>
        <v>Vieglbetona paneļu ārējās garensienas aiz stiklotas lodžijas plaknes siltinājums. Apmetums. Grunts, Siltinājums Kooltherm K5 External vai ekvivalents)
 b=70mm, λ=0,020 W/mK, līmjava, grunts, Esošā siena vieglbetona panelis b = 250 mm</v>
      </c>
      <c r="D31" s="117" t="str">
        <f t="shared" si="3"/>
        <v>m²</v>
      </c>
      <c r="E31" s="113">
        <f>apjomi!D48*F31</f>
        <v>471.90000000000003</v>
      </c>
      <c r="F31" s="88">
        <f t="shared" si="2"/>
        <v>1.1000000000000001</v>
      </c>
      <c r="G31" s="115"/>
      <c r="H31" s="115"/>
      <c r="I31" s="83"/>
      <c r="J31" s="96"/>
      <c r="K31" s="84"/>
      <c r="L31" s="85"/>
      <c r="M31" s="85"/>
      <c r="N31" s="85"/>
      <c r="O31" s="85"/>
      <c r="P31" s="85"/>
      <c r="Q31" s="85"/>
    </row>
    <row r="32" spans="1:18" s="118" customFormat="1" ht="22.5" x14ac:dyDescent="0.2">
      <c r="A32" s="76">
        <f t="shared" si="1"/>
        <v>14</v>
      </c>
      <c r="B32" s="115" t="s">
        <v>53</v>
      </c>
      <c r="C32" s="116" t="s">
        <v>77</v>
      </c>
      <c r="D32" s="117" t="str">
        <f t="shared" ref="D32:D33" si="4">D27</f>
        <v>m²</v>
      </c>
      <c r="E32" s="113">
        <f>E34*0.4</f>
        <v>83.944000000000017</v>
      </c>
      <c r="F32" s="115"/>
      <c r="G32" s="115"/>
      <c r="H32" s="115"/>
      <c r="I32" s="83"/>
      <c r="J32" s="96"/>
      <c r="K32" s="84"/>
      <c r="L32" s="85"/>
      <c r="M32" s="85"/>
      <c r="N32" s="85"/>
      <c r="O32" s="85"/>
      <c r="P32" s="85"/>
      <c r="Q32" s="85"/>
    </row>
    <row r="33" spans="1:17" s="118" customFormat="1" ht="22.5" x14ac:dyDescent="0.2">
      <c r="A33" s="76" t="str">
        <f t="shared" si="1"/>
        <v xml:space="preserve"> </v>
      </c>
      <c r="B33" s="115"/>
      <c r="C33" s="115" t="s">
        <v>78</v>
      </c>
      <c r="D33" s="117" t="str">
        <f t="shared" si="4"/>
        <v>m²</v>
      </c>
      <c r="E33" s="113">
        <f>E32*F33</f>
        <v>92.338400000000021</v>
      </c>
      <c r="F33" s="115">
        <v>1.1000000000000001</v>
      </c>
      <c r="G33" s="115"/>
      <c r="H33" s="115"/>
      <c r="I33" s="83"/>
      <c r="J33" s="96"/>
      <c r="K33" s="84"/>
      <c r="L33" s="85"/>
      <c r="M33" s="85"/>
      <c r="N33" s="85"/>
      <c r="O33" s="85"/>
      <c r="P33" s="85"/>
      <c r="Q33" s="85"/>
    </row>
    <row r="34" spans="1:17" s="118" customFormat="1" ht="22.5" x14ac:dyDescent="0.2">
      <c r="A34" s="76" t="str">
        <f t="shared" si="1"/>
        <v xml:space="preserve"> </v>
      </c>
      <c r="B34" s="115"/>
      <c r="C34" s="115" t="s">
        <v>79</v>
      </c>
      <c r="D34" s="117" t="s">
        <v>55</v>
      </c>
      <c r="E34" s="119">
        <f>SUM(apjomi!G26:G34)</f>
        <v>209.86</v>
      </c>
      <c r="F34" s="115"/>
      <c r="G34" s="115"/>
      <c r="H34" s="115"/>
      <c r="I34" s="83"/>
      <c r="J34" s="96"/>
      <c r="K34" s="84"/>
      <c r="L34" s="85"/>
      <c r="M34" s="85"/>
      <c r="N34" s="85"/>
      <c r="O34" s="85"/>
      <c r="P34" s="85"/>
      <c r="Q34" s="85"/>
    </row>
    <row r="35" spans="1:17" s="118" customFormat="1" x14ac:dyDescent="0.2">
      <c r="A35" s="76" t="str">
        <f t="shared" si="1"/>
        <v xml:space="preserve"> </v>
      </c>
      <c r="B35" s="115"/>
      <c r="C35" s="115" t="s">
        <v>80</v>
      </c>
      <c r="D35" s="117" t="s">
        <v>55</v>
      </c>
      <c r="E35" s="119">
        <f>E34</f>
        <v>209.86</v>
      </c>
      <c r="F35" s="115"/>
      <c r="G35" s="115"/>
      <c r="H35" s="115"/>
      <c r="I35" s="83"/>
      <c r="J35" s="96"/>
      <c r="K35" s="84"/>
      <c r="L35" s="85"/>
      <c r="M35" s="85"/>
      <c r="N35" s="85"/>
      <c r="O35" s="85"/>
      <c r="P35" s="85"/>
      <c r="Q35" s="85"/>
    </row>
    <row r="36" spans="1:17" s="118" customFormat="1" x14ac:dyDescent="0.2">
      <c r="A36" s="76">
        <f t="shared" si="1"/>
        <v>15</v>
      </c>
      <c r="B36" s="115" t="s">
        <v>53</v>
      </c>
      <c r="C36" s="120" t="s">
        <v>81</v>
      </c>
      <c r="D36" s="117" t="s">
        <v>61</v>
      </c>
      <c r="E36" s="119">
        <v>90</v>
      </c>
      <c r="F36" s="115"/>
      <c r="G36" s="115"/>
      <c r="H36" s="115"/>
      <c r="I36" s="83"/>
      <c r="J36" s="96"/>
      <c r="K36" s="84"/>
      <c r="L36" s="85"/>
      <c r="M36" s="85"/>
      <c r="N36" s="85"/>
      <c r="O36" s="85"/>
      <c r="P36" s="85"/>
      <c r="Q36" s="85"/>
    </row>
    <row r="37" spans="1:17" s="118" customFormat="1" ht="22.5" x14ac:dyDescent="0.2">
      <c r="A37" s="76" t="str">
        <f t="shared" si="1"/>
        <v xml:space="preserve"> </v>
      </c>
      <c r="B37" s="115"/>
      <c r="C37" s="120" t="s">
        <v>82</v>
      </c>
      <c r="D37" s="117" t="s">
        <v>61</v>
      </c>
      <c r="E37" s="119">
        <f>E36*F37</f>
        <v>99.000000000000014</v>
      </c>
      <c r="F37" s="115">
        <v>1.1000000000000001</v>
      </c>
      <c r="G37" s="115"/>
      <c r="H37" s="115"/>
      <c r="I37" s="83"/>
      <c r="J37" s="96"/>
      <c r="K37" s="84"/>
      <c r="L37" s="85"/>
      <c r="M37" s="85"/>
      <c r="N37" s="85"/>
      <c r="O37" s="85"/>
      <c r="P37" s="85"/>
      <c r="Q37" s="85"/>
    </row>
    <row r="38" spans="1:17" s="118" customFormat="1" ht="33.75" x14ac:dyDescent="0.2">
      <c r="A38" s="76">
        <f t="shared" si="1"/>
        <v>16</v>
      </c>
      <c r="B38" s="115" t="s">
        <v>53</v>
      </c>
      <c r="C38" s="116" t="s">
        <v>83</v>
      </c>
      <c r="D38" s="117" t="s">
        <v>61</v>
      </c>
      <c r="E38" s="119">
        <v>53</v>
      </c>
      <c r="F38" s="115"/>
      <c r="G38" s="115"/>
      <c r="H38" s="115"/>
      <c r="I38" s="83"/>
      <c r="J38" s="96"/>
      <c r="K38" s="84"/>
      <c r="L38" s="85"/>
      <c r="M38" s="85"/>
      <c r="N38" s="85"/>
      <c r="O38" s="85"/>
      <c r="P38" s="85"/>
      <c r="Q38" s="85"/>
    </row>
    <row r="39" spans="1:17" s="114" customFormat="1" x14ac:dyDescent="0.2">
      <c r="A39" s="76">
        <f t="shared" si="1"/>
        <v>17</v>
      </c>
      <c r="B39" s="115" t="s">
        <v>53</v>
      </c>
      <c r="C39" s="87" t="s">
        <v>84</v>
      </c>
      <c r="D39" s="88" t="s">
        <v>57</v>
      </c>
      <c r="E39" s="121">
        <f>(E27/F27*F39)+(E28/F28*F39)+(E38*F39)</f>
        <v>7517.2999999999993</v>
      </c>
      <c r="F39" s="122">
        <v>7</v>
      </c>
      <c r="G39" s="91"/>
      <c r="H39" s="91"/>
      <c r="I39" s="83"/>
      <c r="J39" s="91"/>
      <c r="K39" s="84"/>
      <c r="L39" s="85"/>
      <c r="M39" s="85"/>
      <c r="N39" s="85"/>
      <c r="O39" s="85"/>
      <c r="P39" s="85"/>
      <c r="Q39" s="85"/>
    </row>
    <row r="40" spans="1:17" s="114" customFormat="1" x14ac:dyDescent="0.2">
      <c r="A40" s="76">
        <f t="shared" si="1"/>
        <v>18</v>
      </c>
      <c r="B40" s="115" t="s">
        <v>53</v>
      </c>
      <c r="C40" s="87" t="s">
        <v>85</v>
      </c>
      <c r="D40" s="88" t="s">
        <v>57</v>
      </c>
      <c r="E40" s="121">
        <f>(E30/F30*F40)+(E33/F33*6)</f>
        <v>804.6640000000001</v>
      </c>
      <c r="F40" s="122">
        <f t="shared" ref="F40:F42" si="5">F39</f>
        <v>7</v>
      </c>
      <c r="G40" s="91"/>
      <c r="H40" s="91"/>
      <c r="I40" s="83"/>
      <c r="J40" s="91"/>
      <c r="K40" s="84"/>
      <c r="L40" s="85"/>
      <c r="M40" s="85"/>
      <c r="N40" s="85"/>
      <c r="O40" s="85"/>
      <c r="P40" s="85"/>
      <c r="Q40" s="85"/>
    </row>
    <row r="41" spans="1:17" s="114" customFormat="1" x14ac:dyDescent="0.2">
      <c r="A41" s="76">
        <f t="shared" si="1"/>
        <v>19</v>
      </c>
      <c r="B41" s="115" t="s">
        <v>53</v>
      </c>
      <c r="C41" s="87" t="s">
        <v>86</v>
      </c>
      <c r="D41" s="88" t="s">
        <v>57</v>
      </c>
      <c r="E41" s="121">
        <f>(E29/F29*F41)+(E31/F31*F41)</f>
        <v>5274.818181818182</v>
      </c>
      <c r="F41" s="122">
        <f t="shared" si="5"/>
        <v>7</v>
      </c>
      <c r="G41" s="91"/>
      <c r="H41" s="91"/>
      <c r="I41" s="83"/>
      <c r="J41" s="91"/>
      <c r="K41" s="84"/>
      <c r="L41" s="85"/>
      <c r="M41" s="85"/>
      <c r="N41" s="85"/>
      <c r="O41" s="85"/>
      <c r="P41" s="85"/>
      <c r="Q41" s="85"/>
    </row>
    <row r="42" spans="1:17" s="114" customFormat="1" x14ac:dyDescent="0.2">
      <c r="A42" s="76">
        <f t="shared" si="1"/>
        <v>20</v>
      </c>
      <c r="B42" s="115" t="s">
        <v>53</v>
      </c>
      <c r="C42" s="87" t="s">
        <v>87</v>
      </c>
      <c r="D42" s="88" t="s">
        <v>57</v>
      </c>
      <c r="E42" s="121">
        <f>(E37/F37*F42)+(E47*6)</f>
        <v>4948.2300000000005</v>
      </c>
      <c r="F42" s="122">
        <f t="shared" si="5"/>
        <v>7</v>
      </c>
      <c r="G42" s="91"/>
      <c r="H42" s="91"/>
      <c r="I42" s="83"/>
      <c r="J42" s="91"/>
      <c r="K42" s="84"/>
      <c r="L42" s="85"/>
      <c r="M42" s="85"/>
      <c r="N42" s="85"/>
      <c r="O42" s="85"/>
      <c r="P42" s="85"/>
      <c r="Q42" s="85"/>
    </row>
    <row r="43" spans="1:17" ht="22.5" x14ac:dyDescent="0.2">
      <c r="A43" s="76">
        <f t="shared" si="1"/>
        <v>21</v>
      </c>
      <c r="B43" s="115" t="s">
        <v>53</v>
      </c>
      <c r="C43" s="112" t="s">
        <v>88</v>
      </c>
      <c r="D43" s="109" t="s">
        <v>71</v>
      </c>
      <c r="E43" s="110">
        <f>ROUNDUP((E24+429)*F43,2)</f>
        <v>12355.45</v>
      </c>
      <c r="F43" s="92">
        <v>5.5</v>
      </c>
      <c r="G43" s="92"/>
      <c r="H43" s="111"/>
      <c r="I43" s="83"/>
      <c r="J43" s="92"/>
      <c r="K43" s="84"/>
      <c r="L43" s="85"/>
      <c r="M43" s="85"/>
      <c r="N43" s="85"/>
      <c r="O43" s="85"/>
      <c r="P43" s="85"/>
      <c r="Q43" s="85"/>
    </row>
    <row r="44" spans="1:17" x14ac:dyDescent="0.2">
      <c r="A44" s="76">
        <f t="shared" si="1"/>
        <v>22</v>
      </c>
      <c r="B44" s="115" t="s">
        <v>53</v>
      </c>
      <c r="C44" s="112" t="s">
        <v>89</v>
      </c>
      <c r="D44" s="123" t="s">
        <v>61</v>
      </c>
      <c r="E44" s="110">
        <f>ROUNDUP((E24+429)*F44,2)</f>
        <v>2403.7000000000003</v>
      </c>
      <c r="F44" s="92">
        <v>1.07</v>
      </c>
      <c r="G44" s="92"/>
      <c r="H44" s="111"/>
      <c r="I44" s="83"/>
      <c r="J44" s="92"/>
      <c r="K44" s="84"/>
      <c r="L44" s="85"/>
      <c r="M44" s="85"/>
      <c r="N44" s="85"/>
      <c r="O44" s="85"/>
      <c r="P44" s="85"/>
      <c r="Q44" s="85"/>
    </row>
    <row r="45" spans="1:17" ht="22.5" x14ac:dyDescent="0.2">
      <c r="A45" s="76">
        <f t="shared" si="1"/>
        <v>23</v>
      </c>
      <c r="B45" s="115" t="s">
        <v>53</v>
      </c>
      <c r="C45" s="108" t="s">
        <v>90</v>
      </c>
      <c r="D45" s="88" t="s">
        <v>71</v>
      </c>
      <c r="E45" s="110">
        <f>(E24+429)*F45</f>
        <v>673.93363636363631</v>
      </c>
      <c r="F45" s="92">
        <v>0.3</v>
      </c>
      <c r="G45" s="92"/>
      <c r="H45" s="91"/>
      <c r="I45" s="83"/>
      <c r="J45" s="124"/>
      <c r="K45" s="84"/>
      <c r="L45" s="85"/>
      <c r="M45" s="85"/>
      <c r="N45" s="85"/>
      <c r="O45" s="85"/>
      <c r="P45" s="85"/>
      <c r="Q45" s="85"/>
    </row>
    <row r="46" spans="1:17" ht="67.5" x14ac:dyDescent="0.2">
      <c r="A46" s="76">
        <f t="shared" si="1"/>
        <v>24</v>
      </c>
      <c r="B46" s="70" t="s">
        <v>53</v>
      </c>
      <c r="C46" s="125" t="s">
        <v>91</v>
      </c>
      <c r="D46" s="109" t="s">
        <v>71</v>
      </c>
      <c r="E46" s="110">
        <f>ROUNDUP((E24+E47+429)*F46,2)</f>
        <v>7118.77</v>
      </c>
      <c r="F46" s="92">
        <v>2.4</v>
      </c>
      <c r="G46" s="92"/>
      <c r="H46" s="111"/>
      <c r="I46" s="83"/>
      <c r="J46" s="92"/>
      <c r="K46" s="84"/>
      <c r="L46" s="85"/>
      <c r="M46" s="85"/>
      <c r="N46" s="85"/>
      <c r="O46" s="85"/>
      <c r="P46" s="85"/>
      <c r="Q46" s="85"/>
    </row>
    <row r="47" spans="1:17" s="129" customFormat="1" ht="33.75" x14ac:dyDescent="0.2">
      <c r="A47" s="76">
        <f t="shared" si="1"/>
        <v>25</v>
      </c>
      <c r="B47" s="86" t="s">
        <v>53</v>
      </c>
      <c r="C47" s="126" t="s">
        <v>92</v>
      </c>
      <c r="D47" s="127" t="s">
        <v>61</v>
      </c>
      <c r="E47" s="128">
        <f>apjomi!O38</f>
        <v>719.70500000000004</v>
      </c>
      <c r="F47" s="90"/>
      <c r="G47" s="92"/>
      <c r="H47" s="91"/>
      <c r="I47" s="83"/>
      <c r="J47" s="124"/>
      <c r="K47" s="84"/>
      <c r="L47" s="85"/>
      <c r="M47" s="85"/>
      <c r="N47" s="85"/>
      <c r="O47" s="85"/>
      <c r="P47" s="85"/>
      <c r="Q47" s="85"/>
    </row>
    <row r="48" spans="1:17" s="132" customFormat="1" x14ac:dyDescent="0.2">
      <c r="A48" s="76" t="str">
        <f t="shared" si="1"/>
        <v xml:space="preserve"> </v>
      </c>
      <c r="B48" s="70"/>
      <c r="C48" s="108" t="s">
        <v>70</v>
      </c>
      <c r="D48" s="130" t="s">
        <v>71</v>
      </c>
      <c r="E48" s="131">
        <f>E47*F48</f>
        <v>215.91150000000002</v>
      </c>
      <c r="F48" s="90">
        <v>0.3</v>
      </c>
      <c r="G48" s="92"/>
      <c r="H48" s="92"/>
      <c r="I48" s="83"/>
      <c r="J48" s="92"/>
      <c r="K48" s="84"/>
      <c r="L48" s="85"/>
      <c r="M48" s="85"/>
      <c r="N48" s="85"/>
      <c r="O48" s="85"/>
      <c r="P48" s="85"/>
      <c r="Q48" s="85"/>
    </row>
    <row r="49" spans="1:17" s="132" customFormat="1" x14ac:dyDescent="0.2">
      <c r="A49" s="76" t="str">
        <f t="shared" si="1"/>
        <v xml:space="preserve"> </v>
      </c>
      <c r="B49" s="70"/>
      <c r="C49" s="108" t="s">
        <v>93</v>
      </c>
      <c r="D49" s="130" t="s">
        <v>94</v>
      </c>
      <c r="E49" s="131">
        <f>E47*F49</f>
        <v>755.69025000000011</v>
      </c>
      <c r="F49" s="90">
        <v>1.05</v>
      </c>
      <c r="G49" s="92"/>
      <c r="H49" s="92"/>
      <c r="I49" s="83"/>
      <c r="J49" s="92"/>
      <c r="K49" s="84"/>
      <c r="L49" s="85"/>
      <c r="M49" s="85"/>
      <c r="N49" s="85"/>
      <c r="O49" s="85"/>
      <c r="P49" s="85"/>
      <c r="Q49" s="85"/>
    </row>
    <row r="50" spans="1:17" s="132" customFormat="1" x14ac:dyDescent="0.2">
      <c r="A50" s="76" t="str">
        <f t="shared" si="1"/>
        <v xml:space="preserve"> </v>
      </c>
      <c r="B50" s="70"/>
      <c r="C50" s="108" t="s">
        <v>72</v>
      </c>
      <c r="D50" s="130" t="s">
        <v>71</v>
      </c>
      <c r="E50" s="131">
        <f>E47*F50</f>
        <v>4318.2300000000005</v>
      </c>
      <c r="F50" s="90">
        <v>6</v>
      </c>
      <c r="G50" s="92"/>
      <c r="H50" s="92"/>
      <c r="I50" s="83"/>
      <c r="J50" s="92"/>
      <c r="K50" s="84"/>
      <c r="L50" s="85"/>
      <c r="M50" s="85"/>
      <c r="N50" s="85"/>
      <c r="O50" s="85"/>
      <c r="P50" s="85"/>
      <c r="Q50" s="85"/>
    </row>
    <row r="51" spans="1:17" s="132" customFormat="1" x14ac:dyDescent="0.2">
      <c r="A51" s="76" t="str">
        <f t="shared" si="1"/>
        <v xml:space="preserve"> </v>
      </c>
      <c r="B51" s="70"/>
      <c r="C51" s="108" t="s">
        <v>95</v>
      </c>
      <c r="D51" s="130" t="s">
        <v>71</v>
      </c>
      <c r="E51" s="131">
        <f>E47*F51</f>
        <v>3958.3775000000001</v>
      </c>
      <c r="F51" s="90">
        <v>5.5</v>
      </c>
      <c r="G51" s="92"/>
      <c r="H51" s="92"/>
      <c r="I51" s="83"/>
      <c r="J51" s="92"/>
      <c r="K51" s="84"/>
      <c r="L51" s="85"/>
      <c r="M51" s="85"/>
      <c r="N51" s="85"/>
      <c r="O51" s="85"/>
      <c r="P51" s="85"/>
      <c r="Q51" s="85"/>
    </row>
    <row r="52" spans="1:17" s="132" customFormat="1" x14ac:dyDescent="0.2">
      <c r="A52" s="76" t="str">
        <f t="shared" si="1"/>
        <v xml:space="preserve"> </v>
      </c>
      <c r="B52" s="70"/>
      <c r="C52" s="108" t="s">
        <v>96</v>
      </c>
      <c r="D52" s="130" t="s">
        <v>94</v>
      </c>
      <c r="E52" s="131">
        <f>E47*F52</f>
        <v>770.08435000000009</v>
      </c>
      <c r="F52" s="90">
        <v>1.07</v>
      </c>
      <c r="G52" s="92"/>
      <c r="H52" s="92"/>
      <c r="I52" s="83"/>
      <c r="J52" s="92"/>
      <c r="K52" s="84"/>
      <c r="L52" s="85"/>
      <c r="M52" s="85"/>
      <c r="N52" s="85"/>
      <c r="O52" s="85"/>
      <c r="P52" s="85"/>
      <c r="Q52" s="85"/>
    </row>
    <row r="53" spans="1:17" s="129" customFormat="1" ht="22.5" x14ac:dyDescent="0.2">
      <c r="A53" s="76">
        <f t="shared" si="1"/>
        <v>26</v>
      </c>
      <c r="B53" s="86" t="s">
        <v>53</v>
      </c>
      <c r="C53" s="108" t="s">
        <v>97</v>
      </c>
      <c r="D53" s="127" t="s">
        <v>61</v>
      </c>
      <c r="E53" s="133">
        <f>E47</f>
        <v>719.70500000000004</v>
      </c>
      <c r="F53" s="90"/>
      <c r="G53" s="92"/>
      <c r="H53" s="91"/>
      <c r="I53" s="83"/>
      <c r="J53" s="124"/>
      <c r="K53" s="84"/>
      <c r="L53" s="85"/>
      <c r="M53" s="85"/>
      <c r="N53" s="85"/>
      <c r="O53" s="85"/>
      <c r="P53" s="85"/>
      <c r="Q53" s="85"/>
    </row>
    <row r="54" spans="1:17" s="132" customFormat="1" x14ac:dyDescent="0.2">
      <c r="A54" s="76" t="str">
        <f t="shared" si="1"/>
        <v xml:space="preserve"> </v>
      </c>
      <c r="B54" s="70"/>
      <c r="C54" s="108" t="s">
        <v>95</v>
      </c>
      <c r="D54" s="130" t="s">
        <v>71</v>
      </c>
      <c r="E54" s="131">
        <f>E53*F54</f>
        <v>690.91679999999997</v>
      </c>
      <c r="F54" s="90">
        <v>0.96</v>
      </c>
      <c r="G54" s="92"/>
      <c r="H54" s="92"/>
      <c r="I54" s="83"/>
      <c r="J54" s="92"/>
      <c r="K54" s="84"/>
      <c r="L54" s="85"/>
      <c r="M54" s="85"/>
      <c r="N54" s="85"/>
      <c r="O54" s="85"/>
      <c r="P54" s="85"/>
      <c r="Q54" s="85"/>
    </row>
    <row r="55" spans="1:17" s="132" customFormat="1" ht="65.45" customHeight="1" x14ac:dyDescent="0.2">
      <c r="A55" s="76" t="str">
        <f t="shared" si="1"/>
        <v xml:space="preserve"> </v>
      </c>
      <c r="B55" s="70"/>
      <c r="C55" s="116" t="s">
        <v>98</v>
      </c>
      <c r="D55" s="130" t="s">
        <v>94</v>
      </c>
      <c r="E55" s="131">
        <f>E53*F55</f>
        <v>791.67550000000006</v>
      </c>
      <c r="F55" s="90">
        <v>1.1000000000000001</v>
      </c>
      <c r="G55" s="92"/>
      <c r="H55" s="92"/>
      <c r="I55" s="83"/>
      <c r="J55" s="92"/>
      <c r="K55" s="84"/>
      <c r="L55" s="85"/>
      <c r="M55" s="85"/>
      <c r="N55" s="85"/>
      <c r="O55" s="85"/>
      <c r="P55" s="85"/>
      <c r="Q55" s="85"/>
    </row>
    <row r="56" spans="1:17" x14ac:dyDescent="0.2">
      <c r="A56" s="76" t="str">
        <f t="shared" si="1"/>
        <v xml:space="preserve"> </v>
      </c>
      <c r="B56" s="70"/>
      <c r="C56" s="108" t="s">
        <v>95</v>
      </c>
      <c r="D56" s="130" t="s">
        <v>71</v>
      </c>
      <c r="E56" s="131">
        <f>E53*F56</f>
        <v>2159.1150000000002</v>
      </c>
      <c r="F56" s="90">
        <v>3</v>
      </c>
      <c r="G56" s="92"/>
      <c r="H56" s="92"/>
      <c r="I56" s="83"/>
      <c r="J56" s="92"/>
      <c r="K56" s="84"/>
      <c r="L56" s="85"/>
      <c r="M56" s="85"/>
      <c r="N56" s="85"/>
      <c r="O56" s="85"/>
      <c r="P56" s="85"/>
      <c r="Q56" s="85"/>
    </row>
    <row r="57" spans="1:17" ht="33.75" x14ac:dyDescent="0.2">
      <c r="A57" s="76">
        <f t="shared" si="1"/>
        <v>27</v>
      </c>
      <c r="B57" s="86" t="s">
        <v>53</v>
      </c>
      <c r="C57" s="108" t="s">
        <v>99</v>
      </c>
      <c r="D57" s="130" t="s">
        <v>55</v>
      </c>
      <c r="E57" s="134">
        <v>105</v>
      </c>
      <c r="F57" s="90"/>
      <c r="G57" s="92"/>
      <c r="H57" s="92"/>
      <c r="I57" s="83"/>
      <c r="J57" s="92"/>
      <c r="K57" s="84"/>
      <c r="L57" s="85"/>
      <c r="M57" s="85"/>
      <c r="N57" s="85"/>
      <c r="O57" s="85"/>
      <c r="P57" s="85"/>
      <c r="Q57" s="85"/>
    </row>
    <row r="58" spans="1:17" ht="22.5" x14ac:dyDescent="0.2">
      <c r="A58" s="76">
        <f t="shared" si="1"/>
        <v>28</v>
      </c>
      <c r="B58" s="86" t="s">
        <v>53</v>
      </c>
      <c r="C58" s="87" t="s">
        <v>100</v>
      </c>
      <c r="D58" s="88" t="s">
        <v>55</v>
      </c>
      <c r="E58" s="97">
        <f>apjomi!R38</f>
        <v>223.65</v>
      </c>
      <c r="F58" s="88"/>
      <c r="G58" s="92"/>
      <c r="H58" s="91"/>
      <c r="I58" s="83"/>
      <c r="J58" s="92"/>
      <c r="K58" s="84"/>
      <c r="L58" s="85"/>
      <c r="M58" s="85"/>
      <c r="N58" s="85"/>
      <c r="O58" s="85"/>
      <c r="P58" s="85"/>
      <c r="Q58" s="85"/>
    </row>
    <row r="59" spans="1:17" ht="22.5" x14ac:dyDescent="0.2">
      <c r="A59" s="76">
        <f t="shared" si="1"/>
        <v>29</v>
      </c>
      <c r="B59" s="86" t="s">
        <v>53</v>
      </c>
      <c r="C59" s="87" t="s">
        <v>101</v>
      </c>
      <c r="D59" s="88" t="s">
        <v>55</v>
      </c>
      <c r="E59" s="97">
        <f>apjomi!S38</f>
        <v>1564.86</v>
      </c>
      <c r="F59" s="88"/>
      <c r="G59" s="92"/>
      <c r="H59" s="91"/>
      <c r="I59" s="83"/>
      <c r="J59" s="92"/>
      <c r="K59" s="84"/>
      <c r="L59" s="85"/>
      <c r="M59" s="85"/>
      <c r="N59" s="85"/>
      <c r="O59" s="85"/>
      <c r="P59" s="85"/>
      <c r="Q59" s="85"/>
    </row>
    <row r="60" spans="1:17" ht="22.5" x14ac:dyDescent="0.2">
      <c r="A60" s="76">
        <f t="shared" si="1"/>
        <v>30</v>
      </c>
      <c r="B60" s="86" t="s">
        <v>53</v>
      </c>
      <c r="C60" s="87" t="s">
        <v>102</v>
      </c>
      <c r="D60" s="88" t="s">
        <v>55</v>
      </c>
      <c r="E60" s="100">
        <f>apjomi!T38</f>
        <v>1564.86</v>
      </c>
      <c r="F60" s="88"/>
      <c r="G60" s="92"/>
      <c r="H60" s="91"/>
      <c r="I60" s="83"/>
      <c r="J60" s="92"/>
      <c r="K60" s="84"/>
      <c r="L60" s="85"/>
      <c r="M60" s="85"/>
      <c r="N60" s="85"/>
      <c r="O60" s="85"/>
      <c r="P60" s="85"/>
      <c r="Q60" s="85"/>
    </row>
    <row r="61" spans="1:17" ht="22.5" x14ac:dyDescent="0.2">
      <c r="A61" s="76">
        <f t="shared" si="1"/>
        <v>31</v>
      </c>
      <c r="B61" s="86" t="s">
        <v>53</v>
      </c>
      <c r="C61" s="87" t="s">
        <v>103</v>
      </c>
      <c r="D61" s="135" t="s">
        <v>55</v>
      </c>
      <c r="E61" s="100">
        <f>apjomi!U38</f>
        <v>436.15999999999997</v>
      </c>
      <c r="F61" s="88"/>
      <c r="G61" s="92"/>
      <c r="H61" s="91"/>
      <c r="I61" s="83"/>
      <c r="J61" s="92"/>
      <c r="K61" s="84"/>
      <c r="L61" s="85"/>
      <c r="M61" s="85"/>
      <c r="N61" s="85"/>
      <c r="O61" s="85"/>
      <c r="P61" s="85"/>
      <c r="Q61" s="85"/>
    </row>
    <row r="62" spans="1:17" ht="22.5" x14ac:dyDescent="0.2">
      <c r="A62" s="76">
        <f t="shared" si="1"/>
        <v>32</v>
      </c>
      <c r="B62" s="86" t="s">
        <v>53</v>
      </c>
      <c r="C62" s="87" t="s">
        <v>104</v>
      </c>
      <c r="D62" s="135" t="s">
        <v>55</v>
      </c>
      <c r="E62" s="100">
        <f>apjomi!V38</f>
        <v>436.15999999999997</v>
      </c>
      <c r="F62" s="88"/>
      <c r="G62" s="92"/>
      <c r="H62" s="91"/>
      <c r="I62" s="83"/>
      <c r="J62" s="92"/>
      <c r="K62" s="84"/>
      <c r="L62" s="85"/>
      <c r="M62" s="85"/>
      <c r="N62" s="85"/>
      <c r="O62" s="85"/>
      <c r="P62" s="85"/>
      <c r="Q62" s="85"/>
    </row>
    <row r="63" spans="1:17" ht="22.5" x14ac:dyDescent="0.2">
      <c r="A63" s="76">
        <f t="shared" si="1"/>
        <v>33</v>
      </c>
      <c r="B63" s="86" t="s">
        <v>53</v>
      </c>
      <c r="C63" s="136" t="s">
        <v>105</v>
      </c>
      <c r="D63" s="88" t="s">
        <v>55</v>
      </c>
      <c r="E63" s="110">
        <f>apjomi!W38</f>
        <v>135</v>
      </c>
      <c r="F63" s="88"/>
      <c r="G63" s="92"/>
      <c r="H63" s="91"/>
      <c r="I63" s="83"/>
      <c r="J63" s="92"/>
      <c r="K63" s="84"/>
      <c r="L63" s="85"/>
      <c r="M63" s="85"/>
      <c r="N63" s="85"/>
      <c r="O63" s="85"/>
      <c r="P63" s="85"/>
      <c r="Q63" s="85"/>
    </row>
    <row r="64" spans="1:17" x14ac:dyDescent="0.2">
      <c r="A64" s="76">
        <f t="shared" si="1"/>
        <v>34</v>
      </c>
      <c r="B64" s="86" t="s">
        <v>53</v>
      </c>
      <c r="C64" s="87" t="s">
        <v>106</v>
      </c>
      <c r="D64" s="104" t="s">
        <v>55</v>
      </c>
      <c r="E64" s="97">
        <f>4*17</f>
        <v>68</v>
      </c>
      <c r="F64" s="92"/>
      <c r="G64" s="91"/>
      <c r="H64" s="91"/>
      <c r="I64" s="83"/>
      <c r="J64" s="91"/>
      <c r="K64" s="84"/>
      <c r="L64" s="85"/>
      <c r="M64" s="85"/>
      <c r="N64" s="85"/>
      <c r="O64" s="85"/>
      <c r="P64" s="85"/>
      <c r="Q64" s="85"/>
    </row>
    <row r="65" spans="1:17" ht="22.5" x14ac:dyDescent="0.2">
      <c r="A65" s="76">
        <f t="shared" si="1"/>
        <v>35</v>
      </c>
      <c r="B65" s="86" t="s">
        <v>53</v>
      </c>
      <c r="C65" s="87" t="s">
        <v>107</v>
      </c>
      <c r="D65" s="104" t="s">
        <v>55</v>
      </c>
      <c r="E65" s="97">
        <f>E64</f>
        <v>68</v>
      </c>
      <c r="F65" s="92"/>
      <c r="G65" s="91"/>
      <c r="H65" s="91"/>
      <c r="I65" s="83"/>
      <c r="J65" s="91"/>
      <c r="K65" s="84"/>
      <c r="L65" s="85"/>
      <c r="M65" s="85"/>
      <c r="N65" s="85"/>
      <c r="O65" s="85"/>
      <c r="P65" s="85"/>
      <c r="Q65" s="85"/>
    </row>
    <row r="66" spans="1:17" s="138" customFormat="1" x14ac:dyDescent="0.2">
      <c r="A66" s="76">
        <f t="shared" si="1"/>
        <v>36</v>
      </c>
      <c r="B66" s="86" t="s">
        <v>53</v>
      </c>
      <c r="C66" s="112" t="s">
        <v>108</v>
      </c>
      <c r="D66" s="92" t="s">
        <v>57</v>
      </c>
      <c r="E66" s="137">
        <v>1</v>
      </c>
      <c r="F66" s="70"/>
      <c r="G66" s="92"/>
      <c r="H66" s="91"/>
      <c r="I66" s="83"/>
      <c r="J66" s="92"/>
      <c r="K66" s="84"/>
      <c r="L66" s="85"/>
      <c r="M66" s="85"/>
      <c r="N66" s="85"/>
      <c r="O66" s="85"/>
      <c r="P66" s="85"/>
      <c r="Q66" s="85"/>
    </row>
    <row r="67" spans="1:17" s="150" customFormat="1" x14ac:dyDescent="0.2">
      <c r="A67" s="139">
        <f t="shared" si="1"/>
        <v>37</v>
      </c>
      <c r="B67" s="140" t="s">
        <v>53</v>
      </c>
      <c r="C67" s="141" t="s">
        <v>109</v>
      </c>
      <c r="D67" s="142" t="s">
        <v>110</v>
      </c>
      <c r="E67" s="143">
        <v>16</v>
      </c>
      <c r="F67" s="144"/>
      <c r="G67" s="145"/>
      <c r="H67" s="146"/>
      <c r="I67" s="147"/>
      <c r="J67" s="148"/>
      <c r="K67" s="149"/>
      <c r="L67" s="85"/>
      <c r="M67" s="85"/>
      <c r="N67" s="85"/>
      <c r="O67" s="85"/>
      <c r="P67" s="85"/>
      <c r="Q67" s="85"/>
    </row>
    <row r="68" spans="1:17" ht="22.5" x14ac:dyDescent="0.2">
      <c r="A68" s="76">
        <f t="shared" si="1"/>
        <v>38</v>
      </c>
      <c r="B68" s="86" t="s">
        <v>53</v>
      </c>
      <c r="C68" s="116" t="s">
        <v>111</v>
      </c>
      <c r="D68" s="130" t="s">
        <v>94</v>
      </c>
      <c r="E68" s="95">
        <f>E38*5</f>
        <v>265</v>
      </c>
      <c r="F68" s="92"/>
      <c r="G68" s="91"/>
      <c r="H68" s="91"/>
      <c r="I68" s="83"/>
      <c r="J68" s="91"/>
      <c r="K68" s="84"/>
      <c r="L68" s="85"/>
      <c r="M68" s="85"/>
      <c r="N68" s="85"/>
      <c r="O68" s="85"/>
      <c r="P68" s="85"/>
      <c r="Q68" s="85"/>
    </row>
    <row r="69" spans="1:17" s="138" customFormat="1" ht="67.5" x14ac:dyDescent="0.2">
      <c r="A69" s="76">
        <f t="shared" si="1"/>
        <v>39</v>
      </c>
      <c r="B69" s="86" t="s">
        <v>53</v>
      </c>
      <c r="C69" s="112" t="s">
        <v>112</v>
      </c>
      <c r="D69" s="151" t="s">
        <v>110</v>
      </c>
      <c r="E69" s="137">
        <v>6</v>
      </c>
      <c r="F69" s="70"/>
      <c r="G69" s="92"/>
      <c r="H69" s="91"/>
      <c r="I69" s="83"/>
      <c r="J69" s="92"/>
      <c r="K69" s="84"/>
      <c r="L69" s="85"/>
      <c r="M69" s="85"/>
      <c r="N69" s="85"/>
      <c r="O69" s="85"/>
      <c r="P69" s="85"/>
      <c r="Q69" s="85"/>
    </row>
    <row r="70" spans="1:17" s="155" customFormat="1" x14ac:dyDescent="0.2">
      <c r="A70" s="76">
        <f t="shared" si="1"/>
        <v>40</v>
      </c>
      <c r="B70" s="86" t="s">
        <v>53</v>
      </c>
      <c r="C70" s="152" t="s">
        <v>113</v>
      </c>
      <c r="D70" s="153" t="s">
        <v>114</v>
      </c>
      <c r="E70" s="154">
        <v>28</v>
      </c>
      <c r="F70" s="124"/>
      <c r="G70" s="124"/>
      <c r="H70" s="91"/>
      <c r="I70" s="83"/>
      <c r="J70" s="153"/>
      <c r="K70" s="84"/>
      <c r="L70" s="85"/>
      <c r="M70" s="85"/>
      <c r="N70" s="85"/>
      <c r="O70" s="85"/>
      <c r="P70" s="85"/>
      <c r="Q70" s="85"/>
    </row>
    <row r="71" spans="1:17" s="155" customFormat="1" x14ac:dyDescent="0.2">
      <c r="A71" s="76" t="str">
        <f t="shared" si="1"/>
        <v xml:space="preserve"> </v>
      </c>
      <c r="B71" s="86"/>
      <c r="C71" s="152" t="s">
        <v>115</v>
      </c>
      <c r="D71" s="153" t="s">
        <v>116</v>
      </c>
      <c r="E71" s="156">
        <f>E70*F71</f>
        <v>4</v>
      </c>
      <c r="F71" s="124">
        <v>0.14285714285714285</v>
      </c>
      <c r="G71" s="124"/>
      <c r="H71" s="124"/>
      <c r="I71" s="83"/>
      <c r="J71" s="153"/>
      <c r="K71" s="84"/>
      <c r="L71" s="85"/>
      <c r="M71" s="85"/>
      <c r="N71" s="85"/>
      <c r="O71" s="85"/>
      <c r="P71" s="85"/>
      <c r="Q71" s="85"/>
    </row>
    <row r="72" spans="1:17" x14ac:dyDescent="0.2">
      <c r="A72" s="59"/>
      <c r="B72" s="59"/>
      <c r="C72" s="157"/>
      <c r="D72" s="158"/>
      <c r="E72" s="159"/>
      <c r="F72" s="160"/>
      <c r="G72" s="160"/>
      <c r="H72" s="160"/>
      <c r="I72" s="160"/>
      <c r="J72" s="160"/>
      <c r="K72" s="161"/>
      <c r="L72" s="161"/>
      <c r="M72" s="161"/>
      <c r="N72" s="161"/>
      <c r="O72" s="161"/>
      <c r="P72" s="161"/>
      <c r="Q72" s="161"/>
    </row>
    <row r="73" spans="1:17" x14ac:dyDescent="0.2">
      <c r="A73" s="162"/>
      <c r="B73" s="162"/>
      <c r="C73" s="163" t="s">
        <v>117</v>
      </c>
      <c r="D73" s="162"/>
      <c r="E73" s="164"/>
      <c r="F73" s="162"/>
      <c r="G73" s="162"/>
      <c r="H73" s="162"/>
      <c r="I73" s="162"/>
      <c r="J73" s="162"/>
      <c r="K73" s="162"/>
      <c r="L73" s="161"/>
      <c r="M73" s="161">
        <v>0</v>
      </c>
      <c r="N73" s="161">
        <v>0</v>
      </c>
      <c r="O73" s="161">
        <v>0</v>
      </c>
      <c r="P73" s="161">
        <v>0</v>
      </c>
      <c r="Q73" s="161">
        <v>0</v>
      </c>
    </row>
    <row r="74" spans="1:17" ht="21.6" customHeight="1" x14ac:dyDescent="0.2">
      <c r="A74" s="59" t="str">
        <f t="shared" ref="A74:A75" si="6">IF(COUNTBLANK(I74)=1," ",COUNTA($I$72:I74))</f>
        <v xml:space="preserve"> </v>
      </c>
      <c r="B74" s="162"/>
      <c r="C74" s="163" t="s">
        <v>118</v>
      </c>
      <c r="D74" s="165"/>
      <c r="E74" s="166" t="s">
        <v>19</v>
      </c>
      <c r="F74" s="162"/>
      <c r="G74" s="167"/>
      <c r="H74" s="162"/>
      <c r="I74" s="162"/>
      <c r="J74" s="162"/>
      <c r="K74" s="162"/>
      <c r="L74" s="162"/>
      <c r="M74" s="168"/>
      <c r="N74" s="168"/>
      <c r="O74" s="168">
        <v>0</v>
      </c>
      <c r="P74" s="168"/>
      <c r="Q74" s="168"/>
    </row>
    <row r="75" spans="1:17" x14ac:dyDescent="0.2">
      <c r="A75" s="59" t="str">
        <f t="shared" si="6"/>
        <v xml:space="preserve"> </v>
      </c>
      <c r="B75" s="162"/>
      <c r="C75" s="163" t="s">
        <v>119</v>
      </c>
      <c r="D75" s="169"/>
      <c r="E75" s="170"/>
      <c r="F75" s="162"/>
      <c r="G75" s="162"/>
      <c r="H75" s="2"/>
      <c r="I75" s="162"/>
      <c r="J75" s="162"/>
      <c r="K75" s="162"/>
      <c r="L75" s="162"/>
      <c r="M75" s="171">
        <f>SUM(M73:M74)</f>
        <v>0</v>
      </c>
      <c r="N75" s="171">
        <f>SUM(N73:N74)</f>
        <v>0</v>
      </c>
      <c r="O75" s="171">
        <f>SUM(O73:O74)</f>
        <v>0</v>
      </c>
      <c r="P75" s="171">
        <f>SUM(P73:P74)</f>
        <v>0</v>
      </c>
      <c r="Q75" s="171">
        <f>SUM(N75:P75)</f>
        <v>0</v>
      </c>
    </row>
    <row r="76" spans="1:17" x14ac:dyDescent="0.2">
      <c r="A76" s="158"/>
      <c r="B76" s="2"/>
      <c r="C76" s="172"/>
      <c r="D76" s="2"/>
      <c r="E76" s="16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158"/>
      <c r="B77" s="2"/>
      <c r="D77" s="2"/>
      <c r="E77" s="173" t="str">
        <f>KPDV!B36</f>
        <v xml:space="preserve">Sastādīja: </v>
      </c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158"/>
      <c r="B78" s="2"/>
      <c r="D78" s="2"/>
      <c r="E78" s="173" t="str">
        <f>KPDV!B37</f>
        <v xml:space="preserve">būvprakses sertifikāts Nr. </v>
      </c>
      <c r="H78" s="2"/>
      <c r="I78" s="2"/>
      <c r="J78" s="2"/>
      <c r="K78" s="2"/>
      <c r="L78" s="2"/>
      <c r="M78" s="2"/>
      <c r="N78" s="2"/>
      <c r="O78" s="2"/>
      <c r="P78" s="2"/>
      <c r="Q78" s="2"/>
    </row>
    <row r="80" spans="1:17" ht="12.75" x14ac:dyDescent="0.2">
      <c r="C80"/>
      <c r="E80" s="173" t="s">
        <v>29</v>
      </c>
    </row>
    <row r="81" spans="3:5" ht="12.75" x14ac:dyDescent="0.2">
      <c r="C81"/>
      <c r="E81" s="174" t="s">
        <v>30</v>
      </c>
    </row>
  </sheetData>
  <sheetProtection selectLockedCells="1" selectUnlockedCells="1"/>
  <autoFilter ref="A12:Q71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33055555555555555" right="0" top="0.59027777777777779" bottom="0.78749999999999998" header="0.51180555555555551" footer="0.51180555555555551"/>
  <pageSetup paperSize="9" scale="81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R85"/>
  <sheetViews>
    <sheetView topLeftCell="A61" zoomScale="90" zoomScaleNormal="90" zoomScaleSheetLayoutView="120" workbookViewId="0">
      <selection activeCell="A47" sqref="A47"/>
    </sheetView>
  </sheetViews>
  <sheetFormatPr defaultRowHeight="11.25" x14ac:dyDescent="0.2"/>
  <cols>
    <col min="1" max="1" width="4.5703125" style="175" customWidth="1"/>
    <col min="2" max="2" width="4.7109375" style="176" customWidth="1"/>
    <col min="3" max="3" width="39.140625" style="176" customWidth="1"/>
    <col min="4" max="4" width="6" style="176" customWidth="1"/>
    <col min="5" max="5" width="7.28515625" style="176" customWidth="1"/>
    <col min="6" max="6" width="0" style="176" hidden="1" customWidth="1"/>
    <col min="7" max="17" width="9" style="176" customWidth="1"/>
    <col min="18" max="16384" width="9.140625" style="176"/>
  </cols>
  <sheetData>
    <row r="1" spans="1:17" s="177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KPDV!A17</f>
        <v>2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s="177" customFormat="1" x14ac:dyDescent="0.2">
      <c r="A2" s="55"/>
      <c r="B2" s="55"/>
      <c r="C2" s="178" t="s">
        <v>120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7" s="177" customFormat="1" x14ac:dyDescent="0.2">
      <c r="A3" s="179" t="s">
        <v>121</v>
      </c>
      <c r="B3" s="7"/>
      <c r="C3" s="7"/>
      <c r="D3" s="7"/>
      <c r="E3" s="7"/>
      <c r="F3" s="7"/>
      <c r="G3" s="7"/>
      <c r="H3" s="7"/>
      <c r="I3" s="58"/>
      <c r="J3" s="58"/>
      <c r="K3" s="58"/>
      <c r="L3" s="58"/>
      <c r="M3" s="59"/>
      <c r="N3" s="59"/>
      <c r="O3" s="59"/>
      <c r="P3" s="59"/>
      <c r="Q3" s="54"/>
    </row>
    <row r="4" spans="1:17" x14ac:dyDescent="0.2">
      <c r="A4" s="8" t="s">
        <v>122</v>
      </c>
      <c r="B4" s="9"/>
      <c r="C4" s="9"/>
      <c r="D4" s="9"/>
      <c r="E4" s="9"/>
      <c r="F4" s="9"/>
      <c r="G4" s="9"/>
      <c r="H4" s="9"/>
      <c r="I4" s="12"/>
      <c r="J4" s="12"/>
      <c r="K4" s="59"/>
      <c r="L4" s="59"/>
      <c r="M4" s="59"/>
      <c r="N4" s="59"/>
      <c r="O4" s="59"/>
      <c r="P4" s="59"/>
      <c r="Q4" s="54"/>
    </row>
    <row r="5" spans="1:17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7" x14ac:dyDescent="0.2">
      <c r="A6" s="8" t="s">
        <v>123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7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7" ht="10.15" customHeight="1" x14ac:dyDescent="0.2">
      <c r="A8" s="509" t="s">
        <v>33</v>
      </c>
      <c r="B8" s="509"/>
      <c r="C8" s="509"/>
      <c r="D8" s="509"/>
      <c r="E8" s="516" t="s">
        <v>34</v>
      </c>
      <c r="F8" s="516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Q79</f>
        <v>0</v>
      </c>
      <c r="Q8" s="66" t="s">
        <v>37</v>
      </c>
    </row>
    <row r="9" spans="1:17" ht="19.7" customHeight="1" x14ac:dyDescent="0.2">
      <c r="A9" s="55"/>
      <c r="B9" s="54"/>
      <c r="C9" s="55"/>
      <c r="D9" s="54"/>
      <c r="E9" s="54"/>
      <c r="F9" s="54"/>
      <c r="G9" s="54"/>
      <c r="H9" s="54"/>
      <c r="I9" s="54"/>
      <c r="J9" s="54"/>
      <c r="K9" s="54"/>
      <c r="L9" s="54"/>
      <c r="M9" s="54"/>
      <c r="N9" s="517" t="s">
        <v>124</v>
      </c>
      <c r="O9" s="517"/>
      <c r="P9" s="517"/>
      <c r="Q9" s="517"/>
    </row>
    <row r="10" spans="1:17" ht="16.899999999999999" customHeight="1" x14ac:dyDescent="0.2">
      <c r="A10" s="518" t="s">
        <v>38</v>
      </c>
      <c r="B10" s="511" t="s">
        <v>39</v>
      </c>
      <c r="C10" s="512" t="s">
        <v>40</v>
      </c>
      <c r="D10" s="513" t="s">
        <v>41</v>
      </c>
      <c r="E10" s="511" t="s">
        <v>42</v>
      </c>
      <c r="F10" s="69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7" ht="46.15" customHeight="1" x14ac:dyDescent="0.2">
      <c r="A11" s="518"/>
      <c r="B11" s="511"/>
      <c r="C11" s="512"/>
      <c r="D11" s="513"/>
      <c r="E11" s="511"/>
      <c r="F11" s="69">
        <v>1</v>
      </c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7" x14ac:dyDescent="0.2">
      <c r="A12" s="181">
        <v>1</v>
      </c>
      <c r="B12" s="182">
        <f>A12+1</f>
        <v>2</v>
      </c>
      <c r="C12" s="76">
        <f>B12+1</f>
        <v>3</v>
      </c>
      <c r="D12" s="182">
        <f>C12+1</f>
        <v>4</v>
      </c>
      <c r="E12" s="182">
        <f>D12+1</f>
        <v>5</v>
      </c>
      <c r="F12" s="182">
        <v>1</v>
      </c>
      <c r="G12" s="182">
        <f>E12+1</f>
        <v>6</v>
      </c>
      <c r="H12" s="182">
        <f t="shared" ref="H12:Q12" si="0">G12+1</f>
        <v>7</v>
      </c>
      <c r="I12" s="182">
        <f t="shared" si="0"/>
        <v>8</v>
      </c>
      <c r="J12" s="182">
        <f t="shared" si="0"/>
        <v>9</v>
      </c>
      <c r="K12" s="182">
        <f t="shared" si="0"/>
        <v>10</v>
      </c>
      <c r="L12" s="182">
        <f t="shared" si="0"/>
        <v>11</v>
      </c>
      <c r="M12" s="182">
        <f t="shared" si="0"/>
        <v>12</v>
      </c>
      <c r="N12" s="182">
        <f t="shared" si="0"/>
        <v>13</v>
      </c>
      <c r="O12" s="182">
        <f t="shared" si="0"/>
        <v>14</v>
      </c>
      <c r="P12" s="182">
        <f t="shared" si="0"/>
        <v>15</v>
      </c>
      <c r="Q12" s="182">
        <f t="shared" si="0"/>
        <v>16</v>
      </c>
    </row>
    <row r="13" spans="1:17" x14ac:dyDescent="0.2">
      <c r="A13" s="76">
        <f t="shared" ref="A13:A76" si="1">IF(COUNTBLANK(B13)=1," ",COUNTA($B$13:B13))</f>
        <v>1</v>
      </c>
      <c r="B13" s="77" t="s">
        <v>53</v>
      </c>
      <c r="C13" s="183" t="s">
        <v>125</v>
      </c>
      <c r="D13" s="184" t="s">
        <v>61</v>
      </c>
      <c r="E13" s="185">
        <f>apjomi!K38</f>
        <v>125.898</v>
      </c>
      <c r="F13" s="186"/>
      <c r="G13" s="187"/>
      <c r="H13" s="188"/>
      <c r="I13" s="83"/>
      <c r="J13" s="187"/>
      <c r="K13" s="84"/>
      <c r="L13" s="85"/>
      <c r="M13" s="85"/>
      <c r="N13" s="85"/>
      <c r="O13" s="85"/>
      <c r="P13" s="85"/>
      <c r="Q13" s="85"/>
    </row>
    <row r="14" spans="1:17" x14ac:dyDescent="0.2">
      <c r="A14" s="76">
        <f t="shared" si="1"/>
        <v>2</v>
      </c>
      <c r="B14" s="189" t="s">
        <v>53</v>
      </c>
      <c r="C14" s="190" t="s">
        <v>126</v>
      </c>
      <c r="D14" s="191" t="s">
        <v>55</v>
      </c>
      <c r="E14" s="192">
        <f>apjomi!R38</f>
        <v>223.65</v>
      </c>
      <c r="F14" s="193"/>
      <c r="G14" s="194"/>
      <c r="H14" s="195"/>
      <c r="I14" s="83"/>
      <c r="J14" s="194"/>
      <c r="K14" s="84"/>
      <c r="L14" s="85"/>
      <c r="M14" s="85"/>
      <c r="N14" s="85"/>
      <c r="O14" s="85"/>
      <c r="P14" s="85"/>
      <c r="Q14" s="85"/>
    </row>
    <row r="15" spans="1:17" x14ac:dyDescent="0.2">
      <c r="A15" s="76">
        <f t="shared" si="1"/>
        <v>3</v>
      </c>
      <c r="B15" s="196" t="s">
        <v>53</v>
      </c>
      <c r="C15" s="197" t="s">
        <v>127</v>
      </c>
      <c r="D15" s="191" t="s">
        <v>57</v>
      </c>
      <c r="E15" s="192">
        <v>22</v>
      </c>
      <c r="F15" s="193"/>
      <c r="G15" s="194"/>
      <c r="H15" s="195"/>
      <c r="I15" s="83"/>
      <c r="J15" s="194"/>
      <c r="K15" s="84"/>
      <c r="L15" s="85"/>
      <c r="M15" s="85"/>
      <c r="N15" s="85"/>
      <c r="O15" s="85"/>
      <c r="P15" s="85"/>
      <c r="Q15" s="85"/>
    </row>
    <row r="16" spans="1:17" x14ac:dyDescent="0.2">
      <c r="A16" s="76">
        <f t="shared" si="1"/>
        <v>4</v>
      </c>
      <c r="B16" s="196" t="s">
        <v>53</v>
      </c>
      <c r="C16" s="197" t="s">
        <v>128</v>
      </c>
      <c r="D16" s="198" t="s">
        <v>57</v>
      </c>
      <c r="E16" s="192">
        <v>100</v>
      </c>
      <c r="F16" s="193"/>
      <c r="G16" s="194"/>
      <c r="H16" s="195"/>
      <c r="I16" s="83"/>
      <c r="J16" s="194"/>
      <c r="K16" s="84"/>
      <c r="L16" s="85"/>
      <c r="M16" s="85"/>
      <c r="N16" s="85"/>
      <c r="O16" s="85"/>
      <c r="P16" s="85"/>
      <c r="Q16" s="85"/>
    </row>
    <row r="17" spans="1:18" ht="78.75" customHeight="1" x14ac:dyDescent="0.2">
      <c r="A17" s="76" t="str">
        <f t="shared" si="1"/>
        <v xml:space="preserve"> </v>
      </c>
      <c r="B17" s="86"/>
      <c r="C17" s="199" t="s">
        <v>129</v>
      </c>
      <c r="D17" s="200"/>
      <c r="E17" s="200"/>
      <c r="F17" s="200"/>
      <c r="G17" s="200"/>
      <c r="H17" s="200"/>
      <c r="I17" s="83"/>
      <c r="J17" s="200"/>
      <c r="K17" s="84"/>
      <c r="L17" s="85"/>
      <c r="M17" s="85"/>
      <c r="N17" s="85"/>
      <c r="O17" s="85"/>
      <c r="P17" s="85"/>
      <c r="Q17" s="85"/>
      <c r="R17" s="201"/>
    </row>
    <row r="18" spans="1:18" x14ac:dyDescent="0.2">
      <c r="A18" s="76">
        <f t="shared" si="1"/>
        <v>5</v>
      </c>
      <c r="B18" s="77" t="s">
        <v>53</v>
      </c>
      <c r="C18" s="202" t="s">
        <v>130</v>
      </c>
      <c r="D18" s="203" t="s">
        <v>61</v>
      </c>
      <c r="E18" s="204">
        <f>apjomi!K4</f>
        <v>2.1604999999999999</v>
      </c>
      <c r="F18" s="205"/>
      <c r="G18" s="188"/>
      <c r="H18" s="206"/>
      <c r="I18" s="83"/>
      <c r="J18" s="207"/>
      <c r="K18" s="84"/>
      <c r="L18" s="85"/>
      <c r="M18" s="85"/>
      <c r="N18" s="85"/>
      <c r="O18" s="85"/>
      <c r="P18" s="85"/>
      <c r="Q18" s="85"/>
    </row>
    <row r="19" spans="1:18" x14ac:dyDescent="0.2">
      <c r="A19" s="76">
        <f t="shared" si="1"/>
        <v>6</v>
      </c>
      <c r="B19" s="77" t="s">
        <v>53</v>
      </c>
      <c r="C19" s="202" t="s">
        <v>131</v>
      </c>
      <c r="D19" s="203" t="s">
        <v>61</v>
      </c>
      <c r="E19" s="204">
        <f>apjomi!K5</f>
        <v>2.1604999999999999</v>
      </c>
      <c r="F19" s="205"/>
      <c r="G19" s="188"/>
      <c r="H19" s="208"/>
      <c r="I19" s="83"/>
      <c r="J19" s="124"/>
      <c r="K19" s="84"/>
      <c r="L19" s="85"/>
      <c r="M19" s="85"/>
      <c r="N19" s="85"/>
      <c r="O19" s="85"/>
      <c r="P19" s="85"/>
      <c r="Q19" s="85"/>
    </row>
    <row r="20" spans="1:18" x14ac:dyDescent="0.2">
      <c r="A20" s="76">
        <f t="shared" si="1"/>
        <v>7</v>
      </c>
      <c r="B20" s="77" t="s">
        <v>53</v>
      </c>
      <c r="C20" s="202" t="s">
        <v>132</v>
      </c>
      <c r="D20" s="203" t="s">
        <v>61</v>
      </c>
      <c r="E20" s="204">
        <f>apjomi!K6</f>
        <v>6.4814999999999996</v>
      </c>
      <c r="F20" s="205"/>
      <c r="G20" s="188"/>
      <c r="H20" s="208"/>
      <c r="I20" s="83"/>
      <c r="J20" s="124"/>
      <c r="K20" s="84"/>
      <c r="L20" s="85"/>
      <c r="M20" s="85"/>
      <c r="N20" s="85"/>
      <c r="O20" s="85"/>
      <c r="P20" s="85"/>
      <c r="Q20" s="85"/>
    </row>
    <row r="21" spans="1:18" x14ac:dyDescent="0.2">
      <c r="A21" s="76">
        <f t="shared" si="1"/>
        <v>8</v>
      </c>
      <c r="B21" s="86" t="s">
        <v>53</v>
      </c>
      <c r="C21" s="209" t="s">
        <v>133</v>
      </c>
      <c r="D21" s="135" t="s">
        <v>61</v>
      </c>
      <c r="E21" s="204">
        <f>apjomi!K7</f>
        <v>5.22</v>
      </c>
      <c r="F21" s="210"/>
      <c r="G21" s="188"/>
      <c r="H21" s="208"/>
      <c r="I21" s="83"/>
      <c r="J21" s="124"/>
      <c r="K21" s="84"/>
      <c r="L21" s="85"/>
      <c r="M21" s="85"/>
      <c r="N21" s="85"/>
      <c r="O21" s="85"/>
      <c r="P21" s="85"/>
      <c r="Q21" s="85"/>
    </row>
    <row r="22" spans="1:18" x14ac:dyDescent="0.2">
      <c r="A22" s="76" t="str">
        <f t="shared" si="1"/>
        <v xml:space="preserve"> </v>
      </c>
      <c r="B22" s="86"/>
      <c r="C22" s="209" t="s">
        <v>134</v>
      </c>
      <c r="D22" s="135" t="s">
        <v>61</v>
      </c>
      <c r="E22" s="204">
        <f>apjomi!K8</f>
        <v>6.4499999999999993</v>
      </c>
      <c r="F22" s="210"/>
      <c r="G22" s="188"/>
      <c r="H22" s="208"/>
      <c r="I22" s="83"/>
      <c r="J22" s="124"/>
      <c r="K22" s="84"/>
      <c r="L22" s="85"/>
      <c r="M22" s="85"/>
      <c r="N22" s="85"/>
      <c r="O22" s="85"/>
      <c r="P22" s="85"/>
      <c r="Q22" s="85"/>
    </row>
    <row r="23" spans="1:18" x14ac:dyDescent="0.2">
      <c r="A23" s="76">
        <f t="shared" si="1"/>
        <v>9</v>
      </c>
      <c r="B23" s="86" t="s">
        <v>53</v>
      </c>
      <c r="C23" s="209" t="s">
        <v>135</v>
      </c>
      <c r="D23" s="135" t="s">
        <v>61</v>
      </c>
      <c r="E23" s="204">
        <f>apjomi!K9</f>
        <v>13.804</v>
      </c>
      <c r="F23" s="210"/>
      <c r="G23" s="188"/>
      <c r="H23" s="208"/>
      <c r="I23" s="83"/>
      <c r="J23" s="124"/>
      <c r="K23" s="84"/>
      <c r="L23" s="85"/>
      <c r="M23" s="85"/>
      <c r="N23" s="85"/>
      <c r="O23" s="85"/>
      <c r="P23" s="85"/>
      <c r="Q23" s="85"/>
    </row>
    <row r="24" spans="1:18" x14ac:dyDescent="0.2">
      <c r="A24" s="76">
        <f t="shared" si="1"/>
        <v>10</v>
      </c>
      <c r="B24" s="86" t="s">
        <v>53</v>
      </c>
      <c r="C24" s="209" t="s">
        <v>136</v>
      </c>
      <c r="D24" s="135" t="s">
        <v>61</v>
      </c>
      <c r="E24" s="204">
        <f>apjomi!K10</f>
        <v>3.944</v>
      </c>
      <c r="F24" s="210"/>
      <c r="G24" s="188"/>
      <c r="H24" s="208"/>
      <c r="I24" s="83"/>
      <c r="J24" s="124"/>
      <c r="K24" s="84"/>
      <c r="L24" s="85"/>
      <c r="M24" s="85"/>
      <c r="N24" s="85"/>
      <c r="O24" s="85"/>
      <c r="P24" s="85"/>
      <c r="Q24" s="85"/>
    </row>
    <row r="25" spans="1:18" x14ac:dyDescent="0.2">
      <c r="A25" s="76">
        <f t="shared" si="1"/>
        <v>11</v>
      </c>
      <c r="B25" s="86" t="s">
        <v>53</v>
      </c>
      <c r="C25" s="209" t="s">
        <v>137</v>
      </c>
      <c r="D25" s="135" t="s">
        <v>61</v>
      </c>
      <c r="E25" s="204">
        <f>apjomi!K11</f>
        <v>1.972</v>
      </c>
      <c r="F25" s="210"/>
      <c r="G25" s="188"/>
      <c r="H25" s="208"/>
      <c r="I25" s="83"/>
      <c r="J25" s="124"/>
      <c r="K25" s="84"/>
      <c r="L25" s="85"/>
      <c r="M25" s="85"/>
      <c r="N25" s="85"/>
      <c r="O25" s="85"/>
      <c r="P25" s="85"/>
      <c r="Q25" s="85"/>
    </row>
    <row r="26" spans="1:18" x14ac:dyDescent="0.2">
      <c r="A26" s="76">
        <f t="shared" si="1"/>
        <v>12</v>
      </c>
      <c r="B26" s="86" t="s">
        <v>53</v>
      </c>
      <c r="C26" s="209" t="s">
        <v>138</v>
      </c>
      <c r="D26" s="135" t="s">
        <v>61</v>
      </c>
      <c r="E26" s="204">
        <f>apjomi!K12</f>
        <v>2.61</v>
      </c>
      <c r="F26" s="210"/>
      <c r="G26" s="188"/>
      <c r="H26" s="208"/>
      <c r="I26" s="83"/>
      <c r="J26" s="124"/>
      <c r="K26" s="84"/>
      <c r="L26" s="85"/>
      <c r="M26" s="85"/>
      <c r="N26" s="85"/>
      <c r="O26" s="85"/>
      <c r="P26" s="85"/>
      <c r="Q26" s="85"/>
    </row>
    <row r="27" spans="1:18" x14ac:dyDescent="0.2">
      <c r="A27" s="76" t="str">
        <f t="shared" si="1"/>
        <v xml:space="preserve"> </v>
      </c>
      <c r="B27" s="86"/>
      <c r="C27" s="209" t="s">
        <v>134</v>
      </c>
      <c r="D27" s="135" t="s">
        <v>61</v>
      </c>
      <c r="E27" s="204">
        <f>apjomi!K13</f>
        <v>3.2249999999999996</v>
      </c>
      <c r="F27" s="210"/>
      <c r="G27" s="188"/>
      <c r="H27" s="208"/>
      <c r="I27" s="83"/>
      <c r="J27" s="124"/>
      <c r="K27" s="84"/>
      <c r="L27" s="85"/>
      <c r="M27" s="85"/>
      <c r="N27" s="85"/>
      <c r="O27" s="85"/>
      <c r="P27" s="85"/>
      <c r="Q27" s="85"/>
    </row>
    <row r="28" spans="1:18" x14ac:dyDescent="0.2">
      <c r="A28" s="76">
        <f t="shared" si="1"/>
        <v>13</v>
      </c>
      <c r="B28" s="86" t="s">
        <v>53</v>
      </c>
      <c r="C28" s="202" t="s">
        <v>139</v>
      </c>
      <c r="D28" s="135" t="s">
        <v>61</v>
      </c>
      <c r="E28" s="204">
        <f>apjomi!K14</f>
        <v>2.1604999999999999</v>
      </c>
      <c r="F28" s="210"/>
      <c r="G28" s="188"/>
      <c r="H28" s="208"/>
      <c r="I28" s="83"/>
      <c r="J28" s="124"/>
      <c r="K28" s="84"/>
      <c r="L28" s="85"/>
      <c r="M28" s="85"/>
      <c r="N28" s="85"/>
      <c r="O28" s="85"/>
      <c r="P28" s="85"/>
      <c r="Q28" s="85"/>
    </row>
    <row r="29" spans="1:18" x14ac:dyDescent="0.2">
      <c r="A29" s="76" t="str">
        <f t="shared" si="1"/>
        <v xml:space="preserve"> </v>
      </c>
      <c r="B29" s="86"/>
      <c r="C29" s="209" t="s">
        <v>134</v>
      </c>
      <c r="D29" s="135" t="s">
        <v>61</v>
      </c>
      <c r="E29" s="204">
        <f>apjomi!K15</f>
        <v>1.6124999999999998</v>
      </c>
      <c r="F29" s="210"/>
      <c r="G29" s="188"/>
      <c r="H29" s="208"/>
      <c r="I29" s="83"/>
      <c r="J29" s="124"/>
      <c r="K29" s="84"/>
      <c r="L29" s="85"/>
      <c r="M29" s="85"/>
      <c r="N29" s="85"/>
      <c r="O29" s="85"/>
      <c r="P29" s="85"/>
      <c r="Q29" s="85"/>
    </row>
    <row r="30" spans="1:18" x14ac:dyDescent="0.2">
      <c r="A30" s="76">
        <f t="shared" si="1"/>
        <v>14</v>
      </c>
      <c r="B30" s="86" t="s">
        <v>53</v>
      </c>
      <c r="C30" s="202" t="s">
        <v>140</v>
      </c>
      <c r="D30" s="135" t="s">
        <v>61</v>
      </c>
      <c r="E30" s="204">
        <f>apjomi!K16</f>
        <v>4.3209999999999997</v>
      </c>
      <c r="F30" s="210"/>
      <c r="G30" s="188"/>
      <c r="H30" s="208"/>
      <c r="I30" s="83"/>
      <c r="J30" s="124"/>
      <c r="K30" s="84"/>
      <c r="L30" s="85"/>
      <c r="M30" s="85"/>
      <c r="N30" s="85"/>
      <c r="O30" s="85"/>
      <c r="P30" s="85"/>
      <c r="Q30" s="85"/>
    </row>
    <row r="31" spans="1:18" x14ac:dyDescent="0.2">
      <c r="A31" s="76" t="str">
        <f t="shared" si="1"/>
        <v xml:space="preserve"> </v>
      </c>
      <c r="B31" s="86"/>
      <c r="C31" s="209" t="s">
        <v>134</v>
      </c>
      <c r="D31" s="135" t="s">
        <v>61</v>
      </c>
      <c r="E31" s="204">
        <f>apjomi!K17</f>
        <v>3.2249999999999996</v>
      </c>
      <c r="F31" s="210"/>
      <c r="G31" s="188"/>
      <c r="H31" s="208"/>
      <c r="I31" s="83"/>
      <c r="J31" s="124"/>
      <c r="K31" s="84"/>
      <c r="L31" s="85"/>
      <c r="M31" s="85"/>
      <c r="N31" s="85"/>
      <c r="O31" s="85"/>
      <c r="P31" s="85"/>
      <c r="Q31" s="85"/>
    </row>
    <row r="32" spans="1:18" x14ac:dyDescent="0.2">
      <c r="A32" s="76">
        <f t="shared" si="1"/>
        <v>15</v>
      </c>
      <c r="B32" s="86" t="s">
        <v>53</v>
      </c>
      <c r="C32" s="209" t="s">
        <v>141</v>
      </c>
      <c r="D32" s="135" t="s">
        <v>61</v>
      </c>
      <c r="E32" s="204">
        <f>apjomi!K18</f>
        <v>6.4814999999999996</v>
      </c>
      <c r="F32" s="210"/>
      <c r="G32" s="188"/>
      <c r="H32" s="208"/>
      <c r="I32" s="83"/>
      <c r="J32" s="124"/>
      <c r="K32" s="84"/>
      <c r="L32" s="85"/>
      <c r="M32" s="85"/>
      <c r="N32" s="85"/>
      <c r="O32" s="85"/>
      <c r="P32" s="85"/>
      <c r="Q32" s="85"/>
    </row>
    <row r="33" spans="1:17" x14ac:dyDescent="0.2">
      <c r="A33" s="76" t="str">
        <f t="shared" si="1"/>
        <v xml:space="preserve"> </v>
      </c>
      <c r="B33" s="86"/>
      <c r="C33" s="209" t="s">
        <v>134</v>
      </c>
      <c r="D33" s="135" t="s">
        <v>61</v>
      </c>
      <c r="E33" s="204">
        <f>apjomi!K19</f>
        <v>4.8374999999999995</v>
      </c>
      <c r="F33" s="210"/>
      <c r="G33" s="188"/>
      <c r="H33" s="208"/>
      <c r="I33" s="83"/>
      <c r="J33" s="124"/>
      <c r="K33" s="84"/>
      <c r="L33" s="85"/>
      <c r="M33" s="85"/>
      <c r="N33" s="85"/>
      <c r="O33" s="85"/>
      <c r="P33" s="85"/>
      <c r="Q33" s="85"/>
    </row>
    <row r="34" spans="1:17" x14ac:dyDescent="0.2">
      <c r="A34" s="76">
        <f t="shared" si="1"/>
        <v>16</v>
      </c>
      <c r="B34" s="86" t="s">
        <v>53</v>
      </c>
      <c r="C34" s="209" t="s">
        <v>142</v>
      </c>
      <c r="D34" s="135" t="s">
        <v>61</v>
      </c>
      <c r="E34" s="204">
        <f>apjomi!K20</f>
        <v>5.9160000000000004</v>
      </c>
      <c r="F34" s="210"/>
      <c r="G34" s="188"/>
      <c r="H34" s="208"/>
      <c r="I34" s="83"/>
      <c r="J34" s="124"/>
      <c r="K34" s="84"/>
      <c r="L34" s="85"/>
      <c r="M34" s="85"/>
      <c r="N34" s="85"/>
      <c r="O34" s="85"/>
      <c r="P34" s="85"/>
      <c r="Q34" s="85"/>
    </row>
    <row r="35" spans="1:17" x14ac:dyDescent="0.2">
      <c r="A35" s="76" t="str">
        <f t="shared" si="1"/>
        <v xml:space="preserve"> </v>
      </c>
      <c r="B35" s="86"/>
      <c r="C35" s="209" t="s">
        <v>134</v>
      </c>
      <c r="D35" s="135" t="s">
        <v>61</v>
      </c>
      <c r="E35" s="204">
        <f>apjomi!K21</f>
        <v>4.8374999999999995</v>
      </c>
      <c r="F35" s="210"/>
      <c r="G35" s="188"/>
      <c r="H35" s="208"/>
      <c r="I35" s="83"/>
      <c r="J35" s="124"/>
      <c r="K35" s="84"/>
      <c r="L35" s="85"/>
      <c r="M35" s="85"/>
      <c r="N35" s="85"/>
      <c r="O35" s="85"/>
      <c r="P35" s="85"/>
      <c r="Q35" s="85"/>
    </row>
    <row r="36" spans="1:17" x14ac:dyDescent="0.2">
      <c r="A36" s="76">
        <f t="shared" si="1"/>
        <v>17</v>
      </c>
      <c r="B36" s="86" t="s">
        <v>53</v>
      </c>
      <c r="C36" s="209" t="s">
        <v>143</v>
      </c>
      <c r="D36" s="135" t="s">
        <v>61</v>
      </c>
      <c r="E36" s="204">
        <f>apjomi!K22</f>
        <v>11.832000000000001</v>
      </c>
      <c r="F36" s="210"/>
      <c r="G36" s="188"/>
      <c r="H36" s="208"/>
      <c r="I36" s="83"/>
      <c r="J36" s="124"/>
      <c r="K36" s="84"/>
      <c r="L36" s="85"/>
      <c r="M36" s="85"/>
      <c r="N36" s="85"/>
      <c r="O36" s="85"/>
      <c r="P36" s="85"/>
      <c r="Q36" s="85"/>
    </row>
    <row r="37" spans="1:17" x14ac:dyDescent="0.2">
      <c r="A37" s="76" t="str">
        <f t="shared" si="1"/>
        <v xml:space="preserve"> </v>
      </c>
      <c r="B37" s="86"/>
      <c r="C37" s="209" t="s">
        <v>134</v>
      </c>
      <c r="D37" s="135" t="s">
        <v>61</v>
      </c>
      <c r="E37" s="204">
        <f>apjomi!K23</f>
        <v>9.6749999999999989</v>
      </c>
      <c r="F37" s="210"/>
      <c r="G37" s="188"/>
      <c r="H37" s="208"/>
      <c r="I37" s="83"/>
      <c r="J37" s="124"/>
      <c r="K37" s="84"/>
      <c r="L37" s="85"/>
      <c r="M37" s="85"/>
      <c r="N37" s="85"/>
      <c r="O37" s="85"/>
      <c r="P37" s="85"/>
      <c r="Q37" s="85"/>
    </row>
    <row r="38" spans="1:17" x14ac:dyDescent="0.2">
      <c r="A38" s="76">
        <f t="shared" si="1"/>
        <v>18</v>
      </c>
      <c r="B38" s="77" t="s">
        <v>53</v>
      </c>
      <c r="C38" s="202" t="s">
        <v>144</v>
      </c>
      <c r="D38" s="203" t="s">
        <v>61</v>
      </c>
      <c r="E38" s="204">
        <f>apjomi!K24</f>
        <v>3.2480000000000002</v>
      </c>
      <c r="F38" s="210"/>
      <c r="G38" s="188"/>
      <c r="H38" s="208"/>
      <c r="I38" s="83"/>
      <c r="J38" s="124"/>
      <c r="K38" s="84"/>
      <c r="L38" s="85"/>
      <c r="M38" s="85"/>
      <c r="N38" s="85"/>
      <c r="O38" s="85"/>
      <c r="P38" s="85"/>
      <c r="Q38" s="85"/>
    </row>
    <row r="39" spans="1:17" x14ac:dyDescent="0.2">
      <c r="A39" s="76" t="str">
        <f t="shared" si="1"/>
        <v xml:space="preserve"> </v>
      </c>
      <c r="B39" s="77"/>
      <c r="C39" s="202" t="s">
        <v>145</v>
      </c>
      <c r="D39" s="203" t="s">
        <v>61</v>
      </c>
      <c r="E39" s="204">
        <f>apjomi!K25</f>
        <v>6.4960000000000004</v>
      </c>
      <c r="F39" s="210"/>
      <c r="G39" s="188"/>
      <c r="H39" s="208"/>
      <c r="I39" s="83"/>
      <c r="J39" s="124"/>
      <c r="K39" s="84"/>
      <c r="L39" s="85"/>
      <c r="M39" s="85"/>
      <c r="N39" s="85"/>
      <c r="O39" s="85"/>
      <c r="P39" s="85"/>
      <c r="Q39" s="85"/>
    </row>
    <row r="40" spans="1:17" x14ac:dyDescent="0.2">
      <c r="A40" s="76" t="str">
        <f t="shared" si="1"/>
        <v xml:space="preserve"> </v>
      </c>
      <c r="B40" s="77"/>
      <c r="C40" s="211" t="s">
        <v>146</v>
      </c>
      <c r="D40" s="203"/>
      <c r="E40" s="204"/>
      <c r="F40" s="210"/>
      <c r="G40" s="92"/>
      <c r="H40" s="208"/>
      <c r="I40" s="83"/>
      <c r="J40" s="124"/>
      <c r="K40" s="84"/>
      <c r="L40" s="85"/>
      <c r="M40" s="85"/>
      <c r="N40" s="85"/>
      <c r="O40" s="85"/>
      <c r="P40" s="85"/>
      <c r="Q40" s="85"/>
    </row>
    <row r="41" spans="1:17" ht="19.899999999999999" customHeight="1" x14ac:dyDescent="0.2">
      <c r="A41" s="76">
        <f t="shared" si="1"/>
        <v>19</v>
      </c>
      <c r="B41" s="86" t="s">
        <v>53</v>
      </c>
      <c r="C41" s="202" t="s">
        <v>147</v>
      </c>
      <c r="D41" s="135" t="s">
        <v>61</v>
      </c>
      <c r="E41" s="204">
        <f>apjomi!K26</f>
        <v>69.894400000000005</v>
      </c>
      <c r="F41" s="210"/>
      <c r="G41" s="92"/>
      <c r="H41" s="208"/>
      <c r="I41" s="83"/>
      <c r="J41" s="124"/>
      <c r="K41" s="84"/>
      <c r="L41" s="85"/>
      <c r="M41" s="85"/>
      <c r="N41" s="85"/>
      <c r="O41" s="85"/>
      <c r="P41" s="85"/>
      <c r="Q41" s="85"/>
    </row>
    <row r="42" spans="1:17" ht="24" customHeight="1" x14ac:dyDescent="0.2">
      <c r="A42" s="76">
        <f t="shared" si="1"/>
        <v>20</v>
      </c>
      <c r="B42" s="86" t="s">
        <v>53</v>
      </c>
      <c r="C42" s="202" t="s">
        <v>148</v>
      </c>
      <c r="D42" s="135" t="s">
        <v>61</v>
      </c>
      <c r="E42" s="204">
        <f>apjomi!K27</f>
        <v>69.894400000000005</v>
      </c>
      <c r="F42" s="210"/>
      <c r="G42" s="92"/>
      <c r="H42" s="208"/>
      <c r="I42" s="83"/>
      <c r="J42" s="124"/>
      <c r="K42" s="84"/>
      <c r="L42" s="85"/>
      <c r="M42" s="85"/>
      <c r="N42" s="85"/>
      <c r="O42" s="85"/>
      <c r="P42" s="85"/>
      <c r="Q42" s="85"/>
    </row>
    <row r="43" spans="1:17" ht="24" customHeight="1" x14ac:dyDescent="0.2">
      <c r="A43" s="76">
        <f t="shared" si="1"/>
        <v>21</v>
      </c>
      <c r="B43" s="86" t="s">
        <v>53</v>
      </c>
      <c r="C43" s="202" t="s">
        <v>149</v>
      </c>
      <c r="D43" s="135" t="s">
        <v>61</v>
      </c>
      <c r="E43" s="204">
        <f>apjomi!K28</f>
        <v>111.22000000000001</v>
      </c>
      <c r="F43" s="210"/>
      <c r="G43" s="92"/>
      <c r="H43" s="208"/>
      <c r="I43" s="83"/>
      <c r="J43" s="124"/>
      <c r="K43" s="84"/>
      <c r="L43" s="85"/>
      <c r="M43" s="85"/>
      <c r="N43" s="85"/>
      <c r="O43" s="85"/>
      <c r="P43" s="85"/>
      <c r="Q43" s="85"/>
    </row>
    <row r="44" spans="1:17" ht="19.149999999999999" customHeight="1" x14ac:dyDescent="0.2">
      <c r="A44" s="76">
        <f t="shared" si="1"/>
        <v>22</v>
      </c>
      <c r="B44" s="86" t="s">
        <v>53</v>
      </c>
      <c r="C44" s="202" t="s">
        <v>150</v>
      </c>
      <c r="D44" s="135" t="s">
        <v>61</v>
      </c>
      <c r="E44" s="204">
        <f>apjomi!K29</f>
        <v>111.22000000000001</v>
      </c>
      <c r="F44" s="210"/>
      <c r="G44" s="92"/>
      <c r="H44" s="208"/>
      <c r="I44" s="83"/>
      <c r="J44" s="124"/>
      <c r="K44" s="84"/>
      <c r="L44" s="85"/>
      <c r="M44" s="85"/>
      <c r="N44" s="85"/>
      <c r="O44" s="85"/>
      <c r="P44" s="85"/>
      <c r="Q44" s="85"/>
    </row>
    <row r="45" spans="1:17" ht="21.6" customHeight="1" x14ac:dyDescent="0.2">
      <c r="A45" s="76">
        <f t="shared" si="1"/>
        <v>23</v>
      </c>
      <c r="B45" s="86" t="s">
        <v>53</v>
      </c>
      <c r="C45" s="202" t="s">
        <v>151</v>
      </c>
      <c r="D45" s="135" t="s">
        <v>61</v>
      </c>
      <c r="E45" s="204">
        <f>apjomi!K30</f>
        <v>53.064</v>
      </c>
      <c r="F45" s="210"/>
      <c r="G45" s="92"/>
      <c r="H45" s="208"/>
      <c r="I45" s="83"/>
      <c r="J45" s="124"/>
      <c r="K45" s="84"/>
      <c r="L45" s="85"/>
      <c r="M45" s="85"/>
      <c r="N45" s="85"/>
      <c r="O45" s="85"/>
      <c r="P45" s="85"/>
      <c r="Q45" s="85"/>
    </row>
    <row r="46" spans="1:17" ht="23.25" customHeight="1" x14ac:dyDescent="0.2">
      <c r="A46" s="76">
        <f t="shared" si="1"/>
        <v>24</v>
      </c>
      <c r="B46" s="86" t="s">
        <v>53</v>
      </c>
      <c r="C46" s="202" t="s">
        <v>152</v>
      </c>
      <c r="D46" s="135" t="s">
        <v>61</v>
      </c>
      <c r="E46" s="204">
        <f>apjomi!K31</f>
        <v>27.604000000000003</v>
      </c>
      <c r="F46" s="210"/>
      <c r="G46" s="92"/>
      <c r="H46" s="208"/>
      <c r="I46" s="83"/>
      <c r="J46" s="124"/>
      <c r="K46" s="84"/>
      <c r="L46" s="85"/>
      <c r="M46" s="85"/>
      <c r="N46" s="85"/>
      <c r="O46" s="85"/>
      <c r="P46" s="85"/>
      <c r="Q46" s="85"/>
    </row>
    <row r="47" spans="1:17" ht="25.7" customHeight="1" x14ac:dyDescent="0.2">
      <c r="A47" s="76">
        <f t="shared" si="1"/>
        <v>25</v>
      </c>
      <c r="B47" s="86" t="s">
        <v>53</v>
      </c>
      <c r="C47" s="202" t="s">
        <v>153</v>
      </c>
      <c r="D47" s="135" t="s">
        <v>61</v>
      </c>
      <c r="E47" s="204">
        <f>apjomi!K32</f>
        <v>55.208000000000006</v>
      </c>
      <c r="F47" s="210"/>
      <c r="G47" s="92"/>
      <c r="H47" s="208"/>
      <c r="I47" s="83"/>
      <c r="J47" s="124"/>
      <c r="K47" s="84"/>
      <c r="L47" s="85"/>
      <c r="M47" s="85"/>
      <c r="N47" s="85"/>
      <c r="O47" s="85"/>
      <c r="P47" s="85"/>
      <c r="Q47" s="85"/>
    </row>
    <row r="48" spans="1:17" ht="29.1" customHeight="1" x14ac:dyDescent="0.2">
      <c r="A48" s="76">
        <f t="shared" si="1"/>
        <v>26</v>
      </c>
      <c r="B48" s="86" t="s">
        <v>53</v>
      </c>
      <c r="C48" s="202" t="s">
        <v>154</v>
      </c>
      <c r="D48" s="135" t="s">
        <v>61</v>
      </c>
      <c r="E48" s="204">
        <f>apjomi!K33</f>
        <v>32.160000000000004</v>
      </c>
      <c r="F48" s="210"/>
      <c r="G48" s="92"/>
      <c r="H48" s="208"/>
      <c r="I48" s="83"/>
      <c r="J48" s="124"/>
      <c r="K48" s="84"/>
      <c r="L48" s="85"/>
      <c r="M48" s="85"/>
      <c r="N48" s="85"/>
      <c r="O48" s="85"/>
      <c r="P48" s="85"/>
      <c r="Q48" s="85"/>
    </row>
    <row r="49" spans="1:17" ht="32.25" customHeight="1" x14ac:dyDescent="0.2">
      <c r="A49" s="76">
        <f t="shared" si="1"/>
        <v>27</v>
      </c>
      <c r="B49" s="86" t="s">
        <v>53</v>
      </c>
      <c r="C49" s="202" t="s">
        <v>155</v>
      </c>
      <c r="D49" s="135" t="s">
        <v>61</v>
      </c>
      <c r="E49" s="204">
        <f>apjomi!K34</f>
        <v>32.160000000000004</v>
      </c>
      <c r="F49" s="210"/>
      <c r="G49" s="92"/>
      <c r="H49" s="208"/>
      <c r="I49" s="83"/>
      <c r="J49" s="124"/>
      <c r="K49" s="84"/>
      <c r="L49" s="85"/>
      <c r="M49" s="85"/>
      <c r="N49" s="85"/>
      <c r="O49" s="85"/>
      <c r="P49" s="85"/>
      <c r="Q49" s="85"/>
    </row>
    <row r="50" spans="1:17" s="213" customFormat="1" x14ac:dyDescent="0.2">
      <c r="A50" s="76">
        <f t="shared" si="1"/>
        <v>28</v>
      </c>
      <c r="B50" s="77" t="s">
        <v>53</v>
      </c>
      <c r="C50" s="212" t="s">
        <v>156</v>
      </c>
      <c r="D50" s="205" t="s">
        <v>61</v>
      </c>
      <c r="E50" s="187">
        <f>SUM(E18:E49)</f>
        <v>675.09479999999996</v>
      </c>
      <c r="F50" s="188"/>
      <c r="G50" s="188"/>
      <c r="H50" s="206"/>
      <c r="I50" s="83"/>
      <c r="J50" s="207"/>
      <c r="K50" s="84"/>
      <c r="L50" s="85"/>
      <c r="M50" s="85"/>
      <c r="N50" s="85"/>
      <c r="O50" s="85"/>
      <c r="P50" s="85"/>
      <c r="Q50" s="85"/>
    </row>
    <row r="51" spans="1:17" s="213" customFormat="1" x14ac:dyDescent="0.2">
      <c r="A51" s="76" t="str">
        <f t="shared" si="1"/>
        <v xml:space="preserve"> </v>
      </c>
      <c r="B51" s="70"/>
      <c r="C51" s="112" t="s">
        <v>157</v>
      </c>
      <c r="D51" s="214" t="s">
        <v>57</v>
      </c>
      <c r="E51" s="187">
        <f>ROUNDUP(E50*F51,0)</f>
        <v>1756</v>
      </c>
      <c r="F51" s="188">
        <v>2.6</v>
      </c>
      <c r="G51" s="188"/>
      <c r="H51" s="92"/>
      <c r="I51" s="83"/>
      <c r="J51" s="92"/>
      <c r="K51" s="84"/>
      <c r="L51" s="85"/>
      <c r="M51" s="85"/>
      <c r="N51" s="85"/>
      <c r="O51" s="85"/>
      <c r="P51" s="85"/>
      <c r="Q51" s="85"/>
    </row>
    <row r="52" spans="1:17" s="213" customFormat="1" x14ac:dyDescent="0.2">
      <c r="A52" s="76" t="str">
        <f t="shared" si="1"/>
        <v xml:space="preserve"> </v>
      </c>
      <c r="B52" s="70"/>
      <c r="C52" s="215" t="s">
        <v>158</v>
      </c>
      <c r="D52" s="92" t="s">
        <v>57</v>
      </c>
      <c r="E52" s="216">
        <f>ROUNDUP(E50*F52,0)</f>
        <v>1351</v>
      </c>
      <c r="F52" s="92">
        <v>2</v>
      </c>
      <c r="G52" s="92"/>
      <c r="H52" s="92"/>
      <c r="I52" s="83"/>
      <c r="J52" s="92"/>
      <c r="K52" s="84"/>
      <c r="L52" s="85"/>
      <c r="M52" s="85"/>
      <c r="N52" s="85"/>
      <c r="O52" s="85"/>
      <c r="P52" s="85"/>
      <c r="Q52" s="85"/>
    </row>
    <row r="53" spans="1:17" s="213" customFormat="1" x14ac:dyDescent="0.2">
      <c r="A53" s="76" t="str">
        <f t="shared" si="1"/>
        <v xml:space="preserve"> </v>
      </c>
      <c r="B53" s="70"/>
      <c r="C53" s="112" t="s">
        <v>159</v>
      </c>
      <c r="D53" s="70" t="s">
        <v>160</v>
      </c>
      <c r="E53" s="216">
        <f>ROUNDUP(E50*F53,0)</f>
        <v>271</v>
      </c>
      <c r="F53" s="92">
        <v>0.4</v>
      </c>
      <c r="G53" s="92"/>
      <c r="H53" s="92"/>
      <c r="I53" s="83"/>
      <c r="J53" s="92"/>
      <c r="K53" s="84"/>
      <c r="L53" s="85"/>
      <c r="M53" s="85"/>
      <c r="N53" s="85"/>
      <c r="O53" s="85"/>
      <c r="P53" s="85"/>
      <c r="Q53" s="85"/>
    </row>
    <row r="54" spans="1:17" s="213" customFormat="1" x14ac:dyDescent="0.2">
      <c r="A54" s="76" t="str">
        <f t="shared" si="1"/>
        <v xml:space="preserve"> </v>
      </c>
      <c r="B54" s="70"/>
      <c r="C54" s="112" t="s">
        <v>161</v>
      </c>
      <c r="D54" s="70" t="s">
        <v>57</v>
      </c>
      <c r="E54" s="216">
        <f>ROUNDUP(E50*F54,0)</f>
        <v>1688</v>
      </c>
      <c r="F54" s="92">
        <v>2.5</v>
      </c>
      <c r="G54" s="216"/>
      <c r="H54" s="216"/>
      <c r="I54" s="83"/>
      <c r="J54" s="92"/>
      <c r="K54" s="84"/>
      <c r="L54" s="85"/>
      <c r="M54" s="85"/>
      <c r="N54" s="85"/>
      <c r="O54" s="85"/>
      <c r="P54" s="85"/>
      <c r="Q54" s="85"/>
    </row>
    <row r="55" spans="1:17" s="213" customFormat="1" x14ac:dyDescent="0.2">
      <c r="A55" s="76" t="str">
        <f t="shared" si="1"/>
        <v xml:space="preserve"> </v>
      </c>
      <c r="B55" s="70"/>
      <c r="C55" s="112" t="s">
        <v>162</v>
      </c>
      <c r="D55" s="70" t="s">
        <v>160</v>
      </c>
      <c r="E55" s="216">
        <f>ROUNDUP(E50*F55,2)</f>
        <v>168.78</v>
      </c>
      <c r="F55" s="92">
        <v>0.25</v>
      </c>
      <c r="G55" s="216"/>
      <c r="H55" s="216"/>
      <c r="I55" s="83"/>
      <c r="J55" s="92"/>
      <c r="K55" s="84"/>
      <c r="L55" s="85"/>
      <c r="M55" s="85"/>
      <c r="N55" s="85"/>
      <c r="O55" s="85"/>
      <c r="P55" s="85"/>
      <c r="Q55" s="85"/>
    </row>
    <row r="56" spans="1:17" x14ac:dyDescent="0.2">
      <c r="A56" s="76">
        <f t="shared" si="1"/>
        <v>29</v>
      </c>
      <c r="B56" s="86" t="s">
        <v>53</v>
      </c>
      <c r="C56" s="217" t="s">
        <v>163</v>
      </c>
      <c r="D56" s="135" t="s">
        <v>61</v>
      </c>
      <c r="E56" s="218">
        <f>apjomi!K35</f>
        <v>9.6750000000000007</v>
      </c>
      <c r="F56" s="210"/>
      <c r="G56" s="92"/>
      <c r="H56" s="216"/>
      <c r="I56" s="83"/>
      <c r="J56" s="124"/>
      <c r="K56" s="84"/>
      <c r="L56" s="85"/>
      <c r="M56" s="85"/>
      <c r="N56" s="85"/>
      <c r="O56" s="85"/>
      <c r="P56" s="85"/>
      <c r="Q56" s="85"/>
    </row>
    <row r="57" spans="1:17" ht="22.5" x14ac:dyDescent="0.2">
      <c r="A57" s="76">
        <f t="shared" si="1"/>
        <v>30</v>
      </c>
      <c r="B57" s="86" t="s">
        <v>53</v>
      </c>
      <c r="C57" s="217" t="s">
        <v>164</v>
      </c>
      <c r="D57" s="135" t="s">
        <v>61</v>
      </c>
      <c r="E57" s="218">
        <f>apjomi!L35</f>
        <v>19.350000000000001</v>
      </c>
      <c r="F57" s="210"/>
      <c r="G57" s="92"/>
      <c r="H57" s="216"/>
      <c r="I57" s="83"/>
      <c r="J57" s="124"/>
      <c r="K57" s="84"/>
      <c r="L57" s="85"/>
      <c r="M57" s="85"/>
      <c r="N57" s="85"/>
      <c r="O57" s="85"/>
      <c r="P57" s="85"/>
      <c r="Q57" s="85"/>
    </row>
    <row r="58" spans="1:17" ht="22.5" x14ac:dyDescent="0.2">
      <c r="A58" s="76">
        <f t="shared" si="1"/>
        <v>31</v>
      </c>
      <c r="B58" s="86" t="s">
        <v>53</v>
      </c>
      <c r="C58" s="217" t="s">
        <v>165</v>
      </c>
      <c r="D58" s="135" t="s">
        <v>61</v>
      </c>
      <c r="E58" s="218">
        <f>apjomi!K37</f>
        <v>2.88</v>
      </c>
      <c r="F58" s="210"/>
      <c r="G58" s="92"/>
      <c r="H58" s="216"/>
      <c r="I58" s="83"/>
      <c r="J58" s="124"/>
      <c r="K58" s="84"/>
      <c r="L58" s="85"/>
      <c r="M58" s="85"/>
      <c r="N58" s="85"/>
      <c r="O58" s="85"/>
      <c r="P58" s="85"/>
      <c r="Q58" s="85"/>
    </row>
    <row r="59" spans="1:17" s="221" customFormat="1" x14ac:dyDescent="0.2">
      <c r="A59" s="76">
        <f t="shared" si="1"/>
        <v>32</v>
      </c>
      <c r="B59" s="86" t="s">
        <v>53</v>
      </c>
      <c r="C59" s="219" t="s">
        <v>166</v>
      </c>
      <c r="D59" s="210" t="s">
        <v>61</v>
      </c>
      <c r="E59" s="216">
        <f>SUM(E56:E56)</f>
        <v>9.6750000000000007</v>
      </c>
      <c r="F59" s="216"/>
      <c r="G59" s="216"/>
      <c r="H59" s="216"/>
      <c r="I59" s="83"/>
      <c r="J59" s="220"/>
      <c r="K59" s="84"/>
      <c r="L59" s="85"/>
      <c r="M59" s="85"/>
      <c r="N59" s="85"/>
      <c r="O59" s="85"/>
      <c r="P59" s="85"/>
      <c r="Q59" s="85"/>
    </row>
    <row r="60" spans="1:17" s="221" customFormat="1" x14ac:dyDescent="0.2">
      <c r="A60" s="76" t="str">
        <f t="shared" si="1"/>
        <v xml:space="preserve"> </v>
      </c>
      <c r="B60" s="210"/>
      <c r="C60" s="222" t="s">
        <v>157</v>
      </c>
      <c r="D60" s="210" t="s">
        <v>57</v>
      </c>
      <c r="E60" s="216">
        <f>ROUNDUP(E59*F60,0)</f>
        <v>26</v>
      </c>
      <c r="F60" s="216">
        <v>2.6</v>
      </c>
      <c r="G60" s="216"/>
      <c r="H60" s="216"/>
      <c r="I60" s="83"/>
      <c r="J60" s="92"/>
      <c r="K60" s="84"/>
      <c r="L60" s="85"/>
      <c r="M60" s="85"/>
      <c r="N60" s="85"/>
      <c r="O60" s="85"/>
      <c r="P60" s="85"/>
      <c r="Q60" s="85"/>
    </row>
    <row r="61" spans="1:17" s="221" customFormat="1" x14ac:dyDescent="0.2">
      <c r="A61" s="76" t="str">
        <f t="shared" si="1"/>
        <v xml:space="preserve"> </v>
      </c>
      <c r="B61" s="210"/>
      <c r="C61" s="219" t="s">
        <v>158</v>
      </c>
      <c r="D61" s="216" t="s">
        <v>57</v>
      </c>
      <c r="E61" s="216">
        <f>ROUNDUP(E59*F61,0)</f>
        <v>20</v>
      </c>
      <c r="F61" s="216">
        <v>2</v>
      </c>
      <c r="G61" s="216"/>
      <c r="H61" s="216"/>
      <c r="I61" s="83"/>
      <c r="J61" s="92"/>
      <c r="K61" s="84"/>
      <c r="L61" s="85"/>
      <c r="M61" s="85"/>
      <c r="N61" s="85"/>
      <c r="O61" s="85"/>
      <c r="P61" s="85"/>
      <c r="Q61" s="85"/>
    </row>
    <row r="62" spans="1:17" s="221" customFormat="1" x14ac:dyDescent="0.2">
      <c r="A62" s="76" t="str">
        <f t="shared" si="1"/>
        <v xml:space="preserve"> </v>
      </c>
      <c r="B62" s="86"/>
      <c r="C62" s="222" t="s">
        <v>159</v>
      </c>
      <c r="D62" s="210" t="s">
        <v>160</v>
      </c>
      <c r="E62" s="216">
        <f>ROUNDUP(E59*F62,0)</f>
        <v>4</v>
      </c>
      <c r="F62" s="216">
        <v>0.4</v>
      </c>
      <c r="G62" s="216"/>
      <c r="H62" s="216"/>
      <c r="I62" s="83"/>
      <c r="J62" s="92"/>
      <c r="K62" s="84"/>
      <c r="L62" s="85"/>
      <c r="M62" s="85"/>
      <c r="N62" s="85"/>
      <c r="O62" s="85"/>
      <c r="P62" s="85"/>
      <c r="Q62" s="85"/>
    </row>
    <row r="63" spans="1:17" s="221" customFormat="1" x14ac:dyDescent="0.2">
      <c r="A63" s="76" t="str">
        <f t="shared" si="1"/>
        <v xml:space="preserve"> </v>
      </c>
      <c r="B63" s="86"/>
      <c r="C63" s="222" t="s">
        <v>161</v>
      </c>
      <c r="D63" s="210" t="s">
        <v>57</v>
      </c>
      <c r="E63" s="216">
        <f>ROUNDUP(E59*F63,0)</f>
        <v>25</v>
      </c>
      <c r="F63" s="216">
        <v>2.5</v>
      </c>
      <c r="G63" s="216"/>
      <c r="H63" s="216"/>
      <c r="I63" s="83"/>
      <c r="J63" s="92"/>
      <c r="K63" s="84"/>
      <c r="L63" s="85"/>
      <c r="M63" s="85"/>
      <c r="N63" s="85"/>
      <c r="O63" s="85"/>
      <c r="P63" s="85"/>
      <c r="Q63" s="85"/>
    </row>
    <row r="64" spans="1:17" s="221" customFormat="1" ht="10.15" customHeight="1" x14ac:dyDescent="0.2">
      <c r="A64" s="76" t="str">
        <f t="shared" si="1"/>
        <v xml:space="preserve"> </v>
      </c>
      <c r="B64" s="86"/>
      <c r="C64" s="222" t="s">
        <v>162</v>
      </c>
      <c r="D64" s="210" t="s">
        <v>160</v>
      </c>
      <c r="E64" s="216">
        <f>ROUNDUP(E59*F64,2)</f>
        <v>1.94</v>
      </c>
      <c r="F64" s="216">
        <v>0.2</v>
      </c>
      <c r="G64" s="216"/>
      <c r="H64" s="216"/>
      <c r="I64" s="83"/>
      <c r="J64" s="92"/>
      <c r="K64" s="84"/>
      <c r="L64" s="85"/>
      <c r="M64" s="85"/>
      <c r="N64" s="85"/>
      <c r="O64" s="85"/>
      <c r="P64" s="85"/>
      <c r="Q64" s="85"/>
    </row>
    <row r="65" spans="1:17" x14ac:dyDescent="0.2">
      <c r="A65" s="76">
        <f t="shared" si="1"/>
        <v>33</v>
      </c>
      <c r="B65" s="86" t="s">
        <v>53</v>
      </c>
      <c r="C65" s="223" t="s">
        <v>167</v>
      </c>
      <c r="D65" s="135" t="s">
        <v>55</v>
      </c>
      <c r="E65" s="218">
        <f>apjomi!M38</f>
        <v>2069.6</v>
      </c>
      <c r="F65" s="210"/>
      <c r="G65" s="92"/>
      <c r="H65" s="216"/>
      <c r="I65" s="83"/>
      <c r="J65" s="124"/>
      <c r="K65" s="84"/>
      <c r="L65" s="85"/>
      <c r="M65" s="85"/>
      <c r="N65" s="85"/>
      <c r="O65" s="85"/>
      <c r="P65" s="85"/>
      <c r="Q65" s="85"/>
    </row>
    <row r="66" spans="1:17" ht="22.5" x14ac:dyDescent="0.2">
      <c r="A66" s="76">
        <f t="shared" si="1"/>
        <v>34</v>
      </c>
      <c r="B66" s="86" t="s">
        <v>53</v>
      </c>
      <c r="C66" s="223" t="s">
        <v>168</v>
      </c>
      <c r="D66" s="135" t="s">
        <v>55</v>
      </c>
      <c r="E66" s="218">
        <f>apjomi!N38</f>
        <v>1350.6999999999998</v>
      </c>
      <c r="F66" s="210"/>
      <c r="G66" s="92"/>
      <c r="H66" s="216"/>
      <c r="I66" s="83"/>
      <c r="J66" s="124"/>
      <c r="K66" s="84"/>
      <c r="L66" s="85"/>
      <c r="M66" s="85"/>
      <c r="N66" s="85"/>
      <c r="O66" s="85"/>
      <c r="P66" s="85"/>
      <c r="Q66" s="85"/>
    </row>
    <row r="67" spans="1:17" ht="22.5" x14ac:dyDescent="0.2">
      <c r="A67" s="76">
        <f t="shared" si="1"/>
        <v>35</v>
      </c>
      <c r="B67" s="86" t="s">
        <v>53</v>
      </c>
      <c r="C67" s="224" t="s">
        <v>169</v>
      </c>
      <c r="D67" s="88" t="s">
        <v>55</v>
      </c>
      <c r="E67" s="225">
        <f>apjomi!R38</f>
        <v>223.65</v>
      </c>
      <c r="F67" s="226"/>
      <c r="G67" s="91"/>
      <c r="H67" s="92"/>
      <c r="I67" s="83"/>
      <c r="J67" s="106"/>
      <c r="K67" s="84"/>
      <c r="L67" s="85"/>
      <c r="M67" s="85"/>
      <c r="N67" s="85"/>
      <c r="O67" s="85"/>
      <c r="P67" s="85"/>
      <c r="Q67" s="85"/>
    </row>
    <row r="68" spans="1:17" ht="23.25" customHeight="1" x14ac:dyDescent="0.2">
      <c r="A68" s="76">
        <f t="shared" si="1"/>
        <v>36</v>
      </c>
      <c r="B68" s="86" t="s">
        <v>53</v>
      </c>
      <c r="C68" s="217" t="s">
        <v>170</v>
      </c>
      <c r="D68" s="135" t="s">
        <v>55</v>
      </c>
      <c r="E68" s="218">
        <f>apjomi!Q38</f>
        <v>70.099999999999994</v>
      </c>
      <c r="F68" s="210"/>
      <c r="G68" s="216"/>
      <c r="H68" s="92"/>
      <c r="I68" s="83"/>
      <c r="J68" s="216"/>
      <c r="K68" s="84"/>
      <c r="L68" s="85"/>
      <c r="M68" s="85"/>
      <c r="N68" s="85"/>
      <c r="O68" s="85"/>
      <c r="P68" s="85"/>
      <c r="Q68" s="85"/>
    </row>
    <row r="69" spans="1:17" ht="22.5" x14ac:dyDescent="0.2">
      <c r="A69" s="76">
        <f t="shared" si="1"/>
        <v>37</v>
      </c>
      <c r="B69" s="86" t="s">
        <v>53</v>
      </c>
      <c r="C69" s="227" t="s">
        <v>171</v>
      </c>
      <c r="D69" s="135" t="s">
        <v>61</v>
      </c>
      <c r="E69" s="218">
        <f>apjomi!P38</f>
        <v>469.66499999999996</v>
      </c>
      <c r="F69" s="228"/>
      <c r="G69" s="216"/>
      <c r="H69" s="92"/>
      <c r="I69" s="83"/>
      <c r="J69" s="220"/>
      <c r="K69" s="84"/>
      <c r="L69" s="85"/>
      <c r="M69" s="85"/>
      <c r="N69" s="85"/>
      <c r="O69" s="85"/>
      <c r="P69" s="85"/>
      <c r="Q69" s="85"/>
    </row>
    <row r="70" spans="1:17" x14ac:dyDescent="0.2">
      <c r="A70" s="76" t="str">
        <f t="shared" si="1"/>
        <v xml:space="preserve"> </v>
      </c>
      <c r="B70" s="229"/>
      <c r="C70" s="230" t="s">
        <v>172</v>
      </c>
      <c r="D70" s="216" t="s">
        <v>55</v>
      </c>
      <c r="E70" s="216">
        <f>ROUNDUP(E69*F70,0)</f>
        <v>141</v>
      </c>
      <c r="F70" s="216">
        <v>0.30000000000000004</v>
      </c>
      <c r="G70" s="216"/>
      <c r="H70" s="216"/>
      <c r="I70" s="83"/>
      <c r="J70" s="216"/>
      <c r="K70" s="84"/>
      <c r="L70" s="85"/>
      <c r="M70" s="85"/>
      <c r="N70" s="85"/>
      <c r="O70" s="85"/>
      <c r="P70" s="85"/>
      <c r="Q70" s="85"/>
    </row>
    <row r="71" spans="1:17" x14ac:dyDescent="0.2">
      <c r="A71" s="76" t="str">
        <f t="shared" si="1"/>
        <v xml:space="preserve"> </v>
      </c>
      <c r="B71" s="229"/>
      <c r="C71" s="230" t="s">
        <v>173</v>
      </c>
      <c r="D71" s="216" t="s">
        <v>94</v>
      </c>
      <c r="E71" s="216">
        <f>ROUNDUP(E69*F71,0)</f>
        <v>564</v>
      </c>
      <c r="F71" s="216">
        <v>1.2</v>
      </c>
      <c r="G71" s="216"/>
      <c r="H71" s="216"/>
      <c r="I71" s="83"/>
      <c r="J71" s="216"/>
      <c r="K71" s="84"/>
      <c r="L71" s="85"/>
      <c r="M71" s="85"/>
      <c r="N71" s="85"/>
      <c r="O71" s="85"/>
      <c r="P71" s="85"/>
      <c r="Q71" s="85"/>
    </row>
    <row r="72" spans="1:17" x14ac:dyDescent="0.2">
      <c r="A72" s="76" t="str">
        <f t="shared" si="1"/>
        <v xml:space="preserve"> </v>
      </c>
      <c r="B72" s="229"/>
      <c r="C72" s="230" t="s">
        <v>174</v>
      </c>
      <c r="D72" s="216" t="s">
        <v>71</v>
      </c>
      <c r="E72" s="216">
        <f>ROUNDUP(E69*F72,0)</f>
        <v>470</v>
      </c>
      <c r="F72" s="216">
        <v>1</v>
      </c>
      <c r="G72" s="216"/>
      <c r="H72" s="216"/>
      <c r="I72" s="83"/>
      <c r="J72" s="216"/>
      <c r="K72" s="84"/>
      <c r="L72" s="85"/>
      <c r="M72" s="85"/>
      <c r="N72" s="85"/>
      <c r="O72" s="85"/>
      <c r="P72" s="85"/>
      <c r="Q72" s="85"/>
    </row>
    <row r="73" spans="1:17" x14ac:dyDescent="0.2">
      <c r="A73" s="76" t="str">
        <f t="shared" si="1"/>
        <v xml:space="preserve"> </v>
      </c>
      <c r="B73" s="229"/>
      <c r="C73" s="112" t="s">
        <v>175</v>
      </c>
      <c r="D73" s="216" t="s">
        <v>71</v>
      </c>
      <c r="E73" s="216">
        <f>ROUNDUP(E69*F73,0)</f>
        <v>376</v>
      </c>
      <c r="F73" s="216">
        <v>0.8</v>
      </c>
      <c r="G73" s="216"/>
      <c r="H73" s="216"/>
      <c r="I73" s="83"/>
      <c r="J73" s="216"/>
      <c r="K73" s="84"/>
      <c r="L73" s="85"/>
      <c r="M73" s="85"/>
      <c r="N73" s="85"/>
      <c r="O73" s="85"/>
      <c r="P73" s="85"/>
      <c r="Q73" s="85"/>
    </row>
    <row r="74" spans="1:17" x14ac:dyDescent="0.2">
      <c r="A74" s="76" t="str">
        <f t="shared" si="1"/>
        <v xml:space="preserve"> </v>
      </c>
      <c r="B74" s="229"/>
      <c r="C74" s="230" t="s">
        <v>176</v>
      </c>
      <c r="D74" s="216" t="s">
        <v>71</v>
      </c>
      <c r="E74" s="216">
        <f>ROUNDUP(E69*F74,2)</f>
        <v>187.87</v>
      </c>
      <c r="F74" s="216">
        <v>0.4</v>
      </c>
      <c r="G74" s="216"/>
      <c r="H74" s="216"/>
      <c r="I74" s="83"/>
      <c r="J74" s="216"/>
      <c r="K74" s="84"/>
      <c r="L74" s="85"/>
      <c r="M74" s="85"/>
      <c r="N74" s="85"/>
      <c r="O74" s="85"/>
      <c r="P74" s="85"/>
      <c r="Q74" s="85"/>
    </row>
    <row r="75" spans="1:17" x14ac:dyDescent="0.2">
      <c r="A75" s="76" t="str">
        <f t="shared" si="1"/>
        <v xml:space="preserve"> </v>
      </c>
      <c r="B75" s="229"/>
      <c r="C75" s="230" t="s">
        <v>177</v>
      </c>
      <c r="D75" s="216" t="s">
        <v>57</v>
      </c>
      <c r="E75" s="92">
        <f>E69*F75</f>
        <v>46.966499999999996</v>
      </c>
      <c r="F75" s="216">
        <v>0.1</v>
      </c>
      <c r="G75" s="216"/>
      <c r="H75" s="216"/>
      <c r="I75" s="83"/>
      <c r="J75" s="216"/>
      <c r="K75" s="84"/>
      <c r="L75" s="85"/>
      <c r="M75" s="85"/>
      <c r="N75" s="85"/>
      <c r="O75" s="85"/>
      <c r="P75" s="85"/>
      <c r="Q75" s="85"/>
    </row>
    <row r="76" spans="1:17" ht="33.75" x14ac:dyDescent="0.2">
      <c r="A76" s="76">
        <f t="shared" si="1"/>
        <v>38</v>
      </c>
      <c r="B76" s="86" t="s">
        <v>53</v>
      </c>
      <c r="C76" s="217" t="s">
        <v>178</v>
      </c>
      <c r="D76" s="135" t="s">
        <v>179</v>
      </c>
      <c r="E76" s="218">
        <v>2</v>
      </c>
      <c r="F76" s="210"/>
      <c r="G76" s="92"/>
      <c r="H76" s="216"/>
      <c r="I76" s="83"/>
      <c r="J76" s="124"/>
      <c r="K76" s="84"/>
      <c r="L76" s="85"/>
      <c r="M76" s="85"/>
      <c r="N76" s="85"/>
      <c r="O76" s="85"/>
      <c r="P76" s="85"/>
      <c r="Q76" s="85"/>
    </row>
    <row r="77" spans="1:17" s="138" customFormat="1" x14ac:dyDescent="0.2">
      <c r="A77" s="157" t="str">
        <f t="shared" ref="A77:A79" si="2">IF(COUNTBLANK(I77)=1," ",COUNTA($I$77:I77))</f>
        <v xml:space="preserve"> </v>
      </c>
      <c r="B77" s="59"/>
      <c r="C77" s="231" t="s">
        <v>180</v>
      </c>
      <c r="D77" s="59"/>
      <c r="G77" s="59"/>
      <c r="H77" s="59"/>
      <c r="I77" s="59"/>
      <c r="J77" s="59"/>
      <c r="K77" s="59"/>
      <c r="L77" s="59"/>
      <c r="M77" s="161">
        <v>0</v>
      </c>
      <c r="N77" s="161">
        <v>0</v>
      </c>
      <c r="O77" s="161">
        <v>0</v>
      </c>
      <c r="P77" s="161">
        <v>0</v>
      </c>
      <c r="Q77" s="161">
        <v>0</v>
      </c>
    </row>
    <row r="78" spans="1:17" s="138" customFormat="1" x14ac:dyDescent="0.2">
      <c r="A78" s="157" t="str">
        <f t="shared" si="2"/>
        <v xml:space="preserve"> </v>
      </c>
      <c r="B78" s="59"/>
      <c r="C78" s="232" t="s">
        <v>118</v>
      </c>
      <c r="D78" s="169"/>
      <c r="E78" s="169" t="s">
        <v>181</v>
      </c>
      <c r="F78" s="169"/>
      <c r="G78" s="167"/>
      <c r="H78" s="59"/>
      <c r="I78" s="59"/>
      <c r="J78" s="59"/>
      <c r="K78" s="59"/>
      <c r="L78" s="59"/>
      <c r="M78" s="160"/>
      <c r="N78" s="160"/>
      <c r="O78" s="160">
        <v>0</v>
      </c>
      <c r="P78" s="160"/>
      <c r="Q78" s="160"/>
    </row>
    <row r="79" spans="1:17" s="138" customFormat="1" x14ac:dyDescent="0.2">
      <c r="A79" s="157" t="str">
        <f t="shared" si="2"/>
        <v xml:space="preserve"> </v>
      </c>
      <c r="B79" s="59"/>
      <c r="C79" s="231" t="s">
        <v>119</v>
      </c>
      <c r="D79" s="169"/>
      <c r="G79" s="59"/>
      <c r="I79" s="59"/>
      <c r="J79" s="59"/>
      <c r="K79" s="59"/>
      <c r="L79" s="59"/>
      <c r="M79" s="171">
        <f>SUM(M77:M78)</f>
        <v>0</v>
      </c>
      <c r="N79" s="171">
        <f>SUM(N77:N78)</f>
        <v>0</v>
      </c>
      <c r="O79" s="171">
        <f>SUM(O77:O78)</f>
        <v>0</v>
      </c>
      <c r="P79" s="171">
        <f>SUM(P77:P78)</f>
        <v>0</v>
      </c>
      <c r="Q79" s="171">
        <f>SUM(N79:P79)</f>
        <v>0</v>
      </c>
    </row>
    <row r="80" spans="1:17" s="138" customFormat="1" x14ac:dyDescent="0.2">
      <c r="A80" s="233"/>
      <c r="C80" s="234"/>
      <c r="G80" s="54"/>
    </row>
    <row r="81" spans="1:7" s="138" customFormat="1" x14ac:dyDescent="0.2">
      <c r="A81" s="233"/>
      <c r="C81" s="49" t="str">
        <f>KPDV!$B$36</f>
        <v xml:space="preserve">Sastādīja: </v>
      </c>
      <c r="G81" s="54"/>
    </row>
    <row r="82" spans="1:7" s="138" customFormat="1" x14ac:dyDescent="0.2">
      <c r="A82" s="233"/>
      <c r="C82" s="49" t="str">
        <f>KPDV!$B$37</f>
        <v xml:space="preserve">būvprakses sertifikāts Nr. </v>
      </c>
      <c r="G82" s="54"/>
    </row>
    <row r="84" spans="1:7" x14ac:dyDescent="0.2">
      <c r="C84" s="49" t="s">
        <v>29</v>
      </c>
    </row>
    <row r="85" spans="1:7" x14ac:dyDescent="0.2">
      <c r="C85" s="50" t="s">
        <v>30</v>
      </c>
    </row>
  </sheetData>
  <sheetProtection selectLockedCells="1" selectUnlockedCells="1"/>
  <mergeCells count="12">
    <mergeCell ref="G10:L10"/>
    <mergeCell ref="M10:Q10"/>
    <mergeCell ref="A1:G1"/>
    <mergeCell ref="A8:D8"/>
    <mergeCell ref="E8:F8"/>
    <mergeCell ref="G8:J8"/>
    <mergeCell ref="N9:Q9"/>
    <mergeCell ref="A10:A11"/>
    <mergeCell ref="B10:B11"/>
    <mergeCell ref="C10:C11"/>
    <mergeCell ref="D10:D11"/>
    <mergeCell ref="E10:E11"/>
  </mergeCells>
  <pageMargins left="0.78749999999999998" right="0" top="0.59027777777777779" bottom="0.78749999999999998" header="0.51180555555555551" footer="0.51180555555555551"/>
  <pageSetup paperSize="9" scale="78" firstPageNumber="0" orientation="landscape" horizontalDpi="300" verticalDpi="300"/>
  <headerFooter alignWithMargins="0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X75"/>
  <sheetViews>
    <sheetView topLeftCell="A34" zoomScale="90" zoomScaleNormal="90" zoomScaleSheetLayoutView="110" workbookViewId="0">
      <selection activeCell="B53" sqref="B53"/>
    </sheetView>
  </sheetViews>
  <sheetFormatPr defaultColWidth="9" defaultRowHeight="11.25" x14ac:dyDescent="0.2"/>
  <cols>
    <col min="1" max="1" width="4.5703125" style="235" customWidth="1"/>
    <col min="2" max="2" width="43.85546875" style="236" customWidth="1"/>
    <col min="3" max="3" width="5.7109375" style="235" customWidth="1"/>
    <col min="4" max="4" width="6.140625" style="235" customWidth="1"/>
    <col min="5" max="5" width="6" style="235" customWidth="1"/>
    <col min="6" max="6" width="4.7109375" style="235" customWidth="1"/>
    <col min="7" max="7" width="7.140625" style="235" customWidth="1"/>
    <col min="8" max="8" width="6.28515625" style="235" customWidth="1"/>
    <col min="9" max="9" width="12.28515625" style="235" customWidth="1"/>
    <col min="10" max="23" width="6.28515625" style="235" customWidth="1"/>
    <col min="24" max="24" width="7.7109375" style="235" customWidth="1"/>
    <col min="25" max="16384" width="9" style="235"/>
  </cols>
  <sheetData>
    <row r="1" spans="2:24" s="159" customFormat="1" x14ac:dyDescent="0.2">
      <c r="B1" s="237" t="s">
        <v>182</v>
      </c>
      <c r="M1" s="519" t="s">
        <v>183</v>
      </c>
      <c r="N1" s="519"/>
      <c r="O1" s="519" t="s">
        <v>184</v>
      </c>
      <c r="P1" s="519"/>
      <c r="Q1" s="519" t="s">
        <v>185</v>
      </c>
      <c r="R1" s="519"/>
      <c r="S1" s="520" t="s">
        <v>186</v>
      </c>
      <c r="T1" s="520"/>
      <c r="U1" s="520"/>
      <c r="V1" s="520"/>
      <c r="W1" s="520"/>
      <c r="X1" s="166"/>
    </row>
    <row r="2" spans="2:24" s="159" customFormat="1" ht="10.15" customHeight="1" x14ac:dyDescent="0.2">
      <c r="B2" s="521" t="s">
        <v>187</v>
      </c>
      <c r="C2" s="519" t="s">
        <v>188</v>
      </c>
      <c r="D2" s="519"/>
      <c r="E2" s="519"/>
      <c r="F2" s="519" t="s">
        <v>189</v>
      </c>
      <c r="G2" s="519"/>
      <c r="H2" s="519"/>
      <c r="I2" s="519" t="s">
        <v>190</v>
      </c>
      <c r="J2" s="519"/>
      <c r="K2" s="519"/>
      <c r="O2" s="159" t="s">
        <v>191</v>
      </c>
      <c r="P2" s="159" t="s">
        <v>192</v>
      </c>
      <c r="Q2" s="159" t="s">
        <v>192</v>
      </c>
      <c r="R2" s="159" t="s">
        <v>193</v>
      </c>
      <c r="S2" s="159" t="s">
        <v>194</v>
      </c>
      <c r="T2" s="522" t="s">
        <v>195</v>
      </c>
      <c r="U2" s="522" t="s">
        <v>196</v>
      </c>
      <c r="V2" s="522" t="s">
        <v>197</v>
      </c>
      <c r="W2" s="522" t="s">
        <v>198</v>
      </c>
    </row>
    <row r="3" spans="2:24" s="159" customFormat="1" x14ac:dyDescent="0.2">
      <c r="B3" s="521"/>
      <c r="C3" s="159" t="s">
        <v>199</v>
      </c>
      <c r="D3" s="159" t="s">
        <v>200</v>
      </c>
      <c r="E3" s="159" t="s">
        <v>22</v>
      </c>
      <c r="F3" s="159" t="s">
        <v>201</v>
      </c>
      <c r="H3" s="159" t="s">
        <v>202</v>
      </c>
      <c r="I3" s="159" t="s">
        <v>203</v>
      </c>
      <c r="J3" s="159" t="str">
        <f>C3</f>
        <v>PVC</v>
      </c>
      <c r="K3" s="159" t="str">
        <f>D3</f>
        <v>koka</v>
      </c>
      <c r="L3" s="159" t="s">
        <v>204</v>
      </c>
      <c r="M3" s="159" t="s">
        <v>205</v>
      </c>
      <c r="N3" s="159" t="s">
        <v>206</v>
      </c>
      <c r="O3" s="239">
        <v>0.35</v>
      </c>
      <c r="P3" s="239">
        <v>0.35</v>
      </c>
      <c r="T3" s="522"/>
      <c r="U3" s="522"/>
      <c r="V3" s="522"/>
      <c r="W3" s="522"/>
    </row>
    <row r="4" spans="2:24" x14ac:dyDescent="0.2">
      <c r="B4" s="238" t="s">
        <v>207</v>
      </c>
      <c r="C4" s="240">
        <f t="shared" ref="C4:C35" si="0">E4-D4</f>
        <v>9</v>
      </c>
      <c r="D4" s="241">
        <v>1</v>
      </c>
      <c r="E4" s="241">
        <v>10</v>
      </c>
      <c r="F4" s="241">
        <v>1.49</v>
      </c>
      <c r="G4" s="241"/>
      <c r="H4" s="241">
        <v>1.45</v>
      </c>
      <c r="I4" s="235">
        <f t="shared" ref="I4:I37" si="1">F4*H4</f>
        <v>2.1604999999999999</v>
      </c>
      <c r="J4" s="235">
        <f t="shared" ref="J4:J37" si="2">I4*C4</f>
        <v>19.444499999999998</v>
      </c>
      <c r="K4" s="235">
        <f t="shared" ref="K4:K37" si="3">I4*D4</f>
        <v>2.1604999999999999</v>
      </c>
      <c r="L4" s="235">
        <f t="shared" ref="L4:L37" si="4">J4+K4</f>
        <v>21.604999999999997</v>
      </c>
      <c r="M4" s="235">
        <f t="shared" ref="M4:M37" si="5">(F4*2+H4*2)*E4</f>
        <v>58.8</v>
      </c>
      <c r="N4" s="235">
        <f t="shared" ref="N4:N37" si="6">(F4*2+H4*2)*D4</f>
        <v>5.88</v>
      </c>
      <c r="O4" s="235">
        <f t="shared" ref="O4:O34" si="7">M4*$O$3</f>
        <v>20.58</v>
      </c>
      <c r="P4" s="235">
        <f t="shared" ref="P4:P34" si="8">N4*$P$3</f>
        <v>2.0579999999999998</v>
      </c>
      <c r="Q4" s="235">
        <f t="shared" ref="Q4:Q34" si="9">F4*D4</f>
        <v>1.49</v>
      </c>
      <c r="R4" s="235">
        <f t="shared" ref="R4:R34" si="10">E4*F4*1.05</f>
        <v>15.645000000000001</v>
      </c>
      <c r="S4" s="235">
        <f t="shared" ref="S4:S34" si="11">E4*(F4+2*H4)</f>
        <v>43.9</v>
      </c>
      <c r="T4" s="235">
        <f t="shared" ref="T4:T37" si="12">S4</f>
        <v>43.9</v>
      </c>
      <c r="U4" s="235">
        <f t="shared" ref="U4:U37" si="13">E4*F4</f>
        <v>14.9</v>
      </c>
      <c r="V4" s="235">
        <f t="shared" ref="V4:V37" si="14">U4</f>
        <v>14.9</v>
      </c>
      <c r="W4" s="242"/>
      <c r="X4" s="4" t="s">
        <v>208</v>
      </c>
    </row>
    <row r="5" spans="2:24" x14ac:dyDescent="0.2">
      <c r="B5" s="238" t="s">
        <v>209</v>
      </c>
      <c r="C5" s="240">
        <f t="shared" si="0"/>
        <v>4</v>
      </c>
      <c r="D5" s="241">
        <v>1</v>
      </c>
      <c r="E5" s="241">
        <v>5</v>
      </c>
      <c r="F5" s="241">
        <v>1.49</v>
      </c>
      <c r="G5" s="241"/>
      <c r="H5" s="241">
        <v>1.45</v>
      </c>
      <c r="I5" s="235">
        <f t="shared" si="1"/>
        <v>2.1604999999999999</v>
      </c>
      <c r="J5" s="235">
        <f t="shared" si="2"/>
        <v>8.6419999999999995</v>
      </c>
      <c r="K5" s="235">
        <f t="shared" si="3"/>
        <v>2.1604999999999999</v>
      </c>
      <c r="L5" s="235">
        <f t="shared" si="4"/>
        <v>10.802499999999998</v>
      </c>
      <c r="M5" s="235">
        <f t="shared" si="5"/>
        <v>29.4</v>
      </c>
      <c r="N5" s="235">
        <f t="shared" si="6"/>
        <v>5.88</v>
      </c>
      <c r="O5" s="235">
        <f t="shared" si="7"/>
        <v>10.29</v>
      </c>
      <c r="P5" s="235">
        <f t="shared" si="8"/>
        <v>2.0579999999999998</v>
      </c>
      <c r="Q5" s="235">
        <f t="shared" si="9"/>
        <v>1.49</v>
      </c>
      <c r="R5" s="235">
        <f t="shared" si="10"/>
        <v>7.8225000000000007</v>
      </c>
      <c r="S5" s="235">
        <f t="shared" si="11"/>
        <v>21.95</v>
      </c>
      <c r="T5" s="235">
        <f t="shared" si="12"/>
        <v>21.95</v>
      </c>
      <c r="U5" s="235">
        <f t="shared" si="13"/>
        <v>7.45</v>
      </c>
      <c r="V5" s="235">
        <f t="shared" si="14"/>
        <v>7.45</v>
      </c>
      <c r="W5" s="242"/>
      <c r="X5" s="4" t="s">
        <v>208</v>
      </c>
    </row>
    <row r="6" spans="2:24" x14ac:dyDescent="0.2">
      <c r="B6" s="238" t="s">
        <v>210</v>
      </c>
      <c r="C6" s="240">
        <f t="shared" si="0"/>
        <v>2</v>
      </c>
      <c r="D6" s="241">
        <v>3</v>
      </c>
      <c r="E6" s="241">
        <v>5</v>
      </c>
      <c r="F6" s="241">
        <v>1.49</v>
      </c>
      <c r="G6" s="241"/>
      <c r="H6" s="241">
        <v>1.45</v>
      </c>
      <c r="I6" s="235">
        <f t="shared" si="1"/>
        <v>2.1604999999999999</v>
      </c>
      <c r="J6" s="235">
        <f t="shared" si="2"/>
        <v>4.3209999999999997</v>
      </c>
      <c r="K6" s="235">
        <f t="shared" si="3"/>
        <v>6.4814999999999996</v>
      </c>
      <c r="L6" s="235">
        <f t="shared" si="4"/>
        <v>10.802499999999998</v>
      </c>
      <c r="M6" s="235">
        <f t="shared" si="5"/>
        <v>29.4</v>
      </c>
      <c r="N6" s="235">
        <f t="shared" si="6"/>
        <v>17.64</v>
      </c>
      <c r="O6" s="235">
        <f t="shared" si="7"/>
        <v>10.29</v>
      </c>
      <c r="P6" s="235">
        <f t="shared" si="8"/>
        <v>6.1739999999999995</v>
      </c>
      <c r="Q6" s="235">
        <f t="shared" si="9"/>
        <v>4.47</v>
      </c>
      <c r="R6" s="235">
        <f t="shared" si="10"/>
        <v>7.8225000000000007</v>
      </c>
      <c r="S6" s="235">
        <f t="shared" si="11"/>
        <v>21.95</v>
      </c>
      <c r="T6" s="235">
        <f t="shared" si="12"/>
        <v>21.95</v>
      </c>
      <c r="U6" s="235">
        <f t="shared" si="13"/>
        <v>7.45</v>
      </c>
      <c r="V6" s="235">
        <f t="shared" si="14"/>
        <v>7.45</v>
      </c>
      <c r="W6" s="242"/>
      <c r="X6" s="4" t="s">
        <v>208</v>
      </c>
    </row>
    <row r="7" spans="2:24" x14ac:dyDescent="0.2">
      <c r="B7" s="521" t="s">
        <v>211</v>
      </c>
      <c r="C7" s="240">
        <f t="shared" si="0"/>
        <v>6</v>
      </c>
      <c r="D7" s="241">
        <v>4</v>
      </c>
      <c r="E7" s="241">
        <v>10</v>
      </c>
      <c r="F7" s="241">
        <v>0.9</v>
      </c>
      <c r="G7" s="241"/>
      <c r="H7" s="241">
        <v>1.45</v>
      </c>
      <c r="I7" s="235">
        <f t="shared" si="1"/>
        <v>1.3049999999999999</v>
      </c>
      <c r="J7" s="235">
        <f t="shared" si="2"/>
        <v>7.83</v>
      </c>
      <c r="K7" s="235">
        <f t="shared" si="3"/>
        <v>5.22</v>
      </c>
      <c r="L7" s="235">
        <f t="shared" si="4"/>
        <v>13.05</v>
      </c>
      <c r="M7" s="235">
        <f t="shared" si="5"/>
        <v>47</v>
      </c>
      <c r="N7" s="235">
        <f t="shared" si="6"/>
        <v>18.8</v>
      </c>
      <c r="O7" s="235">
        <f t="shared" si="7"/>
        <v>16.45</v>
      </c>
      <c r="P7" s="235">
        <f t="shared" si="8"/>
        <v>6.58</v>
      </c>
      <c r="Q7" s="235">
        <f t="shared" si="9"/>
        <v>3.6</v>
      </c>
      <c r="R7" s="235">
        <f t="shared" si="10"/>
        <v>9.4500000000000011</v>
      </c>
      <c r="S7" s="235">
        <f t="shared" si="11"/>
        <v>38</v>
      </c>
      <c r="T7" s="235">
        <f t="shared" si="12"/>
        <v>38</v>
      </c>
      <c r="U7" s="235">
        <f t="shared" si="13"/>
        <v>9</v>
      </c>
      <c r="V7" s="235">
        <f t="shared" si="14"/>
        <v>9</v>
      </c>
      <c r="W7" s="242"/>
      <c r="X7" s="4"/>
    </row>
    <row r="8" spans="2:24" x14ac:dyDescent="0.2">
      <c r="B8" s="521"/>
      <c r="C8" s="240">
        <f t="shared" si="0"/>
        <v>6</v>
      </c>
      <c r="D8" s="241">
        <v>4</v>
      </c>
      <c r="E8" s="241">
        <v>10</v>
      </c>
      <c r="F8" s="241">
        <v>0.75</v>
      </c>
      <c r="G8" s="241"/>
      <c r="H8" s="241">
        <v>2.15</v>
      </c>
      <c r="I8" s="235">
        <f t="shared" si="1"/>
        <v>1.6124999999999998</v>
      </c>
      <c r="J8" s="235">
        <f t="shared" si="2"/>
        <v>9.6749999999999989</v>
      </c>
      <c r="K8" s="235">
        <f t="shared" si="3"/>
        <v>6.4499999999999993</v>
      </c>
      <c r="L8" s="235">
        <f t="shared" si="4"/>
        <v>16.125</v>
      </c>
      <c r="M8" s="235">
        <f t="shared" si="5"/>
        <v>58</v>
      </c>
      <c r="N8" s="235">
        <f t="shared" si="6"/>
        <v>23.2</v>
      </c>
      <c r="O8" s="235">
        <f t="shared" si="7"/>
        <v>20.299999999999997</v>
      </c>
      <c r="P8" s="235">
        <f t="shared" si="8"/>
        <v>8.1199999999999992</v>
      </c>
      <c r="Q8" s="235">
        <f t="shared" si="9"/>
        <v>3</v>
      </c>
      <c r="R8" s="235">
        <f t="shared" si="10"/>
        <v>7.875</v>
      </c>
      <c r="S8" s="235">
        <f t="shared" si="11"/>
        <v>50.5</v>
      </c>
      <c r="T8" s="235">
        <f t="shared" si="12"/>
        <v>50.5</v>
      </c>
      <c r="U8" s="235">
        <f t="shared" si="13"/>
        <v>7.5</v>
      </c>
      <c r="V8" s="235">
        <f t="shared" si="14"/>
        <v>7.5</v>
      </c>
      <c r="W8" s="242"/>
      <c r="X8" s="4"/>
    </row>
    <row r="9" spans="2:24" x14ac:dyDescent="0.2">
      <c r="B9" s="238" t="s">
        <v>212</v>
      </c>
      <c r="C9" s="240">
        <f t="shared" si="0"/>
        <v>8</v>
      </c>
      <c r="D9" s="241">
        <v>7</v>
      </c>
      <c r="E9" s="241">
        <v>15</v>
      </c>
      <c r="F9" s="241">
        <v>1.36</v>
      </c>
      <c r="G9" s="241"/>
      <c r="H9" s="241">
        <v>1.45</v>
      </c>
      <c r="I9" s="235">
        <f t="shared" si="1"/>
        <v>1.972</v>
      </c>
      <c r="J9" s="235">
        <f t="shared" si="2"/>
        <v>15.776</v>
      </c>
      <c r="K9" s="235">
        <f t="shared" si="3"/>
        <v>13.804</v>
      </c>
      <c r="L9" s="235">
        <f t="shared" si="4"/>
        <v>29.58</v>
      </c>
      <c r="M9" s="235">
        <f t="shared" si="5"/>
        <v>84.3</v>
      </c>
      <c r="N9" s="235">
        <f t="shared" si="6"/>
        <v>39.340000000000003</v>
      </c>
      <c r="O9" s="235">
        <f t="shared" si="7"/>
        <v>29.504999999999995</v>
      </c>
      <c r="P9" s="235">
        <f t="shared" si="8"/>
        <v>13.769</v>
      </c>
      <c r="Q9" s="235">
        <f t="shared" si="9"/>
        <v>9.5200000000000014</v>
      </c>
      <c r="R9" s="235">
        <f t="shared" si="10"/>
        <v>21.42</v>
      </c>
      <c r="S9" s="235">
        <f t="shared" si="11"/>
        <v>63.9</v>
      </c>
      <c r="T9" s="235">
        <f t="shared" si="12"/>
        <v>63.9</v>
      </c>
      <c r="U9" s="235">
        <f t="shared" si="13"/>
        <v>20.400000000000002</v>
      </c>
      <c r="V9" s="235">
        <f t="shared" si="14"/>
        <v>20.400000000000002</v>
      </c>
      <c r="W9" s="242"/>
      <c r="X9" s="4"/>
    </row>
    <row r="10" spans="2:24" x14ac:dyDescent="0.2">
      <c r="B10" s="238" t="s">
        <v>213</v>
      </c>
      <c r="C10" s="240">
        <f t="shared" si="0"/>
        <v>8</v>
      </c>
      <c r="D10" s="241">
        <v>2</v>
      </c>
      <c r="E10" s="241">
        <v>10</v>
      </c>
      <c r="F10" s="241">
        <v>1.36</v>
      </c>
      <c r="G10" s="241"/>
      <c r="H10" s="241">
        <v>1.45</v>
      </c>
      <c r="I10" s="235">
        <f t="shared" si="1"/>
        <v>1.972</v>
      </c>
      <c r="J10" s="235">
        <f t="shared" si="2"/>
        <v>15.776</v>
      </c>
      <c r="K10" s="235">
        <f t="shared" si="3"/>
        <v>3.944</v>
      </c>
      <c r="L10" s="235">
        <f t="shared" si="4"/>
        <v>19.72</v>
      </c>
      <c r="M10" s="235">
        <f t="shared" si="5"/>
        <v>56.2</v>
      </c>
      <c r="N10" s="235">
        <f t="shared" si="6"/>
        <v>11.24</v>
      </c>
      <c r="O10" s="235">
        <f t="shared" si="7"/>
        <v>19.669999999999998</v>
      </c>
      <c r="P10" s="235">
        <f t="shared" si="8"/>
        <v>3.9339999999999997</v>
      </c>
      <c r="Q10" s="235">
        <f t="shared" si="9"/>
        <v>2.72</v>
      </c>
      <c r="R10" s="235">
        <f t="shared" si="10"/>
        <v>14.280000000000003</v>
      </c>
      <c r="S10" s="235">
        <f t="shared" si="11"/>
        <v>42.599999999999994</v>
      </c>
      <c r="T10" s="235">
        <f t="shared" si="12"/>
        <v>42.599999999999994</v>
      </c>
      <c r="U10" s="235">
        <f t="shared" si="13"/>
        <v>13.600000000000001</v>
      </c>
      <c r="V10" s="235">
        <f t="shared" si="14"/>
        <v>13.600000000000001</v>
      </c>
      <c r="W10" s="242"/>
      <c r="X10" s="4"/>
    </row>
    <row r="11" spans="2:24" x14ac:dyDescent="0.2">
      <c r="B11" s="238" t="s">
        <v>214</v>
      </c>
      <c r="C11" s="240">
        <f t="shared" si="0"/>
        <v>4</v>
      </c>
      <c r="D11" s="241">
        <v>1</v>
      </c>
      <c r="E11" s="241">
        <v>5</v>
      </c>
      <c r="F11" s="241">
        <v>1.36</v>
      </c>
      <c r="G11" s="241"/>
      <c r="H11" s="241">
        <v>1.45</v>
      </c>
      <c r="I11" s="235">
        <f t="shared" si="1"/>
        <v>1.972</v>
      </c>
      <c r="J11" s="235">
        <f t="shared" si="2"/>
        <v>7.8879999999999999</v>
      </c>
      <c r="K11" s="235">
        <f t="shared" si="3"/>
        <v>1.972</v>
      </c>
      <c r="L11" s="235">
        <f t="shared" si="4"/>
        <v>9.86</v>
      </c>
      <c r="M11" s="235">
        <f t="shared" si="5"/>
        <v>28.1</v>
      </c>
      <c r="N11" s="235">
        <f t="shared" si="6"/>
        <v>5.62</v>
      </c>
      <c r="O11" s="235">
        <f t="shared" si="7"/>
        <v>9.8349999999999991</v>
      </c>
      <c r="P11" s="235">
        <f t="shared" si="8"/>
        <v>1.9669999999999999</v>
      </c>
      <c r="Q11" s="235">
        <f t="shared" si="9"/>
        <v>1.36</v>
      </c>
      <c r="R11" s="235">
        <f t="shared" si="10"/>
        <v>7.1400000000000015</v>
      </c>
      <c r="S11" s="235">
        <f t="shared" si="11"/>
        <v>21.299999999999997</v>
      </c>
      <c r="T11" s="235">
        <f t="shared" si="12"/>
        <v>21.299999999999997</v>
      </c>
      <c r="U11" s="235">
        <f t="shared" si="13"/>
        <v>6.8000000000000007</v>
      </c>
      <c r="V11" s="235">
        <f t="shared" si="14"/>
        <v>6.8000000000000007</v>
      </c>
      <c r="W11" s="242"/>
      <c r="X11" s="4"/>
    </row>
    <row r="12" spans="2:24" x14ac:dyDescent="0.2">
      <c r="B12" s="521" t="s">
        <v>215</v>
      </c>
      <c r="C12" s="240">
        <f t="shared" si="0"/>
        <v>8</v>
      </c>
      <c r="D12" s="241">
        <v>2</v>
      </c>
      <c r="E12" s="241">
        <v>10</v>
      </c>
      <c r="F12" s="241">
        <v>0.9</v>
      </c>
      <c r="G12" s="241"/>
      <c r="H12" s="241">
        <v>1.45</v>
      </c>
      <c r="I12" s="235">
        <f t="shared" si="1"/>
        <v>1.3049999999999999</v>
      </c>
      <c r="J12" s="235">
        <f t="shared" si="2"/>
        <v>10.44</v>
      </c>
      <c r="K12" s="235">
        <f t="shared" si="3"/>
        <v>2.61</v>
      </c>
      <c r="L12" s="235">
        <f t="shared" si="4"/>
        <v>13.049999999999999</v>
      </c>
      <c r="M12" s="235">
        <f t="shared" si="5"/>
        <v>47</v>
      </c>
      <c r="N12" s="235">
        <f t="shared" si="6"/>
        <v>9.4</v>
      </c>
      <c r="O12" s="235">
        <f t="shared" si="7"/>
        <v>16.45</v>
      </c>
      <c r="P12" s="235">
        <f t="shared" si="8"/>
        <v>3.29</v>
      </c>
      <c r="Q12" s="235">
        <f t="shared" si="9"/>
        <v>1.8</v>
      </c>
      <c r="R12" s="235">
        <f t="shared" si="10"/>
        <v>9.4500000000000011</v>
      </c>
      <c r="S12" s="235">
        <f t="shared" si="11"/>
        <v>38</v>
      </c>
      <c r="T12" s="235">
        <f t="shared" si="12"/>
        <v>38</v>
      </c>
      <c r="U12" s="235">
        <f t="shared" si="13"/>
        <v>9</v>
      </c>
      <c r="V12" s="235">
        <f t="shared" si="14"/>
        <v>9</v>
      </c>
      <c r="W12" s="242"/>
      <c r="X12" s="4"/>
    </row>
    <row r="13" spans="2:24" x14ac:dyDescent="0.2">
      <c r="B13" s="521"/>
      <c r="C13" s="240">
        <f t="shared" si="0"/>
        <v>8</v>
      </c>
      <c r="D13" s="241">
        <v>2</v>
      </c>
      <c r="E13" s="241">
        <v>10</v>
      </c>
      <c r="F13" s="241">
        <v>0.75</v>
      </c>
      <c r="G13" s="241"/>
      <c r="H13" s="241">
        <v>2.15</v>
      </c>
      <c r="I13" s="235">
        <f t="shared" si="1"/>
        <v>1.6124999999999998</v>
      </c>
      <c r="J13" s="235">
        <f t="shared" si="2"/>
        <v>12.899999999999999</v>
      </c>
      <c r="K13" s="235">
        <f t="shared" si="3"/>
        <v>3.2249999999999996</v>
      </c>
      <c r="L13" s="235">
        <f t="shared" si="4"/>
        <v>16.125</v>
      </c>
      <c r="M13" s="235">
        <f t="shared" si="5"/>
        <v>58</v>
      </c>
      <c r="N13" s="235">
        <f t="shared" si="6"/>
        <v>11.6</v>
      </c>
      <c r="O13" s="235">
        <f t="shared" si="7"/>
        <v>20.299999999999997</v>
      </c>
      <c r="P13" s="235">
        <f t="shared" si="8"/>
        <v>4.0599999999999996</v>
      </c>
      <c r="Q13" s="235">
        <f t="shared" si="9"/>
        <v>1.5</v>
      </c>
      <c r="R13" s="235">
        <f t="shared" si="10"/>
        <v>7.875</v>
      </c>
      <c r="S13" s="235">
        <f t="shared" si="11"/>
        <v>50.5</v>
      </c>
      <c r="T13" s="235">
        <f t="shared" si="12"/>
        <v>50.5</v>
      </c>
      <c r="U13" s="235">
        <f t="shared" si="13"/>
        <v>7.5</v>
      </c>
      <c r="V13" s="235">
        <f t="shared" si="14"/>
        <v>7.5</v>
      </c>
      <c r="W13" s="242"/>
      <c r="X13" s="4"/>
    </row>
    <row r="14" spans="2:24" x14ac:dyDescent="0.2">
      <c r="B14" s="521" t="s">
        <v>216</v>
      </c>
      <c r="C14" s="240">
        <f t="shared" si="0"/>
        <v>4</v>
      </c>
      <c r="D14" s="241">
        <v>1</v>
      </c>
      <c r="E14" s="241">
        <v>5</v>
      </c>
      <c r="F14" s="241">
        <v>1.49</v>
      </c>
      <c r="G14" s="241"/>
      <c r="H14" s="241">
        <v>1.45</v>
      </c>
      <c r="I14" s="235">
        <f t="shared" si="1"/>
        <v>2.1604999999999999</v>
      </c>
      <c r="J14" s="235">
        <f t="shared" si="2"/>
        <v>8.6419999999999995</v>
      </c>
      <c r="K14" s="235">
        <f t="shared" si="3"/>
        <v>2.1604999999999999</v>
      </c>
      <c r="L14" s="235">
        <f t="shared" si="4"/>
        <v>10.802499999999998</v>
      </c>
      <c r="M14" s="235">
        <f t="shared" si="5"/>
        <v>29.4</v>
      </c>
      <c r="N14" s="235">
        <f t="shared" si="6"/>
        <v>5.88</v>
      </c>
      <c r="O14" s="235">
        <f t="shared" si="7"/>
        <v>10.29</v>
      </c>
      <c r="P14" s="235">
        <f t="shared" si="8"/>
        <v>2.0579999999999998</v>
      </c>
      <c r="Q14" s="235">
        <f t="shared" si="9"/>
        <v>1.49</v>
      </c>
      <c r="R14" s="235">
        <f t="shared" si="10"/>
        <v>7.8225000000000007</v>
      </c>
      <c r="S14" s="235">
        <f t="shared" si="11"/>
        <v>21.95</v>
      </c>
      <c r="T14" s="235">
        <f t="shared" si="12"/>
        <v>21.95</v>
      </c>
      <c r="U14" s="235">
        <f t="shared" si="13"/>
        <v>7.45</v>
      </c>
      <c r="V14" s="235">
        <f t="shared" si="14"/>
        <v>7.45</v>
      </c>
      <c r="W14" s="242"/>
      <c r="X14" s="4"/>
    </row>
    <row r="15" spans="2:24" x14ac:dyDescent="0.2">
      <c r="B15" s="521"/>
      <c r="C15" s="240">
        <f t="shared" si="0"/>
        <v>4</v>
      </c>
      <c r="D15" s="241">
        <v>1</v>
      </c>
      <c r="E15" s="241">
        <v>5</v>
      </c>
      <c r="F15" s="241">
        <v>0.75</v>
      </c>
      <c r="G15" s="241"/>
      <c r="H15" s="241">
        <v>2.15</v>
      </c>
      <c r="I15" s="235">
        <f t="shared" si="1"/>
        <v>1.6124999999999998</v>
      </c>
      <c r="J15" s="235">
        <f t="shared" si="2"/>
        <v>6.4499999999999993</v>
      </c>
      <c r="K15" s="235">
        <f t="shared" si="3"/>
        <v>1.6124999999999998</v>
      </c>
      <c r="L15" s="235">
        <f t="shared" si="4"/>
        <v>8.0625</v>
      </c>
      <c r="M15" s="235">
        <f t="shared" si="5"/>
        <v>29</v>
      </c>
      <c r="N15" s="235">
        <f t="shared" si="6"/>
        <v>5.8</v>
      </c>
      <c r="O15" s="235">
        <f t="shared" si="7"/>
        <v>10.149999999999999</v>
      </c>
      <c r="P15" s="235">
        <f t="shared" si="8"/>
        <v>2.0299999999999998</v>
      </c>
      <c r="Q15" s="235">
        <f t="shared" si="9"/>
        <v>0.75</v>
      </c>
      <c r="R15" s="235">
        <f t="shared" si="10"/>
        <v>3.9375</v>
      </c>
      <c r="S15" s="235">
        <f t="shared" si="11"/>
        <v>25.25</v>
      </c>
      <c r="T15" s="235">
        <f t="shared" si="12"/>
        <v>25.25</v>
      </c>
      <c r="U15" s="235">
        <f t="shared" si="13"/>
        <v>3.75</v>
      </c>
      <c r="V15" s="235">
        <f t="shared" si="14"/>
        <v>3.75</v>
      </c>
      <c r="W15" s="242"/>
      <c r="X15" s="4"/>
    </row>
    <row r="16" spans="2:24" x14ac:dyDescent="0.2">
      <c r="B16" s="521" t="s">
        <v>217</v>
      </c>
      <c r="C16" s="240">
        <f t="shared" si="0"/>
        <v>3</v>
      </c>
      <c r="D16" s="241">
        <v>2</v>
      </c>
      <c r="E16" s="241">
        <v>5</v>
      </c>
      <c r="F16" s="241">
        <v>1.49</v>
      </c>
      <c r="G16" s="241"/>
      <c r="H16" s="241">
        <v>1.45</v>
      </c>
      <c r="I16" s="235">
        <f t="shared" si="1"/>
        <v>2.1604999999999999</v>
      </c>
      <c r="J16" s="235">
        <f t="shared" si="2"/>
        <v>6.4814999999999996</v>
      </c>
      <c r="K16" s="235">
        <f t="shared" si="3"/>
        <v>4.3209999999999997</v>
      </c>
      <c r="L16" s="235">
        <f t="shared" si="4"/>
        <v>10.802499999999998</v>
      </c>
      <c r="M16" s="235">
        <f t="shared" si="5"/>
        <v>29.4</v>
      </c>
      <c r="N16" s="235">
        <f t="shared" si="6"/>
        <v>11.76</v>
      </c>
      <c r="O16" s="235">
        <f t="shared" si="7"/>
        <v>10.29</v>
      </c>
      <c r="P16" s="235">
        <f t="shared" si="8"/>
        <v>4.1159999999999997</v>
      </c>
      <c r="Q16" s="235">
        <f t="shared" si="9"/>
        <v>2.98</v>
      </c>
      <c r="R16" s="235">
        <f t="shared" si="10"/>
        <v>7.8225000000000007</v>
      </c>
      <c r="S16" s="235">
        <f t="shared" si="11"/>
        <v>21.95</v>
      </c>
      <c r="T16" s="235">
        <f t="shared" si="12"/>
        <v>21.95</v>
      </c>
      <c r="U16" s="235">
        <f t="shared" si="13"/>
        <v>7.45</v>
      </c>
      <c r="V16" s="235">
        <f t="shared" si="14"/>
        <v>7.45</v>
      </c>
      <c r="W16" s="242"/>
      <c r="X16" s="4"/>
    </row>
    <row r="17" spans="2:24" x14ac:dyDescent="0.2">
      <c r="B17" s="521"/>
      <c r="C17" s="240">
        <f t="shared" si="0"/>
        <v>3</v>
      </c>
      <c r="D17" s="241">
        <v>2</v>
      </c>
      <c r="E17" s="241">
        <v>5</v>
      </c>
      <c r="F17" s="241">
        <v>0.75</v>
      </c>
      <c r="G17" s="241"/>
      <c r="H17" s="241">
        <v>2.15</v>
      </c>
      <c r="I17" s="235">
        <f t="shared" si="1"/>
        <v>1.6124999999999998</v>
      </c>
      <c r="J17" s="235">
        <f t="shared" si="2"/>
        <v>4.8374999999999995</v>
      </c>
      <c r="K17" s="235">
        <f t="shared" si="3"/>
        <v>3.2249999999999996</v>
      </c>
      <c r="L17" s="235">
        <f t="shared" si="4"/>
        <v>8.0625</v>
      </c>
      <c r="M17" s="235">
        <f t="shared" si="5"/>
        <v>29</v>
      </c>
      <c r="N17" s="235">
        <f t="shared" si="6"/>
        <v>11.6</v>
      </c>
      <c r="O17" s="235">
        <f t="shared" si="7"/>
        <v>10.149999999999999</v>
      </c>
      <c r="P17" s="235">
        <f t="shared" si="8"/>
        <v>4.0599999999999996</v>
      </c>
      <c r="Q17" s="235">
        <f t="shared" si="9"/>
        <v>1.5</v>
      </c>
      <c r="R17" s="235">
        <f t="shared" si="10"/>
        <v>3.9375</v>
      </c>
      <c r="S17" s="235">
        <f t="shared" si="11"/>
        <v>25.25</v>
      </c>
      <c r="T17" s="235">
        <f t="shared" si="12"/>
        <v>25.25</v>
      </c>
      <c r="U17" s="235">
        <f t="shared" si="13"/>
        <v>3.75</v>
      </c>
      <c r="V17" s="235">
        <f t="shared" si="14"/>
        <v>3.75</v>
      </c>
      <c r="W17" s="242"/>
      <c r="X17" s="4"/>
    </row>
    <row r="18" spans="2:24" x14ac:dyDescent="0.2">
      <c r="B18" s="521" t="s">
        <v>218</v>
      </c>
      <c r="C18" s="240">
        <f t="shared" si="0"/>
        <v>7</v>
      </c>
      <c r="D18" s="241">
        <v>3</v>
      </c>
      <c r="E18" s="241">
        <v>10</v>
      </c>
      <c r="F18" s="241">
        <v>1.49</v>
      </c>
      <c r="G18" s="241"/>
      <c r="H18" s="241">
        <v>1.45</v>
      </c>
      <c r="I18" s="235">
        <f t="shared" si="1"/>
        <v>2.1604999999999999</v>
      </c>
      <c r="J18" s="235">
        <f t="shared" si="2"/>
        <v>15.1235</v>
      </c>
      <c r="K18" s="235">
        <f t="shared" si="3"/>
        <v>6.4814999999999996</v>
      </c>
      <c r="L18" s="235">
        <f t="shared" si="4"/>
        <v>21.605</v>
      </c>
      <c r="M18" s="235">
        <f t="shared" si="5"/>
        <v>58.8</v>
      </c>
      <c r="N18" s="235">
        <f t="shared" si="6"/>
        <v>17.64</v>
      </c>
      <c r="O18" s="235">
        <f t="shared" si="7"/>
        <v>20.58</v>
      </c>
      <c r="P18" s="235">
        <f t="shared" si="8"/>
        <v>6.1739999999999995</v>
      </c>
      <c r="Q18" s="235">
        <f t="shared" si="9"/>
        <v>4.47</v>
      </c>
      <c r="R18" s="235">
        <f t="shared" si="10"/>
        <v>15.645000000000001</v>
      </c>
      <c r="S18" s="235">
        <f t="shared" si="11"/>
        <v>43.9</v>
      </c>
      <c r="T18" s="235">
        <f t="shared" si="12"/>
        <v>43.9</v>
      </c>
      <c r="U18" s="235">
        <f t="shared" si="13"/>
        <v>14.9</v>
      </c>
      <c r="V18" s="235">
        <f t="shared" si="14"/>
        <v>14.9</v>
      </c>
      <c r="W18" s="242"/>
      <c r="X18" s="4"/>
    </row>
    <row r="19" spans="2:24" x14ac:dyDescent="0.2">
      <c r="B19" s="521"/>
      <c r="C19" s="240">
        <f t="shared" si="0"/>
        <v>7</v>
      </c>
      <c r="D19" s="241">
        <v>3</v>
      </c>
      <c r="E19" s="241">
        <v>10</v>
      </c>
      <c r="F19" s="241">
        <v>0.75</v>
      </c>
      <c r="G19" s="241"/>
      <c r="H19" s="241">
        <v>2.15</v>
      </c>
      <c r="I19" s="235">
        <f t="shared" si="1"/>
        <v>1.6124999999999998</v>
      </c>
      <c r="J19" s="235">
        <f t="shared" si="2"/>
        <v>11.287499999999998</v>
      </c>
      <c r="K19" s="235">
        <f t="shared" si="3"/>
        <v>4.8374999999999995</v>
      </c>
      <c r="L19" s="235">
        <f t="shared" si="4"/>
        <v>16.124999999999996</v>
      </c>
      <c r="M19" s="235">
        <f t="shared" si="5"/>
        <v>58</v>
      </c>
      <c r="N19" s="235">
        <f t="shared" si="6"/>
        <v>17.399999999999999</v>
      </c>
      <c r="O19" s="235">
        <f t="shared" si="7"/>
        <v>20.299999999999997</v>
      </c>
      <c r="P19" s="235">
        <f t="shared" si="8"/>
        <v>6.089999999999999</v>
      </c>
      <c r="Q19" s="235">
        <f t="shared" si="9"/>
        <v>2.25</v>
      </c>
      <c r="R19" s="235">
        <f t="shared" si="10"/>
        <v>7.875</v>
      </c>
      <c r="S19" s="235">
        <f t="shared" si="11"/>
        <v>50.5</v>
      </c>
      <c r="T19" s="235">
        <f t="shared" si="12"/>
        <v>50.5</v>
      </c>
      <c r="U19" s="235">
        <f t="shared" si="13"/>
        <v>7.5</v>
      </c>
      <c r="V19" s="235">
        <f t="shared" si="14"/>
        <v>7.5</v>
      </c>
      <c r="W19" s="242"/>
      <c r="X19" s="4"/>
    </row>
    <row r="20" spans="2:24" x14ac:dyDescent="0.2">
      <c r="B20" s="521" t="s">
        <v>219</v>
      </c>
      <c r="C20" s="240">
        <f t="shared" si="0"/>
        <v>7</v>
      </c>
      <c r="D20" s="241">
        <v>3</v>
      </c>
      <c r="E20" s="241">
        <v>10</v>
      </c>
      <c r="F20" s="241">
        <v>1.36</v>
      </c>
      <c r="G20" s="241"/>
      <c r="H20" s="241">
        <v>1.45</v>
      </c>
      <c r="I20" s="235">
        <f t="shared" si="1"/>
        <v>1.972</v>
      </c>
      <c r="J20" s="235">
        <f t="shared" si="2"/>
        <v>13.804</v>
      </c>
      <c r="K20" s="235">
        <f t="shared" si="3"/>
        <v>5.9160000000000004</v>
      </c>
      <c r="L20" s="235">
        <f t="shared" si="4"/>
        <v>19.72</v>
      </c>
      <c r="M20" s="235">
        <f t="shared" si="5"/>
        <v>56.2</v>
      </c>
      <c r="N20" s="235">
        <f t="shared" si="6"/>
        <v>16.86</v>
      </c>
      <c r="O20" s="235">
        <f t="shared" si="7"/>
        <v>19.669999999999998</v>
      </c>
      <c r="P20" s="235">
        <f t="shared" si="8"/>
        <v>5.9009999999999998</v>
      </c>
      <c r="Q20" s="235">
        <f t="shared" si="9"/>
        <v>4.08</v>
      </c>
      <c r="R20" s="235">
        <f t="shared" si="10"/>
        <v>14.280000000000003</v>
      </c>
      <c r="S20" s="235">
        <f t="shared" si="11"/>
        <v>42.599999999999994</v>
      </c>
      <c r="T20" s="235">
        <f t="shared" si="12"/>
        <v>42.599999999999994</v>
      </c>
      <c r="U20" s="235">
        <f t="shared" si="13"/>
        <v>13.600000000000001</v>
      </c>
      <c r="V20" s="235">
        <f t="shared" si="14"/>
        <v>13.600000000000001</v>
      </c>
      <c r="W20" s="242"/>
      <c r="X20" s="4"/>
    </row>
    <row r="21" spans="2:24" x14ac:dyDescent="0.2">
      <c r="B21" s="521"/>
      <c r="C21" s="240">
        <f t="shared" si="0"/>
        <v>7</v>
      </c>
      <c r="D21" s="241">
        <v>3</v>
      </c>
      <c r="E21" s="241">
        <v>10</v>
      </c>
      <c r="F21" s="241">
        <v>0.75</v>
      </c>
      <c r="G21" s="241"/>
      <c r="H21" s="241">
        <v>2.15</v>
      </c>
      <c r="I21" s="235">
        <f t="shared" si="1"/>
        <v>1.6124999999999998</v>
      </c>
      <c r="J21" s="235">
        <f t="shared" si="2"/>
        <v>11.287499999999998</v>
      </c>
      <c r="K21" s="235">
        <f t="shared" si="3"/>
        <v>4.8374999999999995</v>
      </c>
      <c r="L21" s="235">
        <f t="shared" si="4"/>
        <v>16.124999999999996</v>
      </c>
      <c r="M21" s="235">
        <f t="shared" si="5"/>
        <v>58</v>
      </c>
      <c r="N21" s="235">
        <f t="shared" si="6"/>
        <v>17.399999999999999</v>
      </c>
      <c r="O21" s="235">
        <f t="shared" si="7"/>
        <v>20.299999999999997</v>
      </c>
      <c r="P21" s="235">
        <f t="shared" si="8"/>
        <v>6.089999999999999</v>
      </c>
      <c r="Q21" s="235">
        <f t="shared" si="9"/>
        <v>2.25</v>
      </c>
      <c r="R21" s="235">
        <f t="shared" si="10"/>
        <v>7.875</v>
      </c>
      <c r="S21" s="235">
        <f t="shared" si="11"/>
        <v>50.5</v>
      </c>
      <c r="T21" s="235">
        <f t="shared" si="12"/>
        <v>50.5</v>
      </c>
      <c r="U21" s="235">
        <f t="shared" si="13"/>
        <v>7.5</v>
      </c>
      <c r="V21" s="235">
        <f t="shared" si="14"/>
        <v>7.5</v>
      </c>
      <c r="W21" s="242"/>
      <c r="X21" s="4"/>
    </row>
    <row r="22" spans="2:24" x14ac:dyDescent="0.2">
      <c r="B22" s="521" t="s">
        <v>220</v>
      </c>
      <c r="C22" s="240">
        <f t="shared" si="0"/>
        <v>4</v>
      </c>
      <c r="D22" s="241">
        <v>6</v>
      </c>
      <c r="E22" s="241">
        <v>10</v>
      </c>
      <c r="F22" s="241">
        <v>1.36</v>
      </c>
      <c r="G22" s="241"/>
      <c r="H22" s="241">
        <v>1.45</v>
      </c>
      <c r="I22" s="235">
        <f t="shared" si="1"/>
        <v>1.972</v>
      </c>
      <c r="J22" s="235">
        <f t="shared" si="2"/>
        <v>7.8879999999999999</v>
      </c>
      <c r="K22" s="235">
        <f t="shared" si="3"/>
        <v>11.832000000000001</v>
      </c>
      <c r="L22" s="235">
        <f t="shared" si="4"/>
        <v>19.72</v>
      </c>
      <c r="M22" s="235">
        <f t="shared" si="5"/>
        <v>56.2</v>
      </c>
      <c r="N22" s="235">
        <f t="shared" si="6"/>
        <v>33.72</v>
      </c>
      <c r="O22" s="235">
        <f t="shared" si="7"/>
        <v>19.669999999999998</v>
      </c>
      <c r="P22" s="235">
        <f t="shared" si="8"/>
        <v>11.802</v>
      </c>
      <c r="Q22" s="235">
        <f t="shared" si="9"/>
        <v>8.16</v>
      </c>
      <c r="R22" s="235">
        <f t="shared" si="10"/>
        <v>14.280000000000003</v>
      </c>
      <c r="S22" s="235">
        <f t="shared" si="11"/>
        <v>42.599999999999994</v>
      </c>
      <c r="T22" s="235">
        <f t="shared" si="12"/>
        <v>42.599999999999994</v>
      </c>
      <c r="U22" s="235">
        <f t="shared" si="13"/>
        <v>13.600000000000001</v>
      </c>
      <c r="V22" s="235">
        <f t="shared" si="14"/>
        <v>13.600000000000001</v>
      </c>
      <c r="W22" s="242"/>
      <c r="X22" s="4"/>
    </row>
    <row r="23" spans="2:24" x14ac:dyDescent="0.2">
      <c r="B23" s="521"/>
      <c r="C23" s="240">
        <f t="shared" si="0"/>
        <v>4</v>
      </c>
      <c r="D23" s="241">
        <v>6</v>
      </c>
      <c r="E23" s="241">
        <v>10</v>
      </c>
      <c r="F23" s="241">
        <v>0.75</v>
      </c>
      <c r="G23" s="241"/>
      <c r="H23" s="241">
        <v>2.15</v>
      </c>
      <c r="I23" s="235">
        <f t="shared" si="1"/>
        <v>1.6124999999999998</v>
      </c>
      <c r="J23" s="235">
        <f t="shared" si="2"/>
        <v>6.4499999999999993</v>
      </c>
      <c r="K23" s="235">
        <f t="shared" si="3"/>
        <v>9.6749999999999989</v>
      </c>
      <c r="L23" s="235">
        <f t="shared" si="4"/>
        <v>16.125</v>
      </c>
      <c r="M23" s="235">
        <f t="shared" si="5"/>
        <v>58</v>
      </c>
      <c r="N23" s="235">
        <f t="shared" si="6"/>
        <v>34.799999999999997</v>
      </c>
      <c r="O23" s="235">
        <f t="shared" si="7"/>
        <v>20.299999999999997</v>
      </c>
      <c r="P23" s="235">
        <f t="shared" si="8"/>
        <v>12.179999999999998</v>
      </c>
      <c r="Q23" s="235">
        <f t="shared" si="9"/>
        <v>4.5</v>
      </c>
      <c r="R23" s="235">
        <f t="shared" si="10"/>
        <v>7.875</v>
      </c>
      <c r="S23" s="235">
        <f t="shared" si="11"/>
        <v>50.5</v>
      </c>
      <c r="T23" s="235">
        <f t="shared" si="12"/>
        <v>50.5</v>
      </c>
      <c r="U23" s="235">
        <f t="shared" si="13"/>
        <v>7.5</v>
      </c>
      <c r="V23" s="235">
        <f t="shared" si="14"/>
        <v>7.5</v>
      </c>
      <c r="W23" s="242"/>
      <c r="X23" s="4"/>
    </row>
    <row r="24" spans="2:24" x14ac:dyDescent="0.2">
      <c r="B24" s="238" t="s">
        <v>221</v>
      </c>
      <c r="C24" s="240">
        <f t="shared" si="0"/>
        <v>4</v>
      </c>
      <c r="D24" s="241">
        <v>1</v>
      </c>
      <c r="E24" s="241">
        <v>5</v>
      </c>
      <c r="F24" s="241">
        <v>2.2400000000000002</v>
      </c>
      <c r="G24" s="241"/>
      <c r="H24" s="241">
        <v>1.45</v>
      </c>
      <c r="I24" s="235">
        <f t="shared" si="1"/>
        <v>3.2480000000000002</v>
      </c>
      <c r="J24" s="235">
        <f t="shared" si="2"/>
        <v>12.992000000000001</v>
      </c>
      <c r="K24" s="235">
        <f t="shared" si="3"/>
        <v>3.2480000000000002</v>
      </c>
      <c r="L24" s="235">
        <f t="shared" si="4"/>
        <v>16.240000000000002</v>
      </c>
      <c r="M24" s="235">
        <f t="shared" si="5"/>
        <v>36.900000000000006</v>
      </c>
      <c r="N24" s="235">
        <f t="shared" si="6"/>
        <v>7.3800000000000008</v>
      </c>
      <c r="O24" s="235">
        <f t="shared" si="7"/>
        <v>12.915000000000001</v>
      </c>
      <c r="P24" s="235">
        <f t="shared" si="8"/>
        <v>2.5830000000000002</v>
      </c>
      <c r="Q24" s="235">
        <f t="shared" si="9"/>
        <v>2.2400000000000002</v>
      </c>
      <c r="R24" s="235">
        <f t="shared" si="10"/>
        <v>11.760000000000002</v>
      </c>
      <c r="S24" s="235">
        <f t="shared" si="11"/>
        <v>25.700000000000003</v>
      </c>
      <c r="T24" s="235">
        <f t="shared" si="12"/>
        <v>25.700000000000003</v>
      </c>
      <c r="U24" s="235">
        <f t="shared" si="13"/>
        <v>11.200000000000001</v>
      </c>
      <c r="V24" s="235">
        <f t="shared" si="14"/>
        <v>11.200000000000001</v>
      </c>
      <c r="W24" s="242"/>
      <c r="X24" s="4"/>
    </row>
    <row r="25" spans="2:24" x14ac:dyDescent="0.2">
      <c r="B25" s="238" t="s">
        <v>222</v>
      </c>
      <c r="C25" s="240">
        <f t="shared" si="0"/>
        <v>3</v>
      </c>
      <c r="D25" s="241">
        <v>2</v>
      </c>
      <c r="E25" s="241">
        <v>5</v>
      </c>
      <c r="F25" s="241">
        <v>2.2400000000000002</v>
      </c>
      <c r="G25" s="241"/>
      <c r="H25" s="241">
        <v>1.45</v>
      </c>
      <c r="I25" s="235">
        <f t="shared" si="1"/>
        <v>3.2480000000000002</v>
      </c>
      <c r="J25" s="235">
        <f t="shared" si="2"/>
        <v>9.7439999999999998</v>
      </c>
      <c r="K25" s="235">
        <f t="shared" si="3"/>
        <v>6.4960000000000004</v>
      </c>
      <c r="L25" s="235">
        <f t="shared" si="4"/>
        <v>16.240000000000002</v>
      </c>
      <c r="M25" s="235">
        <f t="shared" si="5"/>
        <v>36.900000000000006</v>
      </c>
      <c r="N25" s="235">
        <f t="shared" si="6"/>
        <v>14.760000000000002</v>
      </c>
      <c r="O25" s="235">
        <f t="shared" si="7"/>
        <v>12.915000000000001</v>
      </c>
      <c r="P25" s="235">
        <f t="shared" si="8"/>
        <v>5.1660000000000004</v>
      </c>
      <c r="Q25" s="235">
        <f t="shared" si="9"/>
        <v>4.4800000000000004</v>
      </c>
      <c r="R25" s="235">
        <f t="shared" si="10"/>
        <v>11.760000000000002</v>
      </c>
      <c r="S25" s="235">
        <f t="shared" si="11"/>
        <v>25.700000000000003</v>
      </c>
      <c r="T25" s="235">
        <f t="shared" si="12"/>
        <v>25.700000000000003</v>
      </c>
      <c r="U25" s="235">
        <f t="shared" si="13"/>
        <v>11.200000000000001</v>
      </c>
      <c r="V25" s="235">
        <f t="shared" si="14"/>
        <v>11.200000000000001</v>
      </c>
      <c r="W25" s="242"/>
      <c r="X25" s="4"/>
    </row>
    <row r="26" spans="2:24" x14ac:dyDescent="0.2">
      <c r="B26" s="238" t="s">
        <v>223</v>
      </c>
      <c r="C26" s="240">
        <f t="shared" si="0"/>
        <v>0</v>
      </c>
      <c r="D26" s="241">
        <v>10</v>
      </c>
      <c r="E26" s="241">
        <v>10</v>
      </c>
      <c r="F26" s="241">
        <v>2.6080000000000001</v>
      </c>
      <c r="G26" s="241">
        <f t="shared" ref="G26:G34" si="15">F26*E26</f>
        <v>26.080000000000002</v>
      </c>
      <c r="H26" s="241">
        <v>2.68</v>
      </c>
      <c r="I26" s="235">
        <f t="shared" si="1"/>
        <v>6.989440000000001</v>
      </c>
      <c r="J26" s="235">
        <f t="shared" si="2"/>
        <v>0</v>
      </c>
      <c r="K26" s="235">
        <f t="shared" si="3"/>
        <v>69.894400000000005</v>
      </c>
      <c r="L26" s="235">
        <f t="shared" si="4"/>
        <v>69.894400000000005</v>
      </c>
      <c r="M26" s="235">
        <f t="shared" si="5"/>
        <v>105.76</v>
      </c>
      <c r="N26" s="235">
        <f t="shared" si="6"/>
        <v>105.76</v>
      </c>
      <c r="O26" s="235">
        <f t="shared" si="7"/>
        <v>37.015999999999998</v>
      </c>
      <c r="P26" s="235">
        <f t="shared" si="8"/>
        <v>37.015999999999998</v>
      </c>
      <c r="Q26" s="235">
        <f t="shared" si="9"/>
        <v>26.080000000000002</v>
      </c>
      <c r="R26" s="235">
        <f t="shared" si="10"/>
        <v>27.384000000000004</v>
      </c>
      <c r="S26" s="235">
        <f t="shared" si="11"/>
        <v>79.680000000000007</v>
      </c>
      <c r="T26" s="235">
        <f t="shared" si="12"/>
        <v>79.680000000000007</v>
      </c>
      <c r="U26" s="235">
        <f t="shared" si="13"/>
        <v>26.080000000000002</v>
      </c>
      <c r="V26" s="235">
        <f t="shared" si="14"/>
        <v>26.080000000000002</v>
      </c>
      <c r="W26" s="242"/>
      <c r="X26" s="4"/>
    </row>
    <row r="27" spans="2:24" x14ac:dyDescent="0.2">
      <c r="B27" s="238" t="s">
        <v>224</v>
      </c>
      <c r="C27" s="240">
        <f t="shared" si="0"/>
        <v>0</v>
      </c>
      <c r="D27" s="241">
        <v>10</v>
      </c>
      <c r="E27" s="241">
        <v>10</v>
      </c>
      <c r="F27" s="241">
        <v>2.6080000000000001</v>
      </c>
      <c r="G27" s="241">
        <f t="shared" si="15"/>
        <v>26.080000000000002</v>
      </c>
      <c r="H27" s="241">
        <v>2.68</v>
      </c>
      <c r="I27" s="235">
        <f t="shared" si="1"/>
        <v>6.989440000000001</v>
      </c>
      <c r="J27" s="235">
        <f t="shared" si="2"/>
        <v>0</v>
      </c>
      <c r="K27" s="235">
        <f t="shared" si="3"/>
        <v>69.894400000000005</v>
      </c>
      <c r="L27" s="235">
        <f t="shared" si="4"/>
        <v>69.894400000000005</v>
      </c>
      <c r="M27" s="235">
        <f t="shared" si="5"/>
        <v>105.76</v>
      </c>
      <c r="N27" s="235">
        <f t="shared" si="6"/>
        <v>105.76</v>
      </c>
      <c r="O27" s="235">
        <f t="shared" si="7"/>
        <v>37.015999999999998</v>
      </c>
      <c r="P27" s="235">
        <f t="shared" si="8"/>
        <v>37.015999999999998</v>
      </c>
      <c r="Q27" s="235">
        <f t="shared" si="9"/>
        <v>26.080000000000002</v>
      </c>
      <c r="R27" s="235">
        <f t="shared" si="10"/>
        <v>27.384000000000004</v>
      </c>
      <c r="S27" s="235">
        <f t="shared" si="11"/>
        <v>79.680000000000007</v>
      </c>
      <c r="T27" s="235">
        <f t="shared" si="12"/>
        <v>79.680000000000007</v>
      </c>
      <c r="U27" s="235">
        <f t="shared" si="13"/>
        <v>26.080000000000002</v>
      </c>
      <c r="V27" s="235">
        <f t="shared" si="14"/>
        <v>26.080000000000002</v>
      </c>
      <c r="W27" s="242"/>
      <c r="X27" s="4"/>
    </row>
    <row r="28" spans="2:24" x14ac:dyDescent="0.2">
      <c r="B28" s="238" t="s">
        <v>225</v>
      </c>
      <c r="C28" s="240">
        <f t="shared" si="0"/>
        <v>0</v>
      </c>
      <c r="D28" s="241">
        <v>10</v>
      </c>
      <c r="E28" s="241">
        <v>10</v>
      </c>
      <c r="F28" s="241">
        <v>4.1500000000000004</v>
      </c>
      <c r="G28" s="241">
        <f t="shared" si="15"/>
        <v>41.5</v>
      </c>
      <c r="H28" s="241">
        <v>2.68</v>
      </c>
      <c r="I28" s="235">
        <f t="shared" si="1"/>
        <v>11.122000000000002</v>
      </c>
      <c r="J28" s="235">
        <f t="shared" si="2"/>
        <v>0</v>
      </c>
      <c r="K28" s="235">
        <f t="shared" si="3"/>
        <v>111.22000000000001</v>
      </c>
      <c r="L28" s="235">
        <f t="shared" si="4"/>
        <v>111.22000000000001</v>
      </c>
      <c r="M28" s="235">
        <f t="shared" si="5"/>
        <v>136.6</v>
      </c>
      <c r="N28" s="235">
        <f t="shared" si="6"/>
        <v>136.6</v>
      </c>
      <c r="O28" s="235">
        <f t="shared" si="7"/>
        <v>47.809999999999995</v>
      </c>
      <c r="P28" s="235">
        <f t="shared" si="8"/>
        <v>47.809999999999995</v>
      </c>
      <c r="Q28" s="235">
        <f t="shared" si="9"/>
        <v>41.5</v>
      </c>
      <c r="R28" s="235">
        <f t="shared" si="10"/>
        <v>43.575000000000003</v>
      </c>
      <c r="S28" s="235">
        <f t="shared" si="11"/>
        <v>95.100000000000023</v>
      </c>
      <c r="T28" s="235">
        <f t="shared" si="12"/>
        <v>95.100000000000023</v>
      </c>
      <c r="U28" s="235">
        <f t="shared" si="13"/>
        <v>41.5</v>
      </c>
      <c r="V28" s="235">
        <f t="shared" si="14"/>
        <v>41.5</v>
      </c>
      <c r="W28" s="242"/>
      <c r="X28" s="4"/>
    </row>
    <row r="29" spans="2:24" x14ac:dyDescent="0.2">
      <c r="B29" s="238" t="s">
        <v>226</v>
      </c>
      <c r="C29" s="240">
        <f t="shared" si="0"/>
        <v>0</v>
      </c>
      <c r="D29" s="241">
        <v>10</v>
      </c>
      <c r="E29" s="241">
        <v>10</v>
      </c>
      <c r="F29" s="241">
        <v>4.1500000000000004</v>
      </c>
      <c r="G29" s="241">
        <f t="shared" si="15"/>
        <v>41.5</v>
      </c>
      <c r="H29" s="241">
        <v>2.68</v>
      </c>
      <c r="I29" s="235">
        <f t="shared" si="1"/>
        <v>11.122000000000002</v>
      </c>
      <c r="J29" s="235">
        <f t="shared" si="2"/>
        <v>0</v>
      </c>
      <c r="K29" s="235">
        <f t="shared" si="3"/>
        <v>111.22000000000001</v>
      </c>
      <c r="L29" s="235">
        <f t="shared" si="4"/>
        <v>111.22000000000001</v>
      </c>
      <c r="M29" s="235">
        <f t="shared" si="5"/>
        <v>136.6</v>
      </c>
      <c r="N29" s="235">
        <f t="shared" si="6"/>
        <v>136.6</v>
      </c>
      <c r="O29" s="235">
        <f t="shared" si="7"/>
        <v>47.809999999999995</v>
      </c>
      <c r="P29" s="235">
        <f t="shared" si="8"/>
        <v>47.809999999999995</v>
      </c>
      <c r="Q29" s="235">
        <f t="shared" si="9"/>
        <v>41.5</v>
      </c>
      <c r="R29" s="235">
        <f t="shared" si="10"/>
        <v>43.575000000000003</v>
      </c>
      <c r="S29" s="235">
        <f t="shared" si="11"/>
        <v>95.100000000000023</v>
      </c>
      <c r="T29" s="235">
        <f t="shared" si="12"/>
        <v>95.100000000000023</v>
      </c>
      <c r="U29" s="235">
        <f t="shared" si="13"/>
        <v>41.5</v>
      </c>
      <c r="V29" s="235">
        <f t="shared" si="14"/>
        <v>41.5</v>
      </c>
      <c r="W29" s="242"/>
      <c r="X29" s="4"/>
    </row>
    <row r="30" spans="2:24" x14ac:dyDescent="0.2">
      <c r="B30" s="238" t="s">
        <v>227</v>
      </c>
      <c r="C30" s="240">
        <f t="shared" si="0"/>
        <v>0</v>
      </c>
      <c r="D30" s="241">
        <v>10</v>
      </c>
      <c r="E30" s="241">
        <v>10</v>
      </c>
      <c r="F30" s="241">
        <v>1.98</v>
      </c>
      <c r="G30" s="241">
        <f t="shared" si="15"/>
        <v>19.8</v>
      </c>
      <c r="H30" s="241">
        <v>2.68</v>
      </c>
      <c r="I30" s="235">
        <f t="shared" si="1"/>
        <v>5.3064</v>
      </c>
      <c r="J30" s="235">
        <f t="shared" si="2"/>
        <v>0</v>
      </c>
      <c r="K30" s="235">
        <f t="shared" si="3"/>
        <v>53.064</v>
      </c>
      <c r="L30" s="235">
        <f t="shared" si="4"/>
        <v>53.064</v>
      </c>
      <c r="M30" s="235">
        <f t="shared" si="5"/>
        <v>93.2</v>
      </c>
      <c r="N30" s="235">
        <f t="shared" si="6"/>
        <v>93.2</v>
      </c>
      <c r="O30" s="235">
        <f t="shared" si="7"/>
        <v>32.619999999999997</v>
      </c>
      <c r="P30" s="235">
        <f t="shared" si="8"/>
        <v>32.619999999999997</v>
      </c>
      <c r="Q30" s="235">
        <f t="shared" si="9"/>
        <v>19.8</v>
      </c>
      <c r="R30" s="235">
        <f t="shared" si="10"/>
        <v>20.790000000000003</v>
      </c>
      <c r="S30" s="235">
        <f t="shared" si="11"/>
        <v>73.400000000000006</v>
      </c>
      <c r="T30" s="235">
        <f t="shared" si="12"/>
        <v>73.400000000000006</v>
      </c>
      <c r="U30" s="235">
        <f t="shared" si="13"/>
        <v>19.8</v>
      </c>
      <c r="V30" s="235">
        <f t="shared" si="14"/>
        <v>19.8</v>
      </c>
      <c r="W30" s="242"/>
      <c r="X30" s="4"/>
    </row>
    <row r="31" spans="2:24" x14ac:dyDescent="0.2">
      <c r="B31" s="238" t="s">
        <v>228</v>
      </c>
      <c r="C31" s="240">
        <f t="shared" si="0"/>
        <v>0</v>
      </c>
      <c r="D31" s="241">
        <v>10</v>
      </c>
      <c r="E31" s="241">
        <v>10</v>
      </c>
      <c r="F31" s="241">
        <v>1.03</v>
      </c>
      <c r="G31" s="241">
        <f t="shared" si="15"/>
        <v>10.3</v>
      </c>
      <c r="H31" s="241">
        <v>2.68</v>
      </c>
      <c r="I31" s="235">
        <f t="shared" si="1"/>
        <v>2.7604000000000002</v>
      </c>
      <c r="J31" s="235">
        <f t="shared" si="2"/>
        <v>0</v>
      </c>
      <c r="K31" s="235">
        <f t="shared" si="3"/>
        <v>27.604000000000003</v>
      </c>
      <c r="L31" s="235">
        <f t="shared" si="4"/>
        <v>27.604000000000003</v>
      </c>
      <c r="M31" s="235">
        <f t="shared" si="5"/>
        <v>74.2</v>
      </c>
      <c r="N31" s="235">
        <f t="shared" si="6"/>
        <v>74.2</v>
      </c>
      <c r="O31" s="235">
        <f t="shared" si="7"/>
        <v>25.97</v>
      </c>
      <c r="P31" s="235">
        <f t="shared" si="8"/>
        <v>25.97</v>
      </c>
      <c r="Q31" s="235">
        <f t="shared" si="9"/>
        <v>10.3</v>
      </c>
      <c r="R31" s="235">
        <f t="shared" si="10"/>
        <v>10.815000000000001</v>
      </c>
      <c r="S31" s="235">
        <f t="shared" si="11"/>
        <v>63.900000000000006</v>
      </c>
      <c r="T31" s="235">
        <f t="shared" si="12"/>
        <v>63.900000000000006</v>
      </c>
      <c r="U31" s="235">
        <f t="shared" si="13"/>
        <v>10.3</v>
      </c>
      <c r="V31" s="235">
        <f t="shared" si="14"/>
        <v>10.3</v>
      </c>
      <c r="W31" s="242"/>
      <c r="X31" s="4"/>
    </row>
    <row r="32" spans="2:24" x14ac:dyDescent="0.2">
      <c r="B32" s="238" t="s">
        <v>229</v>
      </c>
      <c r="C32" s="240">
        <f t="shared" si="0"/>
        <v>0</v>
      </c>
      <c r="D32" s="241">
        <v>20</v>
      </c>
      <c r="E32" s="241">
        <v>20</v>
      </c>
      <c r="F32" s="241">
        <v>1.03</v>
      </c>
      <c r="G32" s="241">
        <f t="shared" si="15"/>
        <v>20.6</v>
      </c>
      <c r="H32" s="241">
        <v>2.68</v>
      </c>
      <c r="I32" s="235">
        <f t="shared" si="1"/>
        <v>2.7604000000000002</v>
      </c>
      <c r="J32" s="235">
        <f t="shared" si="2"/>
        <v>0</v>
      </c>
      <c r="K32" s="235">
        <f t="shared" si="3"/>
        <v>55.208000000000006</v>
      </c>
      <c r="L32" s="235">
        <f t="shared" si="4"/>
        <v>55.208000000000006</v>
      </c>
      <c r="M32" s="235">
        <f t="shared" si="5"/>
        <v>148.4</v>
      </c>
      <c r="N32" s="235">
        <f t="shared" si="6"/>
        <v>148.4</v>
      </c>
      <c r="O32" s="235">
        <f t="shared" si="7"/>
        <v>51.94</v>
      </c>
      <c r="P32" s="235">
        <f t="shared" si="8"/>
        <v>51.94</v>
      </c>
      <c r="Q32" s="235">
        <f t="shared" si="9"/>
        <v>20.6</v>
      </c>
      <c r="R32" s="235">
        <f t="shared" si="10"/>
        <v>21.630000000000003</v>
      </c>
      <c r="S32" s="235">
        <f t="shared" si="11"/>
        <v>127.80000000000001</v>
      </c>
      <c r="T32" s="235">
        <f t="shared" si="12"/>
        <v>127.80000000000001</v>
      </c>
      <c r="U32" s="235">
        <f t="shared" si="13"/>
        <v>20.6</v>
      </c>
      <c r="V32" s="235">
        <f t="shared" si="14"/>
        <v>20.6</v>
      </c>
      <c r="W32" s="242"/>
      <c r="X32" s="4"/>
    </row>
    <row r="33" spans="1:24" x14ac:dyDescent="0.2">
      <c r="B33" s="238" t="s">
        <v>230</v>
      </c>
      <c r="C33" s="240">
        <f t="shared" si="0"/>
        <v>0</v>
      </c>
      <c r="D33" s="241">
        <v>10</v>
      </c>
      <c r="E33" s="241">
        <v>10</v>
      </c>
      <c r="F33" s="241">
        <v>1.2</v>
      </c>
      <c r="G33" s="241">
        <f t="shared" si="15"/>
        <v>12</v>
      </c>
      <c r="H33" s="241">
        <v>2.68</v>
      </c>
      <c r="I33" s="235">
        <f t="shared" si="1"/>
        <v>3.2160000000000002</v>
      </c>
      <c r="J33" s="235">
        <f t="shared" si="2"/>
        <v>0</v>
      </c>
      <c r="K33" s="235">
        <f t="shared" si="3"/>
        <v>32.160000000000004</v>
      </c>
      <c r="L33" s="235">
        <f t="shared" si="4"/>
        <v>32.160000000000004</v>
      </c>
      <c r="M33" s="235">
        <f t="shared" si="5"/>
        <v>77.599999999999994</v>
      </c>
      <c r="N33" s="235">
        <f t="shared" si="6"/>
        <v>77.599999999999994</v>
      </c>
      <c r="O33" s="235">
        <f t="shared" si="7"/>
        <v>27.159999999999997</v>
      </c>
      <c r="P33" s="235">
        <f t="shared" si="8"/>
        <v>27.159999999999997</v>
      </c>
      <c r="Q33" s="235">
        <f t="shared" si="9"/>
        <v>12</v>
      </c>
      <c r="R33" s="235">
        <f t="shared" si="10"/>
        <v>12.600000000000001</v>
      </c>
      <c r="S33" s="235">
        <f t="shared" si="11"/>
        <v>65.600000000000009</v>
      </c>
      <c r="T33" s="235">
        <f t="shared" si="12"/>
        <v>65.600000000000009</v>
      </c>
      <c r="U33" s="235">
        <f t="shared" si="13"/>
        <v>12</v>
      </c>
      <c r="V33" s="235">
        <f t="shared" si="14"/>
        <v>12</v>
      </c>
      <c r="W33" s="242"/>
      <c r="X33" s="4"/>
    </row>
    <row r="34" spans="1:24" x14ac:dyDescent="0.2">
      <c r="B34" s="238" t="s">
        <v>231</v>
      </c>
      <c r="C34" s="240">
        <f t="shared" si="0"/>
        <v>0</v>
      </c>
      <c r="D34" s="241">
        <v>10</v>
      </c>
      <c r="E34" s="241">
        <v>10</v>
      </c>
      <c r="F34" s="241">
        <v>1.2</v>
      </c>
      <c r="G34" s="241">
        <f t="shared" si="15"/>
        <v>12</v>
      </c>
      <c r="H34" s="241">
        <v>2.68</v>
      </c>
      <c r="I34" s="235">
        <f t="shared" si="1"/>
        <v>3.2160000000000002</v>
      </c>
      <c r="J34" s="235">
        <f t="shared" si="2"/>
        <v>0</v>
      </c>
      <c r="K34" s="235">
        <f t="shared" si="3"/>
        <v>32.160000000000004</v>
      </c>
      <c r="L34" s="235">
        <f t="shared" si="4"/>
        <v>32.160000000000004</v>
      </c>
      <c r="M34" s="235">
        <f t="shared" si="5"/>
        <v>77.599999999999994</v>
      </c>
      <c r="N34" s="235">
        <f t="shared" si="6"/>
        <v>77.599999999999994</v>
      </c>
      <c r="O34" s="235">
        <f t="shared" si="7"/>
        <v>27.159999999999997</v>
      </c>
      <c r="P34" s="235">
        <f t="shared" si="8"/>
        <v>27.159999999999997</v>
      </c>
      <c r="Q34" s="235">
        <f t="shared" si="9"/>
        <v>12</v>
      </c>
      <c r="R34" s="235">
        <f t="shared" si="10"/>
        <v>12.600000000000001</v>
      </c>
      <c r="S34" s="235">
        <f t="shared" si="11"/>
        <v>65.600000000000009</v>
      </c>
      <c r="T34" s="235">
        <f t="shared" si="12"/>
        <v>65.600000000000009</v>
      </c>
      <c r="U34" s="235">
        <f t="shared" si="13"/>
        <v>12</v>
      </c>
      <c r="V34" s="235">
        <f t="shared" si="14"/>
        <v>12</v>
      </c>
      <c r="W34" s="242"/>
      <c r="X34" s="4"/>
    </row>
    <row r="35" spans="1:24" x14ac:dyDescent="0.2">
      <c r="B35" s="243" t="s">
        <v>232</v>
      </c>
      <c r="C35" s="240">
        <f t="shared" si="0"/>
        <v>5</v>
      </c>
      <c r="D35" s="241">
        <v>5</v>
      </c>
      <c r="E35" s="241">
        <v>10</v>
      </c>
      <c r="F35" s="241">
        <v>0.9</v>
      </c>
      <c r="G35" s="241"/>
      <c r="H35" s="241">
        <v>2.15</v>
      </c>
      <c r="I35" s="235">
        <f t="shared" si="1"/>
        <v>1.9350000000000001</v>
      </c>
      <c r="J35" s="235">
        <f t="shared" si="2"/>
        <v>9.6750000000000007</v>
      </c>
      <c r="K35" s="235">
        <f t="shared" si="3"/>
        <v>9.6750000000000007</v>
      </c>
      <c r="L35" s="235">
        <f t="shared" si="4"/>
        <v>19.350000000000001</v>
      </c>
      <c r="M35" s="235">
        <f t="shared" si="5"/>
        <v>61</v>
      </c>
      <c r="N35" s="235">
        <f t="shared" si="6"/>
        <v>30.5</v>
      </c>
      <c r="O35" s="235">
        <f t="shared" ref="O35:O37" si="16">(F35+H35*2)*E35*$O$3</f>
        <v>18.2</v>
      </c>
      <c r="P35" s="235">
        <f t="shared" ref="P35:P37" si="17">(F35+H35*2)*D35*$P$3</f>
        <v>9.1</v>
      </c>
      <c r="T35" s="235">
        <f t="shared" si="12"/>
        <v>0</v>
      </c>
      <c r="U35" s="235">
        <f t="shared" si="13"/>
        <v>9</v>
      </c>
      <c r="V35" s="235">
        <f t="shared" si="14"/>
        <v>9</v>
      </c>
    </row>
    <row r="36" spans="1:24" x14ac:dyDescent="0.2">
      <c r="B36" s="243" t="s">
        <v>233</v>
      </c>
      <c r="C36" s="240">
        <v>0</v>
      </c>
      <c r="D36" s="241">
        <v>2</v>
      </c>
      <c r="E36" s="241">
        <v>2</v>
      </c>
      <c r="F36" s="241">
        <v>0.95</v>
      </c>
      <c r="G36" s="241"/>
      <c r="H36" s="241">
        <v>1.87</v>
      </c>
      <c r="I36" s="235">
        <f t="shared" si="1"/>
        <v>1.7765</v>
      </c>
      <c r="J36" s="235">
        <f t="shared" si="2"/>
        <v>0</v>
      </c>
      <c r="K36" s="235">
        <f t="shared" si="3"/>
        <v>3.5529999999999999</v>
      </c>
      <c r="L36" s="235">
        <f t="shared" si="4"/>
        <v>3.5529999999999999</v>
      </c>
      <c r="M36" s="235">
        <f t="shared" si="5"/>
        <v>11.280000000000001</v>
      </c>
      <c r="N36" s="235">
        <f t="shared" si="6"/>
        <v>11.280000000000001</v>
      </c>
      <c r="O36" s="235">
        <f t="shared" si="16"/>
        <v>3.2829999999999999</v>
      </c>
      <c r="P36" s="235">
        <f t="shared" si="17"/>
        <v>3.2829999999999999</v>
      </c>
      <c r="T36" s="235">
        <f t="shared" si="12"/>
        <v>0</v>
      </c>
      <c r="U36" s="235">
        <f t="shared" si="13"/>
        <v>1.9</v>
      </c>
      <c r="V36" s="235">
        <f t="shared" si="14"/>
        <v>1.9</v>
      </c>
    </row>
    <row r="37" spans="1:24" x14ac:dyDescent="0.2">
      <c r="B37" s="243" t="s">
        <v>234</v>
      </c>
      <c r="C37" s="240">
        <v>0</v>
      </c>
      <c r="D37" s="241">
        <v>2</v>
      </c>
      <c r="E37" s="241">
        <v>2</v>
      </c>
      <c r="F37" s="241">
        <v>1.2</v>
      </c>
      <c r="G37" s="241"/>
      <c r="H37" s="241">
        <v>1.2</v>
      </c>
      <c r="I37" s="235">
        <f t="shared" si="1"/>
        <v>1.44</v>
      </c>
      <c r="J37" s="235">
        <f t="shared" si="2"/>
        <v>0</v>
      </c>
      <c r="K37" s="235">
        <f t="shared" si="3"/>
        <v>2.88</v>
      </c>
      <c r="L37" s="235">
        <f t="shared" si="4"/>
        <v>2.88</v>
      </c>
      <c r="M37" s="235">
        <f t="shared" si="5"/>
        <v>9.6</v>
      </c>
      <c r="N37" s="235">
        <f t="shared" si="6"/>
        <v>9.6</v>
      </c>
      <c r="O37" s="235">
        <f t="shared" si="16"/>
        <v>2.5199999999999996</v>
      </c>
      <c r="P37" s="235">
        <f t="shared" si="17"/>
        <v>2.5199999999999996</v>
      </c>
      <c r="T37" s="235">
        <f t="shared" si="12"/>
        <v>0</v>
      </c>
      <c r="U37" s="235">
        <f t="shared" si="13"/>
        <v>2.4</v>
      </c>
      <c r="V37" s="235">
        <f t="shared" si="14"/>
        <v>2.4</v>
      </c>
    </row>
    <row r="38" spans="1:24" x14ac:dyDescent="0.2">
      <c r="B38" s="243"/>
      <c r="D38" s="244"/>
      <c r="E38" s="245">
        <f>SUM(E4:E37)</f>
        <v>294</v>
      </c>
      <c r="F38" s="244"/>
      <c r="G38" s="244"/>
      <c r="H38" s="244"/>
      <c r="I38" s="244"/>
      <c r="J38" s="245">
        <f>SUM(J4:J35)+J37</f>
        <v>237.35499999999999</v>
      </c>
      <c r="K38" s="246">
        <f>SUM(K4:K25)+K35+K36</f>
        <v>125.898</v>
      </c>
      <c r="L38" s="245"/>
      <c r="M38" s="245">
        <f>SUM(M4:M37)</f>
        <v>2069.6</v>
      </c>
      <c r="N38" s="245">
        <f>SUM(N4:N37)</f>
        <v>1350.6999999999998</v>
      </c>
      <c r="O38" s="245">
        <f>SUM(O4:O37)</f>
        <v>719.70500000000004</v>
      </c>
      <c r="P38" s="245">
        <f>SUM(P4:P37)</f>
        <v>469.66499999999996</v>
      </c>
      <c r="Q38" s="245">
        <f>SUM(Q4:Q25)</f>
        <v>70.099999999999994</v>
      </c>
      <c r="R38" s="245">
        <f>SUM(R4:R25)</f>
        <v>223.65</v>
      </c>
      <c r="S38" s="245">
        <f>SUM(S4:S37)</f>
        <v>1564.86</v>
      </c>
      <c r="T38" s="245">
        <f>SUM(T4:T37)</f>
        <v>1564.86</v>
      </c>
      <c r="U38" s="245">
        <f>SUM(U4:U37)</f>
        <v>436.15999999999997</v>
      </c>
      <c r="V38" s="245">
        <f>SUM(V4:V37)</f>
        <v>436.15999999999997</v>
      </c>
      <c r="W38" s="247">
        <v>135</v>
      </c>
    </row>
    <row r="39" spans="1:24" x14ac:dyDescent="0.2">
      <c r="B39" s="248" t="s">
        <v>235</v>
      </c>
      <c r="L39" s="235">
        <f>SUM(L4:L37)</f>
        <v>928.55780000000004</v>
      </c>
    </row>
    <row r="40" spans="1:24" x14ac:dyDescent="0.2">
      <c r="A40" s="159" t="s">
        <v>236</v>
      </c>
      <c r="B40" s="249" t="s">
        <v>237</v>
      </c>
      <c r="C40" s="159"/>
      <c r="D40" s="250" t="s">
        <v>238</v>
      </c>
      <c r="F40" s="235">
        <v>1749</v>
      </c>
      <c r="I40" s="251"/>
      <c r="J40" s="251"/>
    </row>
    <row r="41" spans="1:24" x14ac:dyDescent="0.2">
      <c r="A41" s="159"/>
      <c r="B41" s="252" t="s">
        <v>239</v>
      </c>
      <c r="C41" s="159"/>
      <c r="D41" s="253" t="s">
        <v>240</v>
      </c>
      <c r="E41" s="253" t="s">
        <v>241</v>
      </c>
    </row>
    <row r="42" spans="1:24" ht="37.9" customHeight="1" x14ac:dyDescent="0.2">
      <c r="A42" s="159" t="s">
        <v>242</v>
      </c>
      <c r="B42" s="254" t="s">
        <v>243</v>
      </c>
      <c r="C42" s="255" t="s">
        <v>61</v>
      </c>
      <c r="D42" s="256">
        <v>728</v>
      </c>
      <c r="H42" s="257"/>
      <c r="I42" s="523" t="s">
        <v>244</v>
      </c>
      <c r="J42" s="523"/>
      <c r="K42" s="523"/>
      <c r="L42" s="523"/>
      <c r="M42" s="523"/>
      <c r="N42" s="523"/>
      <c r="O42" s="257"/>
      <c r="P42" s="257"/>
    </row>
    <row r="43" spans="1:24" ht="24.75" x14ac:dyDescent="0.2">
      <c r="A43" s="159" t="s">
        <v>245</v>
      </c>
      <c r="B43" s="254" t="s">
        <v>246</v>
      </c>
      <c r="C43" s="255" t="s">
        <v>61</v>
      </c>
      <c r="D43" s="256">
        <v>292.89999999999998</v>
      </c>
      <c r="H43" s="258"/>
      <c r="I43" s="259"/>
      <c r="J43" s="259"/>
      <c r="K43" s="259"/>
      <c r="L43" s="259"/>
      <c r="M43" s="259"/>
      <c r="N43" s="259"/>
      <c r="O43" s="258"/>
      <c r="P43" s="258"/>
      <c r="Q43" s="260"/>
    </row>
    <row r="44" spans="1:24" ht="33" x14ac:dyDescent="0.15">
      <c r="A44" s="159" t="s">
        <v>247</v>
      </c>
      <c r="B44" s="254" t="s">
        <v>248</v>
      </c>
      <c r="C44" s="255" t="str">
        <f t="shared" ref="C44:C48" si="18">C42</f>
        <v>m²</v>
      </c>
      <c r="D44" s="261">
        <f>W38*1.9</f>
        <v>256.5</v>
      </c>
      <c r="H44" s="262" t="s">
        <v>249</v>
      </c>
      <c r="I44" s="263" t="s">
        <v>250</v>
      </c>
      <c r="J44" s="263" t="s">
        <v>41</v>
      </c>
      <c r="K44" s="264" t="s">
        <v>251</v>
      </c>
      <c r="L44" s="265"/>
      <c r="M44" s="262" t="s">
        <v>252</v>
      </c>
      <c r="N44" s="264" t="s">
        <v>253</v>
      </c>
      <c r="O44" s="264" t="s">
        <v>254</v>
      </c>
      <c r="P44" s="266" t="s">
        <v>255</v>
      </c>
      <c r="Q44" s="260">
        <v>80</v>
      </c>
    </row>
    <row r="45" spans="1:24" ht="33" x14ac:dyDescent="0.15">
      <c r="A45" s="159" t="s">
        <v>256</v>
      </c>
      <c r="B45" s="254" t="s">
        <v>257</v>
      </c>
      <c r="C45" s="255" t="str">
        <f t="shared" si="18"/>
        <v>m²</v>
      </c>
      <c r="D45" s="267">
        <v>5</v>
      </c>
      <c r="H45" s="262"/>
      <c r="I45" s="263"/>
      <c r="J45" s="263"/>
      <c r="K45" s="264"/>
      <c r="L45" s="265"/>
      <c r="M45" s="262"/>
      <c r="N45" s="264"/>
      <c r="O45" s="264"/>
      <c r="P45" s="266"/>
      <c r="Q45" s="260"/>
    </row>
    <row r="46" spans="1:24" ht="24.75" x14ac:dyDescent="0.2">
      <c r="A46" s="159" t="s">
        <v>74</v>
      </c>
      <c r="B46" s="254" t="s">
        <v>258</v>
      </c>
      <c r="C46" s="255" t="str">
        <f t="shared" si="18"/>
        <v>m²</v>
      </c>
      <c r="D46" s="268">
        <v>340</v>
      </c>
      <c r="H46" s="269">
        <v>1</v>
      </c>
      <c r="I46" s="270" t="s">
        <v>259</v>
      </c>
      <c r="J46" s="117" t="s">
        <v>57</v>
      </c>
      <c r="K46" s="269">
        <v>1</v>
      </c>
      <c r="L46" s="251"/>
      <c r="M46" s="271">
        <v>2984</v>
      </c>
      <c r="N46" s="272">
        <f t="shared" ref="N46:N47" si="19">M46*K46/1000</f>
        <v>2.984</v>
      </c>
      <c r="O46" s="271">
        <v>1.99</v>
      </c>
      <c r="P46" s="273">
        <f t="shared" ref="P46:P47" si="20">O46*N46</f>
        <v>5.9381599999999999</v>
      </c>
      <c r="Q46" s="274">
        <f t="shared" ref="Q46:Q47" si="21">$Q$44*P46</f>
        <v>475.05279999999999</v>
      </c>
    </row>
    <row r="47" spans="1:24" ht="24.75" x14ac:dyDescent="0.2">
      <c r="A47" s="159" t="s">
        <v>75</v>
      </c>
      <c r="B47" s="254" t="s">
        <v>260</v>
      </c>
      <c r="C47" s="255" t="str">
        <f t="shared" si="18"/>
        <v>m²</v>
      </c>
      <c r="D47" s="275">
        <v>43</v>
      </c>
      <c r="H47" s="269">
        <v>2</v>
      </c>
      <c r="I47" s="270" t="s">
        <v>259</v>
      </c>
      <c r="J47" s="117" t="s">
        <v>57</v>
      </c>
      <c r="K47" s="269">
        <v>2</v>
      </c>
      <c r="L47" s="251"/>
      <c r="M47" s="271">
        <v>857</v>
      </c>
      <c r="N47" s="272">
        <f t="shared" si="19"/>
        <v>1.714</v>
      </c>
      <c r="O47" s="271">
        <v>1.99</v>
      </c>
      <c r="P47" s="273">
        <f t="shared" si="20"/>
        <v>3.41086</v>
      </c>
      <c r="Q47" s="274">
        <f t="shared" si="21"/>
        <v>272.86880000000002</v>
      </c>
    </row>
    <row r="48" spans="1:24" ht="44.1" customHeight="1" x14ac:dyDescent="0.2">
      <c r="A48" s="159" t="s">
        <v>76</v>
      </c>
      <c r="B48" s="254" t="s">
        <v>261</v>
      </c>
      <c r="C48" s="255" t="str">
        <f t="shared" si="18"/>
        <v>m²</v>
      </c>
      <c r="D48" s="256">
        <v>429</v>
      </c>
      <c r="H48" s="269"/>
      <c r="I48" s="270"/>
      <c r="J48" s="117"/>
      <c r="K48" s="269"/>
      <c r="L48" s="251"/>
      <c r="M48" s="271"/>
      <c r="N48" s="272"/>
      <c r="O48" s="271"/>
      <c r="P48" s="273"/>
      <c r="Q48" s="274"/>
    </row>
    <row r="49" spans="1:17" x14ac:dyDescent="0.2">
      <c r="A49" s="159"/>
      <c r="B49" s="252" t="s">
        <v>262</v>
      </c>
      <c r="C49" s="159"/>
      <c r="D49" s="250"/>
      <c r="H49" s="269">
        <f>H47+1</f>
        <v>3</v>
      </c>
      <c r="I49" s="270" t="s">
        <v>263</v>
      </c>
      <c r="J49" s="117" t="s">
        <v>57</v>
      </c>
      <c r="K49" s="269">
        <v>8</v>
      </c>
      <c r="L49" s="251"/>
      <c r="M49" s="276">
        <v>1068</v>
      </c>
      <c r="N49" s="272">
        <f t="shared" ref="N49:N55" si="22">M49*K49/1000</f>
        <v>8.5440000000000005</v>
      </c>
      <c r="O49" s="276">
        <v>3.9</v>
      </c>
      <c r="P49" s="273">
        <f t="shared" ref="P49:P55" si="23">O49*N49</f>
        <v>33.321600000000004</v>
      </c>
      <c r="Q49" s="274">
        <f t="shared" ref="Q49:Q57" si="24">$Q$44*P49</f>
        <v>2665.7280000000001</v>
      </c>
    </row>
    <row r="50" spans="1:17" x14ac:dyDescent="0.2">
      <c r="A50" s="159"/>
      <c r="B50" s="254"/>
      <c r="C50" s="159"/>
      <c r="D50" s="250"/>
      <c r="H50" s="269">
        <f>H49+1</f>
        <v>4</v>
      </c>
      <c r="I50" s="270" t="s">
        <v>264</v>
      </c>
      <c r="J50" s="117" t="s">
        <v>57</v>
      </c>
      <c r="K50" s="269">
        <v>6</v>
      </c>
      <c r="L50" s="251"/>
      <c r="M50" s="276">
        <v>890</v>
      </c>
      <c r="N50" s="272">
        <f t="shared" si="22"/>
        <v>5.34</v>
      </c>
      <c r="O50" s="276">
        <v>3.9</v>
      </c>
      <c r="P50" s="273">
        <f t="shared" si="23"/>
        <v>20.826000000000001</v>
      </c>
      <c r="Q50" s="274">
        <f t="shared" si="24"/>
        <v>1666.08</v>
      </c>
    </row>
    <row r="51" spans="1:17" ht="33" x14ac:dyDescent="0.2">
      <c r="A51" s="159" t="s">
        <v>265</v>
      </c>
      <c r="B51" s="254" t="s">
        <v>266</v>
      </c>
      <c r="C51" s="159" t="str">
        <f>C48</f>
        <v>m²</v>
      </c>
      <c r="D51" s="250">
        <v>434</v>
      </c>
      <c r="H51" s="269">
        <f>H49+1</f>
        <v>4</v>
      </c>
      <c r="I51" s="270" t="s">
        <v>264</v>
      </c>
      <c r="J51" s="117" t="s">
        <v>57</v>
      </c>
      <c r="K51" s="269">
        <v>4</v>
      </c>
      <c r="L51" s="251"/>
      <c r="M51" s="276">
        <v>500</v>
      </c>
      <c r="N51" s="272">
        <f t="shared" si="22"/>
        <v>2</v>
      </c>
      <c r="O51" s="276">
        <v>3.9</v>
      </c>
      <c r="P51" s="273">
        <f t="shared" si="23"/>
        <v>7.8</v>
      </c>
      <c r="Q51" s="274">
        <f t="shared" si="24"/>
        <v>624</v>
      </c>
    </row>
    <row r="52" spans="1:17" ht="24.75" x14ac:dyDescent="0.2">
      <c r="A52" s="159" t="s">
        <v>267</v>
      </c>
      <c r="B52" s="254" t="s">
        <v>268</v>
      </c>
      <c r="C52" s="159" t="str">
        <f>C51</f>
        <v>m²</v>
      </c>
      <c r="D52" s="277">
        <v>40</v>
      </c>
      <c r="H52" s="269">
        <f t="shared" ref="H52:H57" si="25">H51+1</f>
        <v>5</v>
      </c>
      <c r="I52" s="270" t="s">
        <v>264</v>
      </c>
      <c r="J52" s="117" t="s">
        <v>57</v>
      </c>
      <c r="K52" s="269">
        <v>6</v>
      </c>
      <c r="L52" s="251"/>
      <c r="M52" s="276">
        <v>890</v>
      </c>
      <c r="N52" s="272">
        <f t="shared" si="22"/>
        <v>5.34</v>
      </c>
      <c r="O52" s="276">
        <v>3.9</v>
      </c>
      <c r="P52" s="273">
        <f t="shared" si="23"/>
        <v>20.826000000000001</v>
      </c>
      <c r="Q52" s="274">
        <f t="shared" si="24"/>
        <v>1666.08</v>
      </c>
    </row>
    <row r="53" spans="1:17" ht="24.75" x14ac:dyDescent="0.2">
      <c r="A53" s="159" t="s">
        <v>269</v>
      </c>
      <c r="B53" s="278" t="s">
        <v>270</v>
      </c>
      <c r="C53" s="159">
        <f>C50</f>
        <v>0</v>
      </c>
      <c r="D53" s="277">
        <v>471</v>
      </c>
      <c r="H53" s="269">
        <f t="shared" si="25"/>
        <v>6</v>
      </c>
      <c r="I53" s="270" t="s">
        <v>264</v>
      </c>
      <c r="J53" s="117" t="s">
        <v>57</v>
      </c>
      <c r="K53" s="269">
        <v>6</v>
      </c>
      <c r="L53" s="251"/>
      <c r="M53" s="276">
        <v>890</v>
      </c>
      <c r="N53" s="272">
        <f t="shared" si="22"/>
        <v>5.34</v>
      </c>
      <c r="O53" s="276">
        <v>3.9</v>
      </c>
      <c r="P53" s="273">
        <f t="shared" si="23"/>
        <v>20.826000000000001</v>
      </c>
      <c r="Q53" s="274">
        <f t="shared" si="24"/>
        <v>1666.08</v>
      </c>
    </row>
    <row r="54" spans="1:17" x14ac:dyDescent="0.2">
      <c r="H54" s="269">
        <f t="shared" si="25"/>
        <v>7</v>
      </c>
      <c r="I54" s="270" t="s">
        <v>271</v>
      </c>
      <c r="J54" s="117" t="s">
        <v>57</v>
      </c>
      <c r="K54" s="269">
        <v>2</v>
      </c>
      <c r="L54" s="251"/>
      <c r="M54" s="276">
        <v>2770</v>
      </c>
      <c r="N54" s="272">
        <f t="shared" si="22"/>
        <v>5.54</v>
      </c>
      <c r="O54" s="276">
        <v>1.4</v>
      </c>
      <c r="P54" s="273">
        <f t="shared" si="23"/>
        <v>7.7559999999999993</v>
      </c>
      <c r="Q54" s="274">
        <f t="shared" si="24"/>
        <v>620.4799999999999</v>
      </c>
    </row>
    <row r="55" spans="1:17" x14ac:dyDescent="0.2">
      <c r="H55" s="269">
        <f t="shared" si="25"/>
        <v>8</v>
      </c>
      <c r="I55" s="270" t="s">
        <v>271</v>
      </c>
      <c r="J55" s="117" t="s">
        <v>57</v>
      </c>
      <c r="K55" s="269">
        <v>4</v>
      </c>
      <c r="L55" s="251"/>
      <c r="M55" s="276">
        <v>560</v>
      </c>
      <c r="N55" s="272">
        <f t="shared" si="22"/>
        <v>2.2400000000000002</v>
      </c>
      <c r="O55" s="276">
        <v>1.4</v>
      </c>
      <c r="P55" s="273">
        <f t="shared" si="23"/>
        <v>3.1360000000000001</v>
      </c>
      <c r="Q55" s="274">
        <f t="shared" si="24"/>
        <v>250.88</v>
      </c>
    </row>
    <row r="56" spans="1:17" x14ac:dyDescent="0.2">
      <c r="H56" s="269">
        <f t="shared" si="25"/>
        <v>9</v>
      </c>
      <c r="I56" s="270" t="s">
        <v>272</v>
      </c>
      <c r="J56" s="117" t="s">
        <v>57</v>
      </c>
      <c r="K56" s="269">
        <v>8</v>
      </c>
      <c r="L56" s="251"/>
      <c r="M56" s="276"/>
      <c r="N56" s="276"/>
      <c r="O56" s="276"/>
      <c r="P56" s="273">
        <v>7.5</v>
      </c>
      <c r="Q56" s="274">
        <f t="shared" si="24"/>
        <v>600</v>
      </c>
    </row>
    <row r="57" spans="1:17" x14ac:dyDescent="0.2">
      <c r="H57" s="269">
        <f t="shared" si="25"/>
        <v>10</v>
      </c>
      <c r="I57" s="270" t="s">
        <v>273</v>
      </c>
      <c r="J57" s="117" t="s">
        <v>57</v>
      </c>
      <c r="K57" s="269">
        <v>2</v>
      </c>
      <c r="L57" s="251"/>
      <c r="M57" s="276"/>
      <c r="N57" s="276"/>
      <c r="O57" s="276"/>
      <c r="P57" s="273">
        <v>3.74</v>
      </c>
      <c r="Q57" s="274">
        <f t="shared" si="24"/>
        <v>299.20000000000005</v>
      </c>
    </row>
    <row r="58" spans="1:17" x14ac:dyDescent="0.2">
      <c r="H58" s="269"/>
      <c r="I58" s="279" t="s">
        <v>274</v>
      </c>
      <c r="J58" s="117" t="s">
        <v>61</v>
      </c>
      <c r="K58" s="276">
        <v>3</v>
      </c>
      <c r="L58" s="251"/>
      <c r="M58" s="276"/>
      <c r="N58" s="276"/>
      <c r="O58" s="276"/>
      <c r="P58" s="276"/>
      <c r="Q58" s="274">
        <f>$Q$44*K58</f>
        <v>240</v>
      </c>
    </row>
    <row r="59" spans="1:17" x14ac:dyDescent="0.2">
      <c r="H59" s="269"/>
      <c r="I59" s="270"/>
      <c r="J59" s="117"/>
      <c r="K59" s="269"/>
      <c r="L59" s="251"/>
      <c r="M59" s="276"/>
      <c r="N59" s="276"/>
      <c r="O59" s="276"/>
      <c r="P59" s="276"/>
    </row>
    <row r="75" spans="13:13" x14ac:dyDescent="0.2">
      <c r="M75" s="235">
        <f>SUM(M13:M73)</f>
        <v>15110</v>
      </c>
    </row>
  </sheetData>
  <sheetProtection selectLockedCells="1" selectUnlockedCells="1"/>
  <mergeCells count="20">
    <mergeCell ref="B18:B19"/>
    <mergeCell ref="B20:B21"/>
    <mergeCell ref="B22:B23"/>
    <mergeCell ref="I42:N42"/>
    <mergeCell ref="V2:V3"/>
    <mergeCell ref="W2:W3"/>
    <mergeCell ref="B7:B8"/>
    <mergeCell ref="B12:B13"/>
    <mergeCell ref="B14:B15"/>
    <mergeCell ref="B16:B17"/>
    <mergeCell ref="M1:N1"/>
    <mergeCell ref="O1:P1"/>
    <mergeCell ref="Q1:R1"/>
    <mergeCell ref="S1:W1"/>
    <mergeCell ref="B2:B3"/>
    <mergeCell ref="C2:E2"/>
    <mergeCell ref="F2:H2"/>
    <mergeCell ref="I2:K2"/>
    <mergeCell ref="T2:T3"/>
    <mergeCell ref="U2:U3"/>
  </mergeCells>
  <pageMargins left="0.78749999999999998" right="0" top="0.59027777777777779" bottom="0.78749999999999998" header="0.51180555555555551" footer="0.51180555555555551"/>
  <pageSetup paperSize="9" scale="71" firstPageNumber="0" orientation="landscape" horizontalDpi="300" verticalDpi="300"/>
  <headerFooter alignWithMargins="0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Q63"/>
  <sheetViews>
    <sheetView topLeftCell="A28" zoomScale="90" zoomScaleNormal="90" zoomScaleSheetLayoutView="120" workbookViewId="0">
      <selection activeCell="M55" sqref="M55"/>
    </sheetView>
  </sheetViews>
  <sheetFormatPr defaultColWidth="11.5703125" defaultRowHeight="11.25" x14ac:dyDescent="0.2"/>
  <cols>
    <col min="1" max="1" width="4.5703125" style="1" customWidth="1"/>
    <col min="2" max="2" width="5.140625" style="1" customWidth="1"/>
    <col min="3" max="3" width="30" style="1" customWidth="1"/>
    <col min="4" max="4" width="5.140625" style="1" customWidth="1"/>
    <col min="5" max="5" width="7.85546875" style="1" customWidth="1"/>
    <col min="6" max="6" width="0" style="1" hidden="1" customWidth="1"/>
    <col min="7" max="7" width="10" style="1" customWidth="1"/>
    <col min="8" max="8" width="11.5703125" style="1"/>
    <col min="9" max="9" width="10" style="1" customWidth="1"/>
    <col min="10" max="10" width="7.85546875" style="1" customWidth="1"/>
    <col min="11" max="11" width="7" style="1" customWidth="1"/>
    <col min="12" max="12" width="9" style="1" customWidth="1"/>
    <col min="13" max="13" width="9.5703125" style="1" customWidth="1"/>
    <col min="14" max="14" width="9.85546875" style="1" customWidth="1"/>
    <col min="15" max="15" width="8.42578125" style="1" customWidth="1"/>
    <col min="16" max="16384" width="11.5703125" style="1"/>
  </cols>
  <sheetData>
    <row r="1" spans="1:17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KPDV!A18</f>
        <v>3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s="2" customFormat="1" x14ac:dyDescent="0.2">
      <c r="A2" s="55"/>
      <c r="B2" s="55"/>
      <c r="C2" s="178" t="s">
        <v>275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7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17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17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7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7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7" x14ac:dyDescent="0.2">
      <c r="A8" s="509" t="s">
        <v>33</v>
      </c>
      <c r="B8" s="509"/>
      <c r="C8" s="509"/>
      <c r="D8" s="509"/>
      <c r="E8" s="180" t="s">
        <v>34</v>
      </c>
      <c r="F8" s="54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Q57</f>
        <v>0</v>
      </c>
      <c r="Q8" s="66" t="s">
        <v>37</v>
      </c>
    </row>
    <row r="9" spans="1:17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</row>
    <row r="10" spans="1:17" ht="10.15" customHeight="1" x14ac:dyDescent="0.2">
      <c r="A10" s="511" t="s">
        <v>38</v>
      </c>
      <c r="B10" s="511" t="s">
        <v>39</v>
      </c>
      <c r="C10" s="524" t="s">
        <v>40</v>
      </c>
      <c r="D10" s="513" t="s">
        <v>41</v>
      </c>
      <c r="E10" s="514" t="s">
        <v>42</v>
      </c>
      <c r="F10" s="69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7" ht="52.9" customHeight="1" x14ac:dyDescent="0.2">
      <c r="A11" s="511"/>
      <c r="B11" s="511"/>
      <c r="C11" s="524"/>
      <c r="D11" s="513"/>
      <c r="E11" s="514"/>
      <c r="F11" s="69">
        <v>1</v>
      </c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7" x14ac:dyDescent="0.2">
      <c r="A12" s="280">
        <v>1</v>
      </c>
      <c r="B12" s="280">
        <f>A12+1</f>
        <v>2</v>
      </c>
      <c r="C12" s="281">
        <f>B12+1</f>
        <v>3</v>
      </c>
      <c r="D12" s="280">
        <f>C12+1</f>
        <v>4</v>
      </c>
      <c r="E12" s="282">
        <f>D12+1</f>
        <v>5</v>
      </c>
      <c r="F12" s="283">
        <v>1</v>
      </c>
      <c r="G12" s="284">
        <f>E12+1</f>
        <v>6</v>
      </c>
      <c r="H12" s="285">
        <f t="shared" ref="H12:Q12" si="0">G12+1</f>
        <v>7</v>
      </c>
      <c r="I12" s="285">
        <f t="shared" si="0"/>
        <v>8</v>
      </c>
      <c r="J12" s="285">
        <f t="shared" si="0"/>
        <v>9</v>
      </c>
      <c r="K12" s="286">
        <f t="shared" si="0"/>
        <v>10</v>
      </c>
      <c r="L12" s="280">
        <f t="shared" si="0"/>
        <v>11</v>
      </c>
      <c r="M12" s="284">
        <f t="shared" si="0"/>
        <v>12</v>
      </c>
      <c r="N12" s="285">
        <f t="shared" si="0"/>
        <v>13</v>
      </c>
      <c r="O12" s="285">
        <f t="shared" si="0"/>
        <v>14</v>
      </c>
      <c r="P12" s="285">
        <f t="shared" si="0"/>
        <v>15</v>
      </c>
      <c r="Q12" s="287">
        <f t="shared" si="0"/>
        <v>16</v>
      </c>
    </row>
    <row r="13" spans="1:17" x14ac:dyDescent="0.2">
      <c r="A13" s="76">
        <f t="shared" ref="A13:A53" si="1">IF(COUNTBLANK(B13)=1," ",COUNTA($B$13:B13))</f>
        <v>1</v>
      </c>
      <c r="B13" s="86" t="s">
        <v>53</v>
      </c>
      <c r="C13" s="288" t="s">
        <v>276</v>
      </c>
      <c r="D13" s="104" t="s">
        <v>61</v>
      </c>
      <c r="E13" s="113">
        <f>110*0.5</f>
        <v>55</v>
      </c>
      <c r="F13" s="88"/>
      <c r="G13" s="91"/>
      <c r="H13" s="91"/>
      <c r="I13" s="83"/>
      <c r="J13" s="91"/>
      <c r="K13" s="84"/>
      <c r="L13" s="85"/>
      <c r="M13" s="85"/>
      <c r="N13" s="85"/>
      <c r="O13" s="85"/>
      <c r="P13" s="85"/>
      <c r="Q13" s="85"/>
    </row>
    <row r="14" spans="1:17" ht="22.5" x14ac:dyDescent="0.2">
      <c r="A14" s="76">
        <f t="shared" si="1"/>
        <v>2</v>
      </c>
      <c r="B14" s="86" t="s">
        <v>53</v>
      </c>
      <c r="C14" s="224" t="s">
        <v>277</v>
      </c>
      <c r="D14" s="104" t="s">
        <v>278</v>
      </c>
      <c r="E14" s="113">
        <f>apjomi!W38*1.3*1</f>
        <v>175.5</v>
      </c>
      <c r="F14" s="92"/>
      <c r="G14" s="91"/>
      <c r="H14" s="91"/>
      <c r="I14" s="83"/>
      <c r="J14" s="91"/>
      <c r="K14" s="84"/>
      <c r="L14" s="85"/>
      <c r="M14" s="85"/>
      <c r="N14" s="85"/>
      <c r="O14" s="85"/>
      <c r="P14" s="85"/>
      <c r="Q14" s="85"/>
    </row>
    <row r="15" spans="1:17" x14ac:dyDescent="0.2">
      <c r="A15" s="76">
        <f t="shared" si="1"/>
        <v>3</v>
      </c>
      <c r="B15" s="86" t="s">
        <v>53</v>
      </c>
      <c r="C15" s="224" t="s">
        <v>279</v>
      </c>
      <c r="D15" s="104" t="s">
        <v>57</v>
      </c>
      <c r="E15" s="113">
        <v>1</v>
      </c>
      <c r="F15" s="92"/>
      <c r="G15" s="91"/>
      <c r="H15" s="91"/>
      <c r="I15" s="83"/>
      <c r="J15" s="91"/>
      <c r="K15" s="84"/>
      <c r="L15" s="85"/>
      <c r="M15" s="85"/>
      <c r="N15" s="85"/>
      <c r="O15" s="85"/>
      <c r="P15" s="85"/>
      <c r="Q15" s="85"/>
    </row>
    <row r="16" spans="1:17" ht="22.5" x14ac:dyDescent="0.2">
      <c r="A16" s="76">
        <f t="shared" si="1"/>
        <v>4</v>
      </c>
      <c r="B16" s="86" t="s">
        <v>53</v>
      </c>
      <c r="C16" s="289" t="s">
        <v>280</v>
      </c>
      <c r="D16" s="104" t="s">
        <v>57</v>
      </c>
      <c r="E16" s="113">
        <v>7</v>
      </c>
      <c r="F16" s="92"/>
      <c r="G16" s="91"/>
      <c r="H16" s="91"/>
      <c r="I16" s="83"/>
      <c r="J16" s="91"/>
      <c r="K16" s="84"/>
      <c r="L16" s="85"/>
      <c r="M16" s="85"/>
      <c r="N16" s="85"/>
      <c r="O16" s="85"/>
      <c r="P16" s="85"/>
      <c r="Q16" s="85"/>
    </row>
    <row r="17" spans="1:17" s="129" customFormat="1" ht="22.5" x14ac:dyDescent="0.2">
      <c r="A17" s="76">
        <f t="shared" si="1"/>
        <v>5</v>
      </c>
      <c r="B17" s="86" t="s">
        <v>53</v>
      </c>
      <c r="C17" s="290" t="s">
        <v>281</v>
      </c>
      <c r="D17" s="182" t="s">
        <v>61</v>
      </c>
      <c r="E17" s="291">
        <f>apjomi!W38*2.87</f>
        <v>387.45</v>
      </c>
      <c r="F17" s="92"/>
      <c r="G17" s="92"/>
      <c r="H17" s="92"/>
      <c r="I17" s="83"/>
      <c r="J17" s="124"/>
      <c r="K17" s="84"/>
      <c r="L17" s="85"/>
      <c r="M17" s="85"/>
      <c r="N17" s="85"/>
      <c r="O17" s="85"/>
      <c r="P17" s="85"/>
      <c r="Q17" s="85"/>
    </row>
    <row r="18" spans="1:17" s="132" customFormat="1" ht="22.5" x14ac:dyDescent="0.2">
      <c r="A18" s="76" t="str">
        <f t="shared" si="1"/>
        <v xml:space="preserve"> </v>
      </c>
      <c r="B18" s="70"/>
      <c r="C18" s="290" t="s">
        <v>282</v>
      </c>
      <c r="D18" s="70" t="s">
        <v>71</v>
      </c>
      <c r="E18" s="156">
        <f>E17*F18</f>
        <v>154.98000000000002</v>
      </c>
      <c r="F18" s="92">
        <v>0.4</v>
      </c>
      <c r="G18" s="92"/>
      <c r="H18" s="92"/>
      <c r="I18" s="83"/>
      <c r="J18" s="92"/>
      <c r="K18" s="84"/>
      <c r="L18" s="85"/>
      <c r="M18" s="85"/>
      <c r="N18" s="85"/>
      <c r="O18" s="85"/>
      <c r="P18" s="85"/>
      <c r="Q18" s="85"/>
    </row>
    <row r="19" spans="1:17" s="114" customFormat="1" ht="22.5" x14ac:dyDescent="0.2">
      <c r="A19" s="76">
        <f t="shared" si="1"/>
        <v>6</v>
      </c>
      <c r="B19" s="86" t="s">
        <v>53</v>
      </c>
      <c r="C19" s="224" t="s">
        <v>283</v>
      </c>
      <c r="D19" s="104" t="s">
        <v>61</v>
      </c>
      <c r="E19" s="113">
        <f>E17</f>
        <v>387.45</v>
      </c>
      <c r="F19" s="91"/>
      <c r="G19" s="91"/>
      <c r="H19" s="91"/>
      <c r="I19" s="83"/>
      <c r="J19" s="91"/>
      <c r="K19" s="84"/>
      <c r="L19" s="85"/>
      <c r="M19" s="85"/>
      <c r="N19" s="85"/>
      <c r="O19" s="85"/>
      <c r="P19" s="85"/>
      <c r="Q19" s="85"/>
    </row>
    <row r="20" spans="1:17" s="114" customFormat="1" ht="22.5" x14ac:dyDescent="0.2">
      <c r="A20" s="76" t="str">
        <f t="shared" si="1"/>
        <v xml:space="preserve"> </v>
      </c>
      <c r="B20" s="88"/>
      <c r="C20" s="224" t="s">
        <v>284</v>
      </c>
      <c r="D20" s="91" t="s">
        <v>71</v>
      </c>
      <c r="E20" s="110">
        <f>E19*F20</f>
        <v>1162.3499999999999</v>
      </c>
      <c r="F20" s="91">
        <v>3</v>
      </c>
      <c r="G20" s="91"/>
      <c r="H20" s="91"/>
      <c r="I20" s="83"/>
      <c r="J20" s="91"/>
      <c r="K20" s="84"/>
      <c r="L20" s="85"/>
      <c r="M20" s="85"/>
      <c r="N20" s="85"/>
      <c r="O20" s="85"/>
      <c r="P20" s="85"/>
      <c r="Q20" s="85"/>
    </row>
    <row r="21" spans="1:17" s="107" customFormat="1" x14ac:dyDescent="0.2">
      <c r="A21" s="76">
        <f t="shared" si="1"/>
        <v>7</v>
      </c>
      <c r="B21" s="224" t="str">
        <f>apjomi!A44</f>
        <v>S3</v>
      </c>
      <c r="C21" s="289" t="str">
        <f>apjomi!B44</f>
        <v>Pamatu siena Apmetuma sistēma virs siltinājuma  Siltinājums - ekstrudētā putupolistirola plāksne Tenapors Extra Neo EPS 100 vai ekvivalents,; λ=0,034 W/mK b=150mm. Līmjava Vertikālā hidroizolācija (līdz pamata apakšai) Gruntējums Esošā siena -  ribotais panelis b=350/140 mm</v>
      </c>
      <c r="D21" s="104" t="s">
        <v>61</v>
      </c>
      <c r="E21" s="119">
        <f>apjomi!D44</f>
        <v>256.5</v>
      </c>
      <c r="F21" s="88"/>
      <c r="G21" s="91"/>
      <c r="H21" s="91"/>
      <c r="I21" s="83"/>
      <c r="J21" s="106"/>
      <c r="K21" s="84"/>
      <c r="L21" s="85"/>
      <c r="M21" s="85"/>
      <c r="N21" s="85"/>
      <c r="O21" s="85"/>
      <c r="P21" s="85"/>
      <c r="Q21" s="85"/>
    </row>
    <row r="22" spans="1:17" s="114" customFormat="1" ht="10.15" customHeight="1" x14ac:dyDescent="0.2">
      <c r="A22" s="76" t="str">
        <f t="shared" si="1"/>
        <v xml:space="preserve"> </v>
      </c>
      <c r="B22" s="88"/>
      <c r="C22" s="224" t="s">
        <v>285</v>
      </c>
      <c r="D22" s="104" t="s">
        <v>61</v>
      </c>
      <c r="E22" s="110">
        <f>E21*F22</f>
        <v>269.32499999999999</v>
      </c>
      <c r="F22" s="88">
        <v>1.05</v>
      </c>
      <c r="G22" s="88"/>
      <c r="H22" s="88"/>
      <c r="I22" s="83"/>
      <c r="J22" s="91"/>
      <c r="K22" s="84"/>
      <c r="L22" s="85"/>
      <c r="M22" s="85"/>
      <c r="N22" s="85"/>
      <c r="O22" s="85"/>
      <c r="P22" s="85"/>
      <c r="Q22" s="85"/>
    </row>
    <row r="23" spans="1:17" s="114" customFormat="1" x14ac:dyDescent="0.2">
      <c r="A23" s="76" t="str">
        <f t="shared" si="1"/>
        <v xml:space="preserve"> </v>
      </c>
      <c r="B23" s="88"/>
      <c r="C23" s="224" t="s">
        <v>286</v>
      </c>
      <c r="D23" s="88" t="s">
        <v>71</v>
      </c>
      <c r="E23" s="110">
        <f>E21*F23</f>
        <v>1795.5</v>
      </c>
      <c r="F23" s="91">
        <v>7</v>
      </c>
      <c r="G23" s="91"/>
      <c r="H23" s="91"/>
      <c r="I23" s="83"/>
      <c r="J23" s="91"/>
      <c r="K23" s="84"/>
      <c r="L23" s="85"/>
      <c r="M23" s="85"/>
      <c r="N23" s="85"/>
      <c r="O23" s="85"/>
      <c r="P23" s="85"/>
      <c r="Q23" s="85"/>
    </row>
    <row r="24" spans="1:17" s="114" customFormat="1" ht="22.5" x14ac:dyDescent="0.2">
      <c r="A24" s="76" t="str">
        <f t="shared" si="1"/>
        <v xml:space="preserve"> </v>
      </c>
      <c r="B24" s="88"/>
      <c r="C24" s="224" t="s">
        <v>287</v>
      </c>
      <c r="D24" s="88" t="s">
        <v>57</v>
      </c>
      <c r="E24" s="110">
        <v>852</v>
      </c>
      <c r="F24" s="91">
        <v>6</v>
      </c>
      <c r="G24" s="91"/>
      <c r="H24" s="91"/>
      <c r="I24" s="83"/>
      <c r="J24" s="91"/>
      <c r="K24" s="84"/>
      <c r="L24" s="85"/>
      <c r="M24" s="85"/>
      <c r="N24" s="85"/>
      <c r="O24" s="85"/>
      <c r="P24" s="85"/>
      <c r="Q24" s="85"/>
    </row>
    <row r="25" spans="1:17" s="114" customFormat="1" x14ac:dyDescent="0.2">
      <c r="A25" s="76">
        <f t="shared" si="1"/>
        <v>8</v>
      </c>
      <c r="B25" s="224" t="str">
        <f>apjomi!A45</f>
        <v>S4</v>
      </c>
      <c r="C25" s="289" t="str">
        <f>apjomi!B45</f>
        <v>Pamatu siena Apmetuma sistēma virs siltinājuma (AS-1 vai  AS-2) Siltinājums – SPU materiāls Kooltherm K5 vai ekvivalents; λ=0,021 W/mK, b= 40mm. Līmjava Vertikālā hidroizolācija (līdz pamata apakšai) Gruntējums Esošā siena -  ribotais panelis b=250mm</v>
      </c>
      <c r="D25" s="104" t="s">
        <v>61</v>
      </c>
      <c r="E25" s="110">
        <f>apjomi!D45</f>
        <v>5</v>
      </c>
      <c r="F25" s="91"/>
      <c r="G25" s="91"/>
      <c r="H25" s="91"/>
      <c r="I25" s="83"/>
      <c r="J25" s="106"/>
      <c r="K25" s="84"/>
      <c r="L25" s="85"/>
      <c r="M25" s="85"/>
      <c r="N25" s="85"/>
      <c r="O25" s="85"/>
      <c r="P25" s="85"/>
      <c r="Q25" s="85"/>
    </row>
    <row r="26" spans="1:17" s="114" customFormat="1" x14ac:dyDescent="0.2">
      <c r="A26" s="76" t="str">
        <f t="shared" si="1"/>
        <v xml:space="preserve"> </v>
      </c>
      <c r="B26" s="88"/>
      <c r="C26" s="224" t="s">
        <v>285</v>
      </c>
      <c r="D26" s="104" t="s">
        <v>61</v>
      </c>
      <c r="E26" s="110">
        <f>E25*F26</f>
        <v>5.25</v>
      </c>
      <c r="F26" s="91">
        <v>1.05</v>
      </c>
      <c r="G26" s="91"/>
      <c r="H26" s="91"/>
      <c r="I26" s="83"/>
      <c r="J26" s="91"/>
      <c r="K26" s="84"/>
      <c r="L26" s="85"/>
      <c r="M26" s="85"/>
      <c r="N26" s="85"/>
      <c r="O26" s="85"/>
      <c r="P26" s="85"/>
      <c r="Q26" s="85"/>
    </row>
    <row r="27" spans="1:17" s="114" customFormat="1" x14ac:dyDescent="0.2">
      <c r="A27" s="76" t="str">
        <f t="shared" si="1"/>
        <v xml:space="preserve"> </v>
      </c>
      <c r="B27" s="88"/>
      <c r="C27" s="224" t="s">
        <v>286</v>
      </c>
      <c r="D27" s="88" t="s">
        <v>71</v>
      </c>
      <c r="E27" s="110">
        <f>E25*F27</f>
        <v>35</v>
      </c>
      <c r="F27" s="91">
        <v>7</v>
      </c>
      <c r="G27" s="91"/>
      <c r="H27" s="91"/>
      <c r="I27" s="83"/>
      <c r="J27" s="91"/>
      <c r="K27" s="84"/>
      <c r="L27" s="85"/>
      <c r="M27" s="85"/>
      <c r="N27" s="85"/>
      <c r="O27" s="85"/>
      <c r="P27" s="85"/>
      <c r="Q27" s="85"/>
    </row>
    <row r="28" spans="1:17" s="114" customFormat="1" x14ac:dyDescent="0.2">
      <c r="A28" s="76" t="str">
        <f t="shared" si="1"/>
        <v xml:space="preserve"> </v>
      </c>
      <c r="B28" s="88"/>
      <c r="C28" s="224" t="s">
        <v>288</v>
      </c>
      <c r="D28" s="88" t="s">
        <v>57</v>
      </c>
      <c r="E28" s="110">
        <f>E25*F28</f>
        <v>30</v>
      </c>
      <c r="F28" s="91">
        <v>6</v>
      </c>
      <c r="G28" s="91"/>
      <c r="H28" s="91"/>
      <c r="I28" s="83"/>
      <c r="J28" s="91"/>
      <c r="K28" s="84"/>
      <c r="L28" s="85"/>
      <c r="M28" s="85"/>
      <c r="N28" s="85"/>
      <c r="O28" s="85"/>
      <c r="P28" s="85"/>
      <c r="Q28" s="85"/>
    </row>
    <row r="29" spans="1:17" s="114" customFormat="1" ht="33.75" x14ac:dyDescent="0.2">
      <c r="A29" s="76">
        <f t="shared" si="1"/>
        <v>9</v>
      </c>
      <c r="B29" s="140" t="s">
        <v>53</v>
      </c>
      <c r="C29" s="108" t="s">
        <v>289</v>
      </c>
      <c r="D29" s="130" t="s">
        <v>61</v>
      </c>
      <c r="E29" s="89">
        <f>E21+E25</f>
        <v>261.5</v>
      </c>
      <c r="F29" s="92"/>
      <c r="G29" s="92"/>
      <c r="H29" s="92"/>
      <c r="I29" s="83"/>
      <c r="J29" s="124"/>
      <c r="K29" s="84"/>
      <c r="L29" s="85"/>
      <c r="M29" s="85"/>
      <c r="N29" s="85"/>
      <c r="O29" s="85"/>
      <c r="P29" s="85"/>
      <c r="Q29" s="85"/>
    </row>
    <row r="30" spans="1:17" s="114" customFormat="1" x14ac:dyDescent="0.2">
      <c r="A30" s="76" t="str">
        <f t="shared" si="1"/>
        <v xml:space="preserve"> </v>
      </c>
      <c r="B30" s="70"/>
      <c r="C30" s="224" t="s">
        <v>286</v>
      </c>
      <c r="D30" s="70" t="s">
        <v>71</v>
      </c>
      <c r="E30" s="156">
        <f>E29*F30</f>
        <v>2353.5</v>
      </c>
      <c r="F30" s="92">
        <v>9</v>
      </c>
      <c r="G30" s="92"/>
      <c r="H30" s="92"/>
      <c r="I30" s="83"/>
      <c r="J30" s="92"/>
      <c r="K30" s="84"/>
      <c r="L30" s="85"/>
      <c r="M30" s="85"/>
      <c r="N30" s="85"/>
      <c r="O30" s="85"/>
      <c r="P30" s="85"/>
      <c r="Q30" s="85"/>
    </row>
    <row r="31" spans="1:17" s="114" customFormat="1" x14ac:dyDescent="0.2">
      <c r="A31" s="76" t="str">
        <f t="shared" si="1"/>
        <v xml:space="preserve"> </v>
      </c>
      <c r="B31" s="70"/>
      <c r="C31" s="112" t="s">
        <v>96</v>
      </c>
      <c r="D31" s="70" t="s">
        <v>94</v>
      </c>
      <c r="E31" s="156">
        <f>E29*F31</f>
        <v>287.65000000000003</v>
      </c>
      <c r="F31" s="92">
        <v>1.1000000000000001</v>
      </c>
      <c r="G31" s="92"/>
      <c r="H31" s="92"/>
      <c r="I31" s="83"/>
      <c r="J31" s="92"/>
      <c r="K31" s="84"/>
      <c r="L31" s="85"/>
      <c r="M31" s="85"/>
      <c r="N31" s="85"/>
      <c r="O31" s="85"/>
      <c r="P31" s="85"/>
      <c r="Q31" s="85"/>
    </row>
    <row r="32" spans="1:17" s="114" customFormat="1" x14ac:dyDescent="0.2">
      <c r="A32" s="76" t="str">
        <f t="shared" si="1"/>
        <v xml:space="preserve"> </v>
      </c>
      <c r="B32" s="70"/>
      <c r="C32" s="112" t="s">
        <v>290</v>
      </c>
      <c r="D32" s="70" t="s">
        <v>291</v>
      </c>
      <c r="E32" s="156">
        <f>E29*F32</f>
        <v>23.535</v>
      </c>
      <c r="F32" s="92">
        <v>0.09</v>
      </c>
      <c r="G32" s="92"/>
      <c r="H32" s="92"/>
      <c r="I32" s="83"/>
      <c r="J32" s="92"/>
      <c r="K32" s="84"/>
      <c r="L32" s="85"/>
      <c r="M32" s="85"/>
      <c r="N32" s="85"/>
      <c r="O32" s="85"/>
      <c r="P32" s="85"/>
      <c r="Q32" s="85"/>
    </row>
    <row r="33" spans="1:17" x14ac:dyDescent="0.2">
      <c r="A33" s="76" t="str">
        <f t="shared" si="1"/>
        <v xml:space="preserve"> </v>
      </c>
      <c r="B33" s="70"/>
      <c r="C33" s="112" t="s">
        <v>292</v>
      </c>
      <c r="D33" s="70" t="s">
        <v>71</v>
      </c>
      <c r="E33" s="156">
        <f>E29*F33</f>
        <v>65.375</v>
      </c>
      <c r="F33" s="92">
        <v>0.25</v>
      </c>
      <c r="G33" s="92"/>
      <c r="H33" s="92"/>
      <c r="I33" s="83"/>
      <c r="J33" s="92"/>
      <c r="K33" s="84"/>
      <c r="L33" s="85"/>
      <c r="M33" s="85"/>
      <c r="N33" s="85"/>
      <c r="O33" s="85"/>
      <c r="P33" s="85"/>
      <c r="Q33" s="85"/>
    </row>
    <row r="34" spans="1:17" x14ac:dyDescent="0.2">
      <c r="A34" s="76" t="str">
        <f t="shared" si="1"/>
        <v xml:space="preserve"> </v>
      </c>
      <c r="B34" s="70"/>
      <c r="C34" s="112" t="s">
        <v>175</v>
      </c>
      <c r="D34" s="70" t="s">
        <v>71</v>
      </c>
      <c r="E34" s="156">
        <f>E29*F34</f>
        <v>1046</v>
      </c>
      <c r="F34" s="92">
        <v>4</v>
      </c>
      <c r="G34" s="92"/>
      <c r="H34" s="92"/>
      <c r="I34" s="83"/>
      <c r="J34" s="92"/>
      <c r="K34" s="84"/>
      <c r="L34" s="85"/>
      <c r="M34" s="85"/>
      <c r="N34" s="85"/>
      <c r="O34" s="85"/>
      <c r="P34" s="85"/>
      <c r="Q34" s="85"/>
    </row>
    <row r="35" spans="1:17" s="129" customFormat="1" x14ac:dyDescent="0.2">
      <c r="A35" s="76" t="str">
        <f t="shared" si="1"/>
        <v xml:space="preserve"> </v>
      </c>
      <c r="B35" s="70"/>
      <c r="C35" s="112" t="s">
        <v>293</v>
      </c>
      <c r="D35" s="70" t="s">
        <v>71</v>
      </c>
      <c r="E35" s="156">
        <f>E29*F35</f>
        <v>156.90000000000003</v>
      </c>
      <c r="F35" s="92">
        <v>0.60000000000000009</v>
      </c>
      <c r="G35" s="92"/>
      <c r="H35" s="92"/>
      <c r="I35" s="83"/>
      <c r="J35" s="92"/>
      <c r="K35" s="84"/>
      <c r="L35" s="85"/>
      <c r="M35" s="85"/>
      <c r="N35" s="85"/>
      <c r="O35" s="85"/>
      <c r="P35" s="85"/>
      <c r="Q35" s="85"/>
    </row>
    <row r="36" spans="1:17" s="129" customFormat="1" x14ac:dyDescent="0.2">
      <c r="A36" s="76" t="str">
        <f t="shared" si="1"/>
        <v xml:space="preserve"> </v>
      </c>
      <c r="B36" s="70"/>
      <c r="C36" s="292" t="s">
        <v>294</v>
      </c>
      <c r="D36" s="70"/>
      <c r="E36" s="156"/>
      <c r="F36" s="92"/>
      <c r="G36" s="92"/>
      <c r="H36" s="92"/>
      <c r="I36" s="83"/>
      <c r="J36" s="92"/>
      <c r="K36" s="84"/>
      <c r="L36" s="85"/>
      <c r="M36" s="85"/>
      <c r="N36" s="85"/>
      <c r="O36" s="85"/>
      <c r="P36" s="85"/>
      <c r="Q36" s="85"/>
    </row>
    <row r="37" spans="1:17" s="129" customFormat="1" x14ac:dyDescent="0.2">
      <c r="A37" s="76">
        <f t="shared" si="1"/>
        <v>10</v>
      </c>
      <c r="B37" s="70" t="s">
        <v>53</v>
      </c>
      <c r="C37" s="290" t="s">
        <v>295</v>
      </c>
      <c r="D37" s="70" t="s">
        <v>61</v>
      </c>
      <c r="E37" s="156">
        <f>120*0.8</f>
        <v>96</v>
      </c>
      <c r="F37" s="90"/>
      <c r="G37" s="293"/>
      <c r="H37" s="293"/>
      <c r="I37" s="83"/>
      <c r="J37" s="293"/>
      <c r="K37" s="84"/>
      <c r="L37" s="85"/>
      <c r="M37" s="85"/>
      <c r="N37" s="85"/>
      <c r="O37" s="85"/>
      <c r="P37" s="85"/>
      <c r="Q37" s="85"/>
    </row>
    <row r="38" spans="1:17" s="129" customFormat="1" ht="22.5" x14ac:dyDescent="0.2">
      <c r="A38" s="76">
        <f t="shared" si="1"/>
        <v>11</v>
      </c>
      <c r="B38" s="70" t="s">
        <v>53</v>
      </c>
      <c r="C38" s="290" t="s">
        <v>296</v>
      </c>
      <c r="D38" s="70" t="s">
        <v>278</v>
      </c>
      <c r="E38" s="156">
        <f>E37*0.1</f>
        <v>9.6000000000000014</v>
      </c>
      <c r="F38" s="90"/>
      <c r="G38" s="293"/>
      <c r="H38" s="293"/>
      <c r="I38" s="83"/>
      <c r="J38" s="293"/>
      <c r="K38" s="84"/>
      <c r="L38" s="85"/>
      <c r="M38" s="85"/>
      <c r="N38" s="85"/>
      <c r="O38" s="85"/>
      <c r="P38" s="85"/>
      <c r="Q38" s="85"/>
    </row>
    <row r="39" spans="1:17" s="129" customFormat="1" x14ac:dyDescent="0.2">
      <c r="A39" s="76" t="str">
        <f t="shared" si="1"/>
        <v xml:space="preserve"> </v>
      </c>
      <c r="B39" s="70"/>
      <c r="C39" s="290" t="s">
        <v>297</v>
      </c>
      <c r="D39" s="294" t="s">
        <v>278</v>
      </c>
      <c r="E39" s="156">
        <f>E38*F39</f>
        <v>10.560000000000002</v>
      </c>
      <c r="F39" s="295">
        <v>1.1000000000000001</v>
      </c>
      <c r="G39" s="296"/>
      <c r="H39" s="296"/>
      <c r="I39" s="83"/>
      <c r="J39" s="296"/>
      <c r="K39" s="84"/>
      <c r="L39" s="85"/>
      <c r="M39" s="85"/>
      <c r="N39" s="85"/>
      <c r="O39" s="85"/>
      <c r="P39" s="85"/>
      <c r="Q39" s="85"/>
    </row>
    <row r="40" spans="1:17" s="129" customFormat="1" ht="26.45" customHeight="1" x14ac:dyDescent="0.2">
      <c r="A40" s="76">
        <f t="shared" si="1"/>
        <v>12</v>
      </c>
      <c r="B40" s="70" t="s">
        <v>53</v>
      </c>
      <c r="C40" s="290" t="s">
        <v>298</v>
      </c>
      <c r="D40" s="70" t="s">
        <v>278</v>
      </c>
      <c r="E40" s="156">
        <v>6.2</v>
      </c>
      <c r="F40" s="295"/>
      <c r="G40" s="297"/>
      <c r="H40" s="298"/>
      <c r="I40" s="83"/>
      <c r="J40" s="297"/>
      <c r="K40" s="84"/>
      <c r="L40" s="85"/>
      <c r="M40" s="85"/>
      <c r="N40" s="85"/>
      <c r="O40" s="85"/>
      <c r="P40" s="85"/>
      <c r="Q40" s="85"/>
    </row>
    <row r="41" spans="1:17" s="129" customFormat="1" ht="22.5" x14ac:dyDescent="0.2">
      <c r="A41" s="76">
        <f t="shared" si="1"/>
        <v>13</v>
      </c>
      <c r="B41" s="70" t="s">
        <v>53</v>
      </c>
      <c r="C41" s="290" t="s">
        <v>299</v>
      </c>
      <c r="D41" s="70" t="s">
        <v>278</v>
      </c>
      <c r="E41" s="156">
        <f t="shared" ref="E41:E42" si="2">E38/2</f>
        <v>4.8000000000000007</v>
      </c>
      <c r="F41" s="90"/>
      <c r="G41" s="296"/>
      <c r="H41" s="296"/>
      <c r="I41" s="83"/>
      <c r="J41" s="296"/>
      <c r="K41" s="84"/>
      <c r="L41" s="85"/>
      <c r="M41" s="85"/>
      <c r="N41" s="85"/>
      <c r="O41" s="85"/>
      <c r="P41" s="85"/>
      <c r="Q41" s="85"/>
    </row>
    <row r="42" spans="1:17" s="129" customFormat="1" x14ac:dyDescent="0.2">
      <c r="A42" s="76" t="str">
        <f t="shared" si="1"/>
        <v xml:space="preserve"> </v>
      </c>
      <c r="B42" s="70"/>
      <c r="C42" s="290" t="s">
        <v>297</v>
      </c>
      <c r="D42" s="294" t="s">
        <v>278</v>
      </c>
      <c r="E42" s="156">
        <f t="shared" si="2"/>
        <v>5.2800000000000011</v>
      </c>
      <c r="F42" s="90"/>
      <c r="G42" s="296"/>
      <c r="H42" s="296"/>
      <c r="I42" s="83"/>
      <c r="J42" s="296"/>
      <c r="K42" s="84"/>
      <c r="L42" s="85"/>
      <c r="M42" s="85"/>
      <c r="N42" s="85"/>
      <c r="O42" s="85"/>
      <c r="P42" s="85"/>
      <c r="Q42" s="85"/>
    </row>
    <row r="43" spans="1:17" s="129" customFormat="1" x14ac:dyDescent="0.2">
      <c r="A43" s="76">
        <f t="shared" si="1"/>
        <v>14</v>
      </c>
      <c r="B43" s="70" t="s">
        <v>53</v>
      </c>
      <c r="C43" s="290" t="s">
        <v>300</v>
      </c>
      <c r="D43" s="70" t="s">
        <v>278</v>
      </c>
      <c r="E43" s="156">
        <f t="shared" ref="E43:E44" si="3">E41</f>
        <v>4.8000000000000007</v>
      </c>
      <c r="F43" s="90"/>
      <c r="G43" s="296"/>
      <c r="H43" s="296"/>
      <c r="I43" s="83"/>
      <c r="J43" s="296"/>
      <c r="K43" s="84"/>
      <c r="L43" s="85"/>
      <c r="M43" s="85"/>
      <c r="N43" s="85"/>
      <c r="O43" s="85"/>
      <c r="P43" s="85"/>
      <c r="Q43" s="85"/>
    </row>
    <row r="44" spans="1:17" s="129" customFormat="1" x14ac:dyDescent="0.2">
      <c r="A44" s="76" t="str">
        <f t="shared" si="1"/>
        <v xml:space="preserve"> </v>
      </c>
      <c r="B44" s="70"/>
      <c r="C44" s="290" t="s">
        <v>301</v>
      </c>
      <c r="D44" s="294" t="s">
        <v>278</v>
      </c>
      <c r="E44" s="156">
        <f t="shared" si="3"/>
        <v>5.2800000000000011</v>
      </c>
      <c r="F44" s="90"/>
      <c r="G44" s="92"/>
      <c r="H44" s="92"/>
      <c r="I44" s="83"/>
      <c r="J44" s="92"/>
      <c r="K44" s="84"/>
      <c r="L44" s="85"/>
      <c r="M44" s="85"/>
      <c r="N44" s="85"/>
      <c r="O44" s="85"/>
      <c r="P44" s="85"/>
      <c r="Q44" s="85"/>
    </row>
    <row r="45" spans="1:17" ht="22.5" x14ac:dyDescent="0.2">
      <c r="A45" s="76">
        <f t="shared" si="1"/>
        <v>15</v>
      </c>
      <c r="B45" s="70" t="s">
        <v>53</v>
      </c>
      <c r="C45" s="290" t="s">
        <v>302</v>
      </c>
      <c r="D45" s="70" t="s">
        <v>61</v>
      </c>
      <c r="E45" s="156">
        <f>apjomi!W38-3.3*2*0.8</f>
        <v>129.72</v>
      </c>
      <c r="F45" s="96"/>
      <c r="G45" s="91"/>
      <c r="H45" s="91"/>
      <c r="I45" s="83"/>
      <c r="J45" s="106"/>
      <c r="K45" s="84"/>
      <c r="L45" s="85"/>
      <c r="M45" s="85"/>
      <c r="N45" s="85"/>
      <c r="O45" s="85"/>
      <c r="P45" s="85"/>
      <c r="Q45" s="85"/>
    </row>
    <row r="46" spans="1:17" x14ac:dyDescent="0.2">
      <c r="A46" s="76" t="str">
        <f t="shared" si="1"/>
        <v xml:space="preserve"> </v>
      </c>
      <c r="B46" s="70"/>
      <c r="C46" s="290" t="s">
        <v>303</v>
      </c>
      <c r="D46" s="92" t="s">
        <v>61</v>
      </c>
      <c r="E46" s="156">
        <f>E45*F46</f>
        <v>142.69200000000001</v>
      </c>
      <c r="F46" s="96">
        <v>1.1000000000000001</v>
      </c>
      <c r="G46" s="91"/>
      <c r="H46" s="91"/>
      <c r="I46" s="83"/>
      <c r="J46" s="91"/>
      <c r="K46" s="84"/>
      <c r="L46" s="85"/>
      <c r="M46" s="85"/>
      <c r="N46" s="85"/>
      <c r="O46" s="85"/>
      <c r="P46" s="85"/>
      <c r="Q46" s="85"/>
    </row>
    <row r="47" spans="1:17" x14ac:dyDescent="0.2">
      <c r="A47" s="76" t="str">
        <f t="shared" si="1"/>
        <v xml:space="preserve"> </v>
      </c>
      <c r="B47" s="70"/>
      <c r="C47" s="290" t="s">
        <v>304</v>
      </c>
      <c r="D47" s="92" t="s">
        <v>278</v>
      </c>
      <c r="E47" s="156">
        <f>E45*F47</f>
        <v>9.0804000000000009</v>
      </c>
      <c r="F47" s="96">
        <v>7.0000000000000007E-2</v>
      </c>
      <c r="G47" s="91"/>
      <c r="H47" s="91"/>
      <c r="I47" s="83"/>
      <c r="J47" s="91"/>
      <c r="K47" s="84"/>
      <c r="L47" s="85"/>
      <c r="M47" s="85"/>
      <c r="N47" s="85"/>
      <c r="O47" s="85"/>
      <c r="P47" s="85"/>
      <c r="Q47" s="85"/>
    </row>
    <row r="48" spans="1:17" ht="22.5" x14ac:dyDescent="0.2">
      <c r="A48" s="76">
        <f t="shared" si="1"/>
        <v>16</v>
      </c>
      <c r="B48" s="70" t="s">
        <v>53</v>
      </c>
      <c r="C48" s="290" t="s">
        <v>305</v>
      </c>
      <c r="D48" s="70" t="s">
        <v>55</v>
      </c>
      <c r="E48" s="156">
        <v>120</v>
      </c>
      <c r="F48" s="96"/>
      <c r="G48" s="299"/>
      <c r="H48" s="293"/>
      <c r="I48" s="83"/>
      <c r="J48" s="299"/>
      <c r="K48" s="84"/>
      <c r="L48" s="85"/>
      <c r="M48" s="85"/>
      <c r="N48" s="85"/>
      <c r="O48" s="85"/>
      <c r="P48" s="85"/>
      <c r="Q48" s="85"/>
    </row>
    <row r="49" spans="1:17" x14ac:dyDescent="0.2">
      <c r="A49" s="76">
        <f t="shared" si="1"/>
        <v>17</v>
      </c>
      <c r="B49" s="86" t="s">
        <v>53</v>
      </c>
      <c r="C49" s="116" t="s">
        <v>306</v>
      </c>
      <c r="D49" s="115" t="s">
        <v>61</v>
      </c>
      <c r="E49" s="300">
        <f>122*1</f>
        <v>122</v>
      </c>
      <c r="F49" s="301"/>
      <c r="G49" s="91"/>
      <c r="H49" s="91"/>
      <c r="I49" s="83"/>
      <c r="J49" s="106"/>
      <c r="K49" s="84"/>
      <c r="L49" s="85"/>
      <c r="M49" s="85"/>
      <c r="N49" s="85"/>
      <c r="O49" s="85"/>
      <c r="P49" s="85"/>
      <c r="Q49" s="85"/>
    </row>
    <row r="50" spans="1:17" x14ac:dyDescent="0.2">
      <c r="A50" s="76" t="str">
        <f t="shared" si="1"/>
        <v xml:space="preserve"> </v>
      </c>
      <c r="B50" s="88"/>
      <c r="C50" s="302" t="s">
        <v>307</v>
      </c>
      <c r="D50" s="303" t="s">
        <v>71</v>
      </c>
      <c r="E50" s="134">
        <f>E49*F50</f>
        <v>2.6839999999999997</v>
      </c>
      <c r="F50" s="301">
        <v>2.1999999999999999E-2</v>
      </c>
      <c r="G50" s="304"/>
      <c r="H50" s="304"/>
      <c r="I50" s="83"/>
      <c r="J50" s="304"/>
      <c r="K50" s="84"/>
      <c r="L50" s="85"/>
      <c r="M50" s="85"/>
      <c r="N50" s="85"/>
      <c r="O50" s="85"/>
      <c r="P50" s="85"/>
      <c r="Q50" s="85"/>
    </row>
    <row r="51" spans="1:17" s="129" customFormat="1" ht="22.5" x14ac:dyDescent="0.2">
      <c r="A51" s="76">
        <f t="shared" si="1"/>
        <v>18</v>
      </c>
      <c r="B51" s="86" t="s">
        <v>53</v>
      </c>
      <c r="C51" s="112" t="s">
        <v>308</v>
      </c>
      <c r="D51" s="70" t="s">
        <v>57</v>
      </c>
      <c r="E51" s="156">
        <v>4</v>
      </c>
      <c r="F51" s="92"/>
      <c r="G51" s="92"/>
      <c r="H51" s="92"/>
      <c r="I51" s="83"/>
      <c r="J51" s="92"/>
      <c r="K51" s="84"/>
      <c r="L51" s="85"/>
      <c r="M51" s="85"/>
      <c r="N51" s="85"/>
      <c r="O51" s="85"/>
      <c r="P51" s="85"/>
      <c r="Q51" s="85"/>
    </row>
    <row r="52" spans="1:17" s="129" customFormat="1" ht="22.5" x14ac:dyDescent="0.2">
      <c r="A52" s="76">
        <f t="shared" si="1"/>
        <v>19</v>
      </c>
      <c r="B52" s="86" t="s">
        <v>53</v>
      </c>
      <c r="C52" s="112" t="s">
        <v>309</v>
      </c>
      <c r="D52" s="70" t="s">
        <v>57</v>
      </c>
      <c r="E52" s="156">
        <v>19</v>
      </c>
      <c r="F52" s="92"/>
      <c r="G52" s="92"/>
      <c r="H52" s="92"/>
      <c r="I52" s="83"/>
      <c r="J52" s="92"/>
      <c r="K52" s="84"/>
      <c r="L52" s="85"/>
      <c r="M52" s="85"/>
      <c r="N52" s="85"/>
      <c r="O52" s="85"/>
      <c r="P52" s="85"/>
      <c r="Q52" s="85"/>
    </row>
    <row r="53" spans="1:17" s="129" customFormat="1" ht="22.5" x14ac:dyDescent="0.2">
      <c r="A53" s="76">
        <f t="shared" si="1"/>
        <v>20</v>
      </c>
      <c r="B53" s="86" t="s">
        <v>53</v>
      </c>
      <c r="C53" s="112" t="s">
        <v>310</v>
      </c>
      <c r="D53" s="70" t="s">
        <v>57</v>
      </c>
      <c r="E53" s="156">
        <v>7</v>
      </c>
      <c r="F53" s="92"/>
      <c r="G53" s="92"/>
      <c r="H53" s="92"/>
      <c r="I53" s="83"/>
      <c r="J53" s="92"/>
      <c r="K53" s="84"/>
      <c r="L53" s="85"/>
      <c r="M53" s="85"/>
      <c r="N53" s="85"/>
      <c r="O53" s="85"/>
      <c r="P53" s="85"/>
      <c r="Q53" s="85"/>
    </row>
    <row r="54" spans="1:17" x14ac:dyDescent="0.2">
      <c r="A54" s="59"/>
      <c r="B54" s="59"/>
      <c r="C54" s="305"/>
      <c r="D54" s="306"/>
      <c r="E54" s="160"/>
      <c r="F54" s="160"/>
      <c r="G54" s="160"/>
      <c r="H54" s="160"/>
      <c r="I54" s="160"/>
      <c r="J54" s="160"/>
      <c r="K54" s="307"/>
      <c r="L54" s="161"/>
      <c r="M54" s="161"/>
      <c r="N54" s="161"/>
      <c r="O54" s="161"/>
      <c r="P54" s="161"/>
      <c r="Q54" s="161"/>
    </row>
    <row r="55" spans="1:17" x14ac:dyDescent="0.2">
      <c r="A55" s="162"/>
      <c r="B55" s="162"/>
      <c r="C55" s="231" t="s">
        <v>117</v>
      </c>
      <c r="D55" s="162"/>
      <c r="E55" s="162"/>
      <c r="F55" s="162"/>
      <c r="G55" s="162"/>
      <c r="H55" s="162"/>
      <c r="I55" s="162"/>
      <c r="J55" s="162"/>
      <c r="K55" s="162"/>
      <c r="L55" s="161"/>
      <c r="M55" s="161">
        <v>0</v>
      </c>
      <c r="N55" s="161">
        <v>0</v>
      </c>
      <c r="O55" s="161">
        <v>0</v>
      </c>
      <c r="P55" s="161">
        <v>0</v>
      </c>
      <c r="Q55" s="161">
        <v>0</v>
      </c>
    </row>
    <row r="56" spans="1:17" x14ac:dyDescent="0.2">
      <c r="A56" s="59" t="str">
        <f t="shared" ref="A56:A57" si="4">IF(COUNTBLANK(I56)=1," ",COUNTA($I$55:I56))</f>
        <v xml:space="preserve"> </v>
      </c>
      <c r="B56" s="162"/>
      <c r="C56" s="232" t="s">
        <v>118</v>
      </c>
      <c r="D56" s="165"/>
      <c r="E56" s="2" t="s">
        <v>181</v>
      </c>
      <c r="F56" s="162"/>
      <c r="G56" s="167"/>
      <c r="H56" s="162"/>
      <c r="I56" s="162"/>
      <c r="J56" s="162"/>
      <c r="K56" s="162"/>
      <c r="L56" s="162"/>
      <c r="M56" s="168"/>
      <c r="N56" s="168"/>
      <c r="O56" s="168">
        <v>0</v>
      </c>
      <c r="P56" s="168"/>
      <c r="Q56" s="168"/>
    </row>
    <row r="57" spans="1:17" x14ac:dyDescent="0.2">
      <c r="A57" s="59" t="str">
        <f t="shared" si="4"/>
        <v xml:space="preserve"> </v>
      </c>
      <c r="B57" s="162"/>
      <c r="C57" s="231" t="s">
        <v>119</v>
      </c>
      <c r="D57" s="169"/>
      <c r="E57" s="169"/>
      <c r="F57" s="162"/>
      <c r="G57" s="162"/>
      <c r="H57" s="2"/>
      <c r="I57" s="162"/>
      <c r="J57" s="162"/>
      <c r="K57" s="162"/>
      <c r="L57" s="162"/>
      <c r="M57" s="171">
        <f>SUM(M55:M56)</f>
        <v>0</v>
      </c>
      <c r="N57" s="171">
        <f>SUM(N55:N56)</f>
        <v>0</v>
      </c>
      <c r="O57" s="171">
        <f>SUM(O55:O56)</f>
        <v>0</v>
      </c>
      <c r="P57" s="171">
        <f>SUM(P55:P56)</f>
        <v>0</v>
      </c>
      <c r="Q57" s="171">
        <f>SUM(N57:P57)</f>
        <v>0</v>
      </c>
    </row>
    <row r="58" spans="1:17" x14ac:dyDescent="0.2">
      <c r="A58" s="2"/>
      <c r="B58" s="2"/>
      <c r="C58" s="308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49" t="str">
        <f>KPDV!$B$36</f>
        <v xml:space="preserve">Sastādīja: </v>
      </c>
      <c r="D59" s="2"/>
      <c r="E59" s="2"/>
      <c r="G59" s="49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C60" s="49" t="str">
        <f>KPDV!$B$37</f>
        <v xml:space="preserve">būvprakses sertifikāts Nr. </v>
      </c>
      <c r="D60" s="2"/>
      <c r="E60" s="2"/>
      <c r="G60" s="49"/>
    </row>
    <row r="62" spans="1:17" x14ac:dyDescent="0.2">
      <c r="C62" s="49" t="s">
        <v>29</v>
      </c>
    </row>
    <row r="63" spans="1:17" x14ac:dyDescent="0.2">
      <c r="C63" s="50" t="s">
        <v>30</v>
      </c>
    </row>
  </sheetData>
  <sheetProtection selectLockedCells="1" selectUnlockedCells="1"/>
  <autoFilter ref="A12:Q53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2388888888888889" right="0" top="0.38541666666666669" bottom="7.4305555555555555E-2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Q67"/>
  <sheetViews>
    <sheetView topLeftCell="A31" zoomScale="90" zoomScaleNormal="90" zoomScaleSheetLayoutView="120" workbookViewId="0">
      <selection activeCell="M59" sqref="M59"/>
    </sheetView>
  </sheetViews>
  <sheetFormatPr defaultColWidth="9" defaultRowHeight="11.25" x14ac:dyDescent="0.2"/>
  <cols>
    <col min="1" max="1" width="4.5703125" style="1" customWidth="1"/>
    <col min="2" max="2" width="5.42578125" style="1" customWidth="1"/>
    <col min="3" max="3" width="33.42578125" style="309" customWidth="1"/>
    <col min="4" max="4" width="5.42578125" style="1" customWidth="1"/>
    <col min="5" max="5" width="6.85546875" style="1" customWidth="1"/>
    <col min="6" max="6" width="0" style="1" hidden="1" customWidth="1"/>
    <col min="7" max="7" width="9" style="2"/>
    <col min="8" max="12" width="9" style="1"/>
    <col min="13" max="17" width="9" style="51"/>
    <col min="18" max="16384" width="9" style="1"/>
  </cols>
  <sheetData>
    <row r="1" spans="1:17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KPDV!A19</f>
        <v>4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s="2" customFormat="1" x14ac:dyDescent="0.2">
      <c r="A2" s="55"/>
      <c r="B2" s="55"/>
      <c r="C2" s="178" t="s">
        <v>311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7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17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17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7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7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7" x14ac:dyDescent="0.2">
      <c r="A8" s="509" t="s">
        <v>33</v>
      </c>
      <c r="B8" s="509"/>
      <c r="C8" s="509"/>
      <c r="D8" s="509"/>
      <c r="E8" s="180" t="s">
        <v>34</v>
      </c>
      <c r="F8" s="54"/>
      <c r="G8" s="510" t="s">
        <v>35</v>
      </c>
      <c r="H8" s="510"/>
      <c r="I8" s="510"/>
      <c r="J8" s="510"/>
      <c r="K8" s="64"/>
      <c r="L8" s="64"/>
      <c r="M8" s="54"/>
      <c r="N8" s="54" t="s">
        <v>36</v>
      </c>
      <c r="O8" s="54"/>
      <c r="P8" s="65">
        <f>Q61</f>
        <v>0</v>
      </c>
      <c r="Q8" s="66" t="s">
        <v>37</v>
      </c>
    </row>
    <row r="9" spans="1:17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180"/>
      <c r="N9" s="180"/>
      <c r="O9" s="180"/>
      <c r="P9" s="180"/>
      <c r="Q9" s="54"/>
    </row>
    <row r="10" spans="1:17" ht="10.15" customHeight="1" x14ac:dyDescent="0.2">
      <c r="A10" s="511" t="s">
        <v>38</v>
      </c>
      <c r="B10" s="511" t="s">
        <v>39</v>
      </c>
      <c r="C10" s="512" t="s">
        <v>40</v>
      </c>
      <c r="D10" s="513" t="s">
        <v>41</v>
      </c>
      <c r="E10" s="511" t="s">
        <v>42</v>
      </c>
      <c r="F10" s="310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7" ht="55.5" x14ac:dyDescent="0.2">
      <c r="A11" s="511"/>
      <c r="B11" s="511"/>
      <c r="C11" s="512"/>
      <c r="D11" s="513"/>
      <c r="E11" s="511"/>
      <c r="F11" s="311">
        <v>1</v>
      </c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7" x14ac:dyDescent="0.2">
      <c r="A12" s="72">
        <v>1</v>
      </c>
      <c r="B12" s="72">
        <f>A12+1</f>
        <v>2</v>
      </c>
      <c r="C12" s="73">
        <f>B12+1</f>
        <v>3</v>
      </c>
      <c r="D12" s="72">
        <f>C12+1</f>
        <v>4</v>
      </c>
      <c r="E12" s="72">
        <f>D12+1</f>
        <v>5</v>
      </c>
      <c r="F12" s="75">
        <v>1</v>
      </c>
      <c r="G12" s="72">
        <f>E12+1</f>
        <v>6</v>
      </c>
      <c r="H12" s="72">
        <f t="shared" ref="H12:Q12" si="0">G12+1</f>
        <v>7</v>
      </c>
      <c r="I12" s="72">
        <f t="shared" si="0"/>
        <v>8</v>
      </c>
      <c r="J12" s="72">
        <f t="shared" si="0"/>
        <v>9</v>
      </c>
      <c r="K12" s="72">
        <f t="shared" si="0"/>
        <v>10</v>
      </c>
      <c r="L12" s="72">
        <f t="shared" si="0"/>
        <v>11</v>
      </c>
      <c r="M12" s="72">
        <f t="shared" si="0"/>
        <v>12</v>
      </c>
      <c r="N12" s="72">
        <f t="shared" si="0"/>
        <v>13</v>
      </c>
      <c r="O12" s="72">
        <f t="shared" si="0"/>
        <v>14</v>
      </c>
      <c r="P12" s="72">
        <f t="shared" si="0"/>
        <v>15</v>
      </c>
      <c r="Q12" s="72">
        <f t="shared" si="0"/>
        <v>16</v>
      </c>
    </row>
    <row r="13" spans="1:17" x14ac:dyDescent="0.2">
      <c r="A13" s="76" t="str">
        <f>IF(COUNTBLANK(B13)=1," ",COUNTA($B13:B$13))</f>
        <v xml:space="preserve"> </v>
      </c>
      <c r="B13" s="93"/>
      <c r="C13" s="312" t="s">
        <v>312</v>
      </c>
      <c r="D13" s="313"/>
      <c r="E13" s="313"/>
      <c r="F13" s="93"/>
      <c r="G13" s="93"/>
      <c r="H13" s="93"/>
      <c r="I13" s="93"/>
      <c r="J13" s="93"/>
      <c r="K13" s="93"/>
      <c r="L13" s="93"/>
      <c r="M13" s="104"/>
      <c r="N13" s="104"/>
      <c r="O13" s="104"/>
      <c r="P13" s="104"/>
      <c r="Q13" s="104"/>
    </row>
    <row r="14" spans="1:17" ht="22.5" x14ac:dyDescent="0.2">
      <c r="A14" s="76">
        <f t="shared" ref="A14:A57" si="1">IF(COUNTBLANK(B14)=1," ",COUNTA($B$13:B14))</f>
        <v>1</v>
      </c>
      <c r="B14" s="314" t="s">
        <v>53</v>
      </c>
      <c r="C14" s="315" t="s">
        <v>313</v>
      </c>
      <c r="D14" s="104" t="s">
        <v>61</v>
      </c>
      <c r="E14" s="316">
        <v>8</v>
      </c>
      <c r="F14" s="93"/>
      <c r="G14" s="91"/>
      <c r="H14" s="317"/>
      <c r="I14" s="83"/>
      <c r="J14" s="91"/>
      <c r="K14" s="84"/>
      <c r="L14" s="85"/>
      <c r="M14" s="85"/>
      <c r="N14" s="85"/>
      <c r="O14" s="85"/>
      <c r="P14" s="85"/>
      <c r="Q14" s="85"/>
    </row>
    <row r="15" spans="1:17" x14ac:dyDescent="0.2">
      <c r="A15" s="76" t="str">
        <f t="shared" si="1"/>
        <v xml:space="preserve"> </v>
      </c>
      <c r="B15" s="314"/>
      <c r="C15" s="290" t="s">
        <v>314</v>
      </c>
      <c r="D15" s="104" t="s">
        <v>61</v>
      </c>
      <c r="E15" s="316">
        <f>E14*0.05</f>
        <v>0.4</v>
      </c>
      <c r="F15" s="93"/>
      <c r="G15" s="91"/>
      <c r="H15" s="317"/>
      <c r="I15" s="83"/>
      <c r="J15" s="91"/>
      <c r="K15" s="84"/>
      <c r="L15" s="85"/>
      <c r="M15" s="85"/>
      <c r="N15" s="85"/>
      <c r="O15" s="85"/>
      <c r="P15" s="85"/>
      <c r="Q15" s="85"/>
    </row>
    <row r="16" spans="1:17" x14ac:dyDescent="0.2">
      <c r="A16" s="76">
        <f t="shared" si="1"/>
        <v>2</v>
      </c>
      <c r="B16" s="314" t="s">
        <v>53</v>
      </c>
      <c r="C16" s="116" t="s">
        <v>315</v>
      </c>
      <c r="D16" s="104" t="s">
        <v>57</v>
      </c>
      <c r="E16" s="316">
        <v>2</v>
      </c>
      <c r="F16" s="93"/>
      <c r="G16" s="91"/>
      <c r="H16" s="317"/>
      <c r="I16" s="83"/>
      <c r="J16" s="91"/>
      <c r="K16" s="84"/>
      <c r="L16" s="85"/>
      <c r="M16" s="85"/>
      <c r="N16" s="85"/>
      <c r="O16" s="85"/>
      <c r="P16" s="85"/>
      <c r="Q16" s="85"/>
    </row>
    <row r="17" spans="1:17" s="59" customFormat="1" x14ac:dyDescent="0.2">
      <c r="A17" s="76">
        <f t="shared" si="1"/>
        <v>3</v>
      </c>
      <c r="B17" s="86" t="s">
        <v>53</v>
      </c>
      <c r="C17" s="315" t="s">
        <v>316</v>
      </c>
      <c r="D17" s="318" t="s">
        <v>278</v>
      </c>
      <c r="E17" s="318">
        <v>1.5</v>
      </c>
      <c r="F17" s="93"/>
      <c r="G17" s="319"/>
      <c r="H17" s="319"/>
      <c r="I17" s="83"/>
      <c r="J17" s="319"/>
      <c r="K17" s="84"/>
      <c r="L17" s="85"/>
      <c r="M17" s="85"/>
      <c r="N17" s="85"/>
      <c r="O17" s="85"/>
      <c r="P17" s="85"/>
      <c r="Q17" s="85"/>
    </row>
    <row r="18" spans="1:17" s="59" customFormat="1" x14ac:dyDescent="0.2">
      <c r="A18" s="76">
        <f t="shared" si="1"/>
        <v>4</v>
      </c>
      <c r="B18" s="86" t="s">
        <v>53</v>
      </c>
      <c r="C18" s="315" t="s">
        <v>317</v>
      </c>
      <c r="D18" s="318" t="s">
        <v>57</v>
      </c>
      <c r="E18" s="318">
        <v>10</v>
      </c>
      <c r="F18" s="93"/>
      <c r="G18" s="319"/>
      <c r="H18" s="319"/>
      <c r="I18" s="83"/>
      <c r="J18" s="319"/>
      <c r="K18" s="84"/>
      <c r="L18" s="85"/>
      <c r="M18" s="85"/>
      <c r="N18" s="85"/>
      <c r="O18" s="85"/>
      <c r="P18" s="85"/>
      <c r="Q18" s="85"/>
    </row>
    <row r="19" spans="1:17" s="59" customFormat="1" x14ac:dyDescent="0.2">
      <c r="A19" s="76">
        <f t="shared" si="1"/>
        <v>5</v>
      </c>
      <c r="B19" s="86" t="s">
        <v>53</v>
      </c>
      <c r="C19" s="224" t="s">
        <v>318</v>
      </c>
      <c r="D19" s="104" t="s">
        <v>61</v>
      </c>
      <c r="E19" s="318">
        <v>60</v>
      </c>
      <c r="F19" s="93"/>
      <c r="G19" s="319"/>
      <c r="H19" s="319"/>
      <c r="I19" s="83"/>
      <c r="J19" s="319"/>
      <c r="K19" s="84"/>
      <c r="L19" s="85"/>
      <c r="M19" s="85"/>
      <c r="N19" s="85"/>
      <c r="O19" s="85"/>
      <c r="P19" s="85"/>
      <c r="Q19" s="85"/>
    </row>
    <row r="20" spans="1:17" s="129" customFormat="1" x14ac:dyDescent="0.2">
      <c r="A20" s="76">
        <f t="shared" si="1"/>
        <v>6</v>
      </c>
      <c r="B20" s="70" t="s">
        <v>53</v>
      </c>
      <c r="C20" s="290" t="s">
        <v>295</v>
      </c>
      <c r="D20" s="70" t="s">
        <v>61</v>
      </c>
      <c r="E20" s="92">
        <v>42</v>
      </c>
      <c r="F20" s="90"/>
      <c r="G20" s="293"/>
      <c r="H20" s="293"/>
      <c r="I20" s="83"/>
      <c r="J20" s="293"/>
      <c r="K20" s="84"/>
      <c r="L20" s="85"/>
      <c r="M20" s="85"/>
      <c r="N20" s="85"/>
      <c r="O20" s="85"/>
      <c r="P20" s="85"/>
      <c r="Q20" s="85"/>
    </row>
    <row r="21" spans="1:17" s="129" customFormat="1" ht="22.5" x14ac:dyDescent="0.2">
      <c r="A21" s="76">
        <f t="shared" si="1"/>
        <v>7</v>
      </c>
      <c r="B21" s="70" t="s">
        <v>53</v>
      </c>
      <c r="C21" s="290" t="s">
        <v>296</v>
      </c>
      <c r="D21" s="70" t="s">
        <v>278</v>
      </c>
      <c r="E21" s="92">
        <f>E20*0.1</f>
        <v>4.2</v>
      </c>
      <c r="F21" s="90"/>
      <c r="G21" s="293"/>
      <c r="H21" s="293"/>
      <c r="I21" s="83"/>
      <c r="J21" s="293"/>
      <c r="K21" s="84"/>
      <c r="L21" s="85"/>
      <c r="M21" s="85"/>
      <c r="N21" s="85"/>
      <c r="O21" s="85"/>
      <c r="P21" s="85"/>
      <c r="Q21" s="85"/>
    </row>
    <row r="22" spans="1:17" s="129" customFormat="1" x14ac:dyDescent="0.2">
      <c r="A22" s="76" t="str">
        <f t="shared" si="1"/>
        <v xml:space="preserve"> </v>
      </c>
      <c r="B22" s="320"/>
      <c r="C22" s="321" t="s">
        <v>297</v>
      </c>
      <c r="D22" s="322" t="s">
        <v>278</v>
      </c>
      <c r="E22" s="323">
        <f>E21*F22</f>
        <v>4.620000000000001</v>
      </c>
      <c r="F22" s="324">
        <v>1.1000000000000001</v>
      </c>
      <c r="G22" s="325"/>
      <c r="H22" s="325"/>
      <c r="I22" s="83"/>
      <c r="J22" s="325"/>
      <c r="K22" s="84"/>
      <c r="L22" s="85"/>
      <c r="M22" s="85"/>
      <c r="N22" s="85"/>
      <c r="O22" s="85"/>
      <c r="P22" s="85"/>
      <c r="Q22" s="85"/>
    </row>
    <row r="23" spans="1:17" s="129" customFormat="1" x14ac:dyDescent="0.2">
      <c r="A23" s="76">
        <f t="shared" si="1"/>
        <v>8</v>
      </c>
      <c r="B23" s="320" t="s">
        <v>53</v>
      </c>
      <c r="C23" s="321" t="s">
        <v>298</v>
      </c>
      <c r="D23" s="320" t="s">
        <v>278</v>
      </c>
      <c r="E23" s="323">
        <v>3</v>
      </c>
      <c r="F23" s="324"/>
      <c r="G23" s="293"/>
      <c r="H23" s="293"/>
      <c r="I23" s="83"/>
      <c r="J23" s="293"/>
      <c r="K23" s="84"/>
      <c r="L23" s="85"/>
      <c r="M23" s="85"/>
      <c r="N23" s="85"/>
      <c r="O23" s="85"/>
      <c r="P23" s="85"/>
      <c r="Q23" s="85"/>
    </row>
    <row r="24" spans="1:17" s="129" customFormat="1" x14ac:dyDescent="0.2">
      <c r="A24" s="76">
        <f t="shared" si="1"/>
        <v>9</v>
      </c>
      <c r="B24" s="320" t="s">
        <v>53</v>
      </c>
      <c r="C24" s="321" t="s">
        <v>299</v>
      </c>
      <c r="D24" s="320" t="s">
        <v>278</v>
      </c>
      <c r="E24" s="323">
        <f t="shared" ref="E24:E25" si="2">E21/2</f>
        <v>2.1</v>
      </c>
      <c r="F24" s="326"/>
      <c r="G24" s="325"/>
      <c r="H24" s="325"/>
      <c r="I24" s="83"/>
      <c r="J24" s="325"/>
      <c r="K24" s="84"/>
      <c r="L24" s="85"/>
      <c r="M24" s="85"/>
      <c r="N24" s="85"/>
      <c r="O24" s="85"/>
      <c r="P24" s="85"/>
      <c r="Q24" s="85"/>
    </row>
    <row r="25" spans="1:17" s="129" customFormat="1" x14ac:dyDescent="0.2">
      <c r="A25" s="76" t="str">
        <f t="shared" si="1"/>
        <v xml:space="preserve"> </v>
      </c>
      <c r="B25" s="320"/>
      <c r="C25" s="321" t="s">
        <v>297</v>
      </c>
      <c r="D25" s="322" t="s">
        <v>278</v>
      </c>
      <c r="E25" s="323">
        <f t="shared" si="2"/>
        <v>2.3100000000000005</v>
      </c>
      <c r="F25" s="326"/>
      <c r="G25" s="325"/>
      <c r="H25" s="325"/>
      <c r="I25" s="83"/>
      <c r="J25" s="325"/>
      <c r="K25" s="84"/>
      <c r="L25" s="85"/>
      <c r="M25" s="85"/>
      <c r="N25" s="85"/>
      <c r="O25" s="85"/>
      <c r="P25" s="85"/>
      <c r="Q25" s="85"/>
    </row>
    <row r="26" spans="1:17" s="129" customFormat="1" x14ac:dyDescent="0.2">
      <c r="A26" s="76">
        <f t="shared" si="1"/>
        <v>10</v>
      </c>
      <c r="B26" s="320" t="s">
        <v>53</v>
      </c>
      <c r="C26" s="321" t="s">
        <v>300</v>
      </c>
      <c r="D26" s="320" t="s">
        <v>278</v>
      </c>
      <c r="E26" s="323">
        <f t="shared" ref="E26:E27" si="3">E24</f>
        <v>2.1</v>
      </c>
      <c r="F26" s="326"/>
      <c r="G26" s="325"/>
      <c r="H26" s="325"/>
      <c r="I26" s="83"/>
      <c r="J26" s="325"/>
      <c r="K26" s="84"/>
      <c r="L26" s="85"/>
      <c r="M26" s="85"/>
      <c r="N26" s="85"/>
      <c r="O26" s="85"/>
      <c r="P26" s="85"/>
      <c r="Q26" s="85"/>
    </row>
    <row r="27" spans="1:17" s="129" customFormat="1" x14ac:dyDescent="0.2">
      <c r="A27" s="76" t="str">
        <f t="shared" si="1"/>
        <v xml:space="preserve"> </v>
      </c>
      <c r="B27" s="70"/>
      <c r="C27" s="290" t="s">
        <v>301</v>
      </c>
      <c r="D27" s="294" t="s">
        <v>278</v>
      </c>
      <c r="E27" s="92">
        <f t="shared" si="3"/>
        <v>2.3100000000000005</v>
      </c>
      <c r="F27" s="90"/>
      <c r="G27" s="92"/>
      <c r="H27" s="92"/>
      <c r="I27" s="83"/>
      <c r="J27" s="92"/>
      <c r="K27" s="84"/>
      <c r="L27" s="85"/>
      <c r="M27" s="85"/>
      <c r="N27" s="85"/>
      <c r="O27" s="85"/>
      <c r="P27" s="85"/>
      <c r="Q27" s="85"/>
    </row>
    <row r="28" spans="1:17" x14ac:dyDescent="0.2">
      <c r="A28" s="76">
        <f t="shared" si="1"/>
        <v>11</v>
      </c>
      <c r="B28" s="70" t="s">
        <v>53</v>
      </c>
      <c r="C28" s="290" t="s">
        <v>302</v>
      </c>
      <c r="D28" s="70" t="s">
        <v>61</v>
      </c>
      <c r="E28" s="92">
        <v>42</v>
      </c>
      <c r="F28" s="96"/>
      <c r="G28" s="91"/>
      <c r="H28" s="91"/>
      <c r="I28" s="83"/>
      <c r="J28" s="106"/>
      <c r="K28" s="84"/>
      <c r="L28" s="85"/>
      <c r="M28" s="85"/>
      <c r="N28" s="85"/>
      <c r="O28" s="85"/>
      <c r="P28" s="85"/>
      <c r="Q28" s="85"/>
    </row>
    <row r="29" spans="1:17" x14ac:dyDescent="0.2">
      <c r="A29" s="76" t="str">
        <f t="shared" si="1"/>
        <v xml:space="preserve"> </v>
      </c>
      <c r="B29" s="70"/>
      <c r="C29" s="290" t="s">
        <v>303</v>
      </c>
      <c r="D29" s="92" t="s">
        <v>61</v>
      </c>
      <c r="E29" s="92">
        <f>E28*F29</f>
        <v>13.44</v>
      </c>
      <c r="F29" s="96">
        <v>0.32</v>
      </c>
      <c r="G29" s="91"/>
      <c r="H29" s="91"/>
      <c r="I29" s="83"/>
      <c r="J29" s="91"/>
      <c r="K29" s="84"/>
      <c r="L29" s="85"/>
      <c r="M29" s="85"/>
      <c r="N29" s="85"/>
      <c r="O29" s="85"/>
      <c r="P29" s="85"/>
      <c r="Q29" s="85"/>
    </row>
    <row r="30" spans="1:17" x14ac:dyDescent="0.2">
      <c r="A30" s="76" t="str">
        <f t="shared" si="1"/>
        <v xml:space="preserve"> </v>
      </c>
      <c r="B30" s="70"/>
      <c r="C30" s="290" t="s">
        <v>304</v>
      </c>
      <c r="D30" s="92" t="s">
        <v>278</v>
      </c>
      <c r="E30" s="92">
        <f>E28*F30</f>
        <v>2.9400000000000004</v>
      </c>
      <c r="F30" s="96">
        <v>7.0000000000000007E-2</v>
      </c>
      <c r="G30" s="91"/>
      <c r="H30" s="91"/>
      <c r="I30" s="83"/>
      <c r="J30" s="91"/>
      <c r="K30" s="84"/>
      <c r="L30" s="85"/>
      <c r="M30" s="85"/>
      <c r="N30" s="85"/>
      <c r="O30" s="85"/>
      <c r="P30" s="85"/>
      <c r="Q30" s="85"/>
    </row>
    <row r="31" spans="1:17" ht="22.5" x14ac:dyDescent="0.2">
      <c r="A31" s="76">
        <f t="shared" si="1"/>
        <v>12</v>
      </c>
      <c r="B31" s="70" t="s">
        <v>53</v>
      </c>
      <c r="C31" s="290" t="s">
        <v>305</v>
      </c>
      <c r="D31" s="70" t="s">
        <v>55</v>
      </c>
      <c r="E31" s="92">
        <v>40</v>
      </c>
      <c r="F31" s="96"/>
      <c r="G31" s="299"/>
      <c r="H31" s="293"/>
      <c r="I31" s="83"/>
      <c r="J31" s="299"/>
      <c r="K31" s="84"/>
      <c r="L31" s="85"/>
      <c r="M31" s="85"/>
      <c r="N31" s="85"/>
      <c r="O31" s="85"/>
      <c r="P31" s="85"/>
      <c r="Q31" s="85"/>
    </row>
    <row r="32" spans="1:17" x14ac:dyDescent="0.2">
      <c r="A32" s="76">
        <f t="shared" si="1"/>
        <v>13</v>
      </c>
      <c r="B32" s="86" t="s">
        <v>53</v>
      </c>
      <c r="C32" s="116" t="s">
        <v>306</v>
      </c>
      <c r="D32" s="115" t="s">
        <v>61</v>
      </c>
      <c r="E32" s="301">
        <v>20</v>
      </c>
      <c r="F32" s="301"/>
      <c r="G32" s="91"/>
      <c r="H32" s="91"/>
      <c r="I32" s="83"/>
      <c r="J32" s="106"/>
      <c r="K32" s="84"/>
      <c r="L32" s="85"/>
      <c r="M32" s="85"/>
      <c r="N32" s="85"/>
      <c r="O32" s="85"/>
      <c r="P32" s="85"/>
      <c r="Q32" s="85"/>
    </row>
    <row r="33" spans="1:17" x14ac:dyDescent="0.2">
      <c r="A33" s="76" t="str">
        <f t="shared" si="1"/>
        <v xml:space="preserve"> </v>
      </c>
      <c r="B33" s="88"/>
      <c r="C33" s="302" t="s">
        <v>307</v>
      </c>
      <c r="D33" s="303" t="s">
        <v>71</v>
      </c>
      <c r="E33" s="96">
        <f>E32*F33</f>
        <v>0.43999999999999995</v>
      </c>
      <c r="F33" s="301">
        <v>2.1999999999999999E-2</v>
      </c>
      <c r="G33" s="304"/>
      <c r="H33" s="304"/>
      <c r="I33" s="83"/>
      <c r="J33" s="304"/>
      <c r="K33" s="84"/>
      <c r="L33" s="85"/>
      <c r="M33" s="85"/>
      <c r="N33" s="85"/>
      <c r="O33" s="85"/>
      <c r="P33" s="85"/>
      <c r="Q33" s="85"/>
    </row>
    <row r="34" spans="1:17" s="2" customFormat="1" x14ac:dyDescent="0.2">
      <c r="A34" s="76" t="str">
        <f t="shared" si="1"/>
        <v xml:space="preserve"> </v>
      </c>
      <c r="B34" s="86"/>
      <c r="C34" s="103" t="s">
        <v>319</v>
      </c>
      <c r="D34" s="87"/>
      <c r="E34" s="87"/>
      <c r="F34" s="93"/>
      <c r="G34" s="92"/>
      <c r="H34" s="92"/>
      <c r="I34" s="83"/>
      <c r="J34" s="124"/>
      <c r="K34" s="84"/>
      <c r="L34" s="85"/>
      <c r="M34" s="85"/>
      <c r="N34" s="85"/>
      <c r="O34" s="85"/>
      <c r="P34" s="85"/>
      <c r="Q34" s="85"/>
    </row>
    <row r="35" spans="1:17" x14ac:dyDescent="0.2">
      <c r="A35" s="76">
        <f t="shared" si="1"/>
        <v>14</v>
      </c>
      <c r="B35" s="86" t="s">
        <v>53</v>
      </c>
      <c r="C35" s="288" t="s">
        <v>320</v>
      </c>
      <c r="D35" s="104" t="s">
        <v>61</v>
      </c>
      <c r="E35" s="327">
        <v>17.149999999999999</v>
      </c>
      <c r="F35" s="93"/>
      <c r="G35" s="91"/>
      <c r="H35" s="92"/>
      <c r="I35" s="83"/>
      <c r="J35" s="91"/>
      <c r="K35" s="84"/>
      <c r="L35" s="85"/>
      <c r="M35" s="85"/>
      <c r="N35" s="85"/>
      <c r="O35" s="85"/>
      <c r="P35" s="85"/>
      <c r="Q35" s="85"/>
    </row>
    <row r="36" spans="1:17" x14ac:dyDescent="0.2">
      <c r="A36" s="76">
        <f t="shared" si="1"/>
        <v>15</v>
      </c>
      <c r="B36" s="86" t="s">
        <v>53</v>
      </c>
      <c r="C36" s="288" t="s">
        <v>321</v>
      </c>
      <c r="D36" s="104" t="s">
        <v>278</v>
      </c>
      <c r="E36" s="101">
        <f>E35*0.02</f>
        <v>0.34299999999999997</v>
      </c>
      <c r="F36" s="328"/>
      <c r="G36" s="92"/>
      <c r="H36" s="92"/>
      <c r="I36" s="83"/>
      <c r="J36" s="329"/>
      <c r="K36" s="84"/>
      <c r="L36" s="85"/>
      <c r="M36" s="85"/>
      <c r="N36" s="85"/>
      <c r="O36" s="85"/>
      <c r="P36" s="85"/>
      <c r="Q36" s="85"/>
    </row>
    <row r="37" spans="1:17" x14ac:dyDescent="0.2">
      <c r="A37" s="76" t="str">
        <f t="shared" si="1"/>
        <v xml:space="preserve"> </v>
      </c>
      <c r="B37" s="182"/>
      <c r="C37" s="112" t="s">
        <v>322</v>
      </c>
      <c r="D37" s="182" t="s">
        <v>114</v>
      </c>
      <c r="E37" s="92">
        <f>E36*F37</f>
        <v>0.36014999999999997</v>
      </c>
      <c r="F37" s="328">
        <v>1.05</v>
      </c>
      <c r="G37" s="328"/>
      <c r="H37" s="328"/>
      <c r="I37" s="83"/>
      <c r="J37" s="328"/>
      <c r="K37" s="84"/>
      <c r="L37" s="85"/>
      <c r="M37" s="85"/>
      <c r="N37" s="85"/>
      <c r="O37" s="85"/>
      <c r="P37" s="85"/>
      <c r="Q37" s="85"/>
    </row>
    <row r="38" spans="1:17" x14ac:dyDescent="0.2">
      <c r="A38" s="76">
        <f t="shared" si="1"/>
        <v>16</v>
      </c>
      <c r="B38" s="86" t="s">
        <v>53</v>
      </c>
      <c r="C38" s="288" t="s">
        <v>323</v>
      </c>
      <c r="D38" s="104" t="s">
        <v>61</v>
      </c>
      <c r="E38" s="316">
        <f>E35</f>
        <v>17.149999999999999</v>
      </c>
      <c r="F38" s="92"/>
      <c r="G38" s="92"/>
      <c r="H38" s="92"/>
      <c r="I38" s="83"/>
      <c r="J38" s="124"/>
      <c r="K38" s="84"/>
      <c r="L38" s="85"/>
      <c r="M38" s="85"/>
      <c r="N38" s="85"/>
      <c r="O38" s="85"/>
      <c r="P38" s="85"/>
      <c r="Q38" s="85"/>
    </row>
    <row r="39" spans="1:17" s="129" customFormat="1" x14ac:dyDescent="0.2">
      <c r="A39" s="76" t="str">
        <f t="shared" si="1"/>
        <v xml:space="preserve"> </v>
      </c>
      <c r="B39" s="70"/>
      <c r="C39" s="112" t="s">
        <v>324</v>
      </c>
      <c r="D39" s="70" t="s">
        <v>94</v>
      </c>
      <c r="E39" s="92">
        <f>E38*F39</f>
        <v>19.722499999999997</v>
      </c>
      <c r="F39" s="92">
        <v>1.1499999999999999</v>
      </c>
      <c r="G39" s="92"/>
      <c r="H39" s="92"/>
      <c r="I39" s="83"/>
      <c r="J39" s="92"/>
      <c r="K39" s="84"/>
      <c r="L39" s="85"/>
      <c r="M39" s="85"/>
      <c r="N39" s="85"/>
      <c r="O39" s="85"/>
      <c r="P39" s="85"/>
      <c r="Q39" s="85"/>
    </row>
    <row r="40" spans="1:17" x14ac:dyDescent="0.2">
      <c r="A40" s="76" t="str">
        <f t="shared" si="1"/>
        <v xml:space="preserve"> </v>
      </c>
      <c r="B40" s="70"/>
      <c r="C40" s="112" t="s">
        <v>325</v>
      </c>
      <c r="D40" s="92" t="s">
        <v>94</v>
      </c>
      <c r="E40" s="92">
        <f>E38*F40</f>
        <v>19.722499999999997</v>
      </c>
      <c r="F40" s="92">
        <v>1.1499999999999999</v>
      </c>
      <c r="G40" s="92"/>
      <c r="H40" s="92"/>
      <c r="I40" s="83"/>
      <c r="J40" s="92"/>
      <c r="K40" s="84"/>
      <c r="L40" s="85"/>
      <c r="M40" s="85"/>
      <c r="N40" s="85"/>
      <c r="O40" s="85"/>
      <c r="P40" s="85"/>
      <c r="Q40" s="85"/>
    </row>
    <row r="41" spans="1:17" x14ac:dyDescent="0.2">
      <c r="A41" s="76" t="str">
        <f t="shared" si="1"/>
        <v xml:space="preserve"> </v>
      </c>
      <c r="B41" s="70"/>
      <c r="C41" s="112" t="s">
        <v>326</v>
      </c>
      <c r="D41" s="70" t="s">
        <v>327</v>
      </c>
      <c r="E41" s="92">
        <f>E38*F41</f>
        <v>0.42874999999999996</v>
      </c>
      <c r="F41" s="92">
        <v>2.5000000000000001E-2</v>
      </c>
      <c r="G41" s="92"/>
      <c r="H41" s="92"/>
      <c r="I41" s="83"/>
      <c r="J41" s="92"/>
      <c r="K41" s="84"/>
      <c r="L41" s="85"/>
      <c r="M41" s="85"/>
      <c r="N41" s="85"/>
      <c r="O41" s="85"/>
      <c r="P41" s="85"/>
      <c r="Q41" s="85"/>
    </row>
    <row r="42" spans="1:17" x14ac:dyDescent="0.2">
      <c r="A42" s="76">
        <f t="shared" si="1"/>
        <v>17</v>
      </c>
      <c r="B42" s="86" t="s">
        <v>53</v>
      </c>
      <c r="C42" s="288" t="s">
        <v>328</v>
      </c>
      <c r="D42" s="104" t="s">
        <v>55</v>
      </c>
      <c r="E42" s="104">
        <v>10</v>
      </c>
      <c r="F42" s="93"/>
      <c r="G42" s="91"/>
      <c r="H42" s="92"/>
      <c r="I42" s="83"/>
      <c r="J42" s="91"/>
      <c r="K42" s="84"/>
      <c r="L42" s="85"/>
      <c r="M42" s="85"/>
      <c r="N42" s="85"/>
      <c r="O42" s="85"/>
      <c r="P42" s="85"/>
      <c r="Q42" s="85"/>
    </row>
    <row r="43" spans="1:17" x14ac:dyDescent="0.2">
      <c r="A43" s="76">
        <f t="shared" si="1"/>
        <v>18</v>
      </c>
      <c r="B43" s="86" t="s">
        <v>53</v>
      </c>
      <c r="C43" s="87" t="s">
        <v>329</v>
      </c>
      <c r="D43" s="104" t="s">
        <v>55</v>
      </c>
      <c r="E43" s="104">
        <v>10</v>
      </c>
      <c r="F43" s="92"/>
      <c r="G43" s="92"/>
      <c r="H43" s="92"/>
      <c r="I43" s="83"/>
      <c r="J43" s="92"/>
      <c r="K43" s="84"/>
      <c r="L43" s="85"/>
      <c r="M43" s="85"/>
      <c r="N43" s="85"/>
      <c r="O43" s="85"/>
      <c r="P43" s="85"/>
      <c r="Q43" s="85"/>
    </row>
    <row r="44" spans="1:17" x14ac:dyDescent="0.2">
      <c r="A44" s="76" t="str">
        <f t="shared" si="1"/>
        <v xml:space="preserve"> </v>
      </c>
      <c r="B44" s="70"/>
      <c r="C44" s="215" t="s">
        <v>290</v>
      </c>
      <c r="D44" s="92" t="s">
        <v>291</v>
      </c>
      <c r="E44" s="92">
        <v>1</v>
      </c>
      <c r="F44" s="92">
        <v>8.2100000000000006E-2</v>
      </c>
      <c r="G44" s="92"/>
      <c r="H44" s="92"/>
      <c r="I44" s="83"/>
      <c r="J44" s="92"/>
      <c r="K44" s="84"/>
      <c r="L44" s="85"/>
      <c r="M44" s="85"/>
      <c r="N44" s="85"/>
      <c r="O44" s="85"/>
      <c r="P44" s="85"/>
      <c r="Q44" s="85"/>
    </row>
    <row r="45" spans="1:17" x14ac:dyDescent="0.2">
      <c r="A45" s="76" t="str">
        <f t="shared" si="1"/>
        <v xml:space="preserve"> </v>
      </c>
      <c r="B45" s="70"/>
      <c r="C45" s="215" t="s">
        <v>330</v>
      </c>
      <c r="D45" s="88" t="s">
        <v>61</v>
      </c>
      <c r="E45" s="92">
        <f>E43*F45</f>
        <v>1.5</v>
      </c>
      <c r="F45" s="92">
        <v>0.15</v>
      </c>
      <c r="G45" s="92"/>
      <c r="H45" s="92"/>
      <c r="I45" s="83"/>
      <c r="J45" s="92"/>
      <c r="K45" s="84"/>
      <c r="L45" s="85"/>
      <c r="M45" s="85"/>
      <c r="N45" s="85"/>
      <c r="O45" s="85"/>
      <c r="P45" s="85"/>
      <c r="Q45" s="85"/>
    </row>
    <row r="46" spans="1:17" ht="22.5" x14ac:dyDescent="0.2">
      <c r="A46" s="76">
        <f t="shared" si="1"/>
        <v>19</v>
      </c>
      <c r="B46" s="86" t="s">
        <v>53</v>
      </c>
      <c r="C46" s="87" t="s">
        <v>331</v>
      </c>
      <c r="D46" s="104" t="s">
        <v>55</v>
      </c>
      <c r="E46" s="316">
        <f>E43</f>
        <v>10</v>
      </c>
      <c r="F46" s="92"/>
      <c r="G46" s="92"/>
      <c r="H46" s="92"/>
      <c r="I46" s="83"/>
      <c r="J46" s="92"/>
      <c r="K46" s="84"/>
      <c r="L46" s="85"/>
      <c r="M46" s="85"/>
      <c r="N46" s="85"/>
      <c r="O46" s="85"/>
      <c r="P46" s="85"/>
      <c r="Q46" s="85"/>
    </row>
    <row r="47" spans="1:17" x14ac:dyDescent="0.2">
      <c r="A47" s="76" t="str">
        <f t="shared" si="1"/>
        <v xml:space="preserve"> </v>
      </c>
      <c r="B47" s="70"/>
      <c r="C47" s="215" t="s">
        <v>290</v>
      </c>
      <c r="D47" s="92" t="s">
        <v>291</v>
      </c>
      <c r="E47" s="92">
        <v>1</v>
      </c>
      <c r="F47" s="92"/>
      <c r="G47" s="92"/>
      <c r="H47" s="92"/>
      <c r="I47" s="83"/>
      <c r="J47" s="92"/>
      <c r="K47" s="84"/>
      <c r="L47" s="85"/>
      <c r="M47" s="85"/>
      <c r="N47" s="85"/>
      <c r="O47" s="85"/>
      <c r="P47" s="85"/>
      <c r="Q47" s="85"/>
    </row>
    <row r="48" spans="1:17" x14ac:dyDescent="0.2">
      <c r="A48" s="76" t="str">
        <f t="shared" si="1"/>
        <v xml:space="preserve"> </v>
      </c>
      <c r="B48" s="70"/>
      <c r="C48" s="215" t="s">
        <v>330</v>
      </c>
      <c r="D48" s="88" t="s">
        <v>61</v>
      </c>
      <c r="E48" s="92">
        <f>E46*F48</f>
        <v>5</v>
      </c>
      <c r="F48" s="92">
        <v>0.5</v>
      </c>
      <c r="G48" s="92"/>
      <c r="H48" s="92"/>
      <c r="I48" s="83"/>
      <c r="J48" s="92"/>
      <c r="K48" s="84"/>
      <c r="L48" s="85"/>
      <c r="M48" s="85"/>
      <c r="N48" s="85"/>
      <c r="O48" s="85"/>
      <c r="P48" s="85"/>
      <c r="Q48" s="85"/>
    </row>
    <row r="49" spans="1:17" x14ac:dyDescent="0.2">
      <c r="A49" s="76" t="str">
        <f t="shared" si="1"/>
        <v xml:space="preserve"> </v>
      </c>
      <c r="B49" s="70"/>
      <c r="C49" s="215" t="s">
        <v>332</v>
      </c>
      <c r="D49" s="182" t="s">
        <v>114</v>
      </c>
      <c r="E49" s="92">
        <v>0.04</v>
      </c>
      <c r="F49" s="92"/>
      <c r="G49" s="92"/>
      <c r="H49" s="92"/>
      <c r="I49" s="83"/>
      <c r="J49" s="92"/>
      <c r="K49" s="84"/>
      <c r="L49" s="85"/>
      <c r="M49" s="85"/>
      <c r="N49" s="85"/>
      <c r="O49" s="85"/>
      <c r="P49" s="85"/>
      <c r="Q49" s="85"/>
    </row>
    <row r="50" spans="1:17" x14ac:dyDescent="0.2">
      <c r="A50" s="76" t="str">
        <f t="shared" si="1"/>
        <v xml:space="preserve"> </v>
      </c>
      <c r="B50" s="86"/>
      <c r="C50" s="288" t="s">
        <v>333</v>
      </c>
      <c r="D50" s="288"/>
      <c r="E50" s="288"/>
      <c r="F50" s="93"/>
      <c r="G50" s="92"/>
      <c r="H50" s="92"/>
      <c r="I50" s="83"/>
      <c r="J50" s="124"/>
      <c r="K50" s="84"/>
      <c r="L50" s="85"/>
      <c r="M50" s="85"/>
      <c r="N50" s="85"/>
      <c r="O50" s="85"/>
      <c r="P50" s="85"/>
      <c r="Q50" s="85"/>
    </row>
    <row r="51" spans="1:17" ht="22.5" x14ac:dyDescent="0.2">
      <c r="A51" s="76">
        <f t="shared" si="1"/>
        <v>20</v>
      </c>
      <c r="B51" s="86" t="s">
        <v>53</v>
      </c>
      <c r="C51" s="87" t="s">
        <v>334</v>
      </c>
      <c r="D51" s="104" t="s">
        <v>61</v>
      </c>
      <c r="E51" s="330">
        <f>E35</f>
        <v>17.149999999999999</v>
      </c>
      <c r="F51" s="93"/>
      <c r="G51" s="91"/>
      <c r="H51" s="92"/>
      <c r="I51" s="83"/>
      <c r="J51" s="91"/>
      <c r="K51" s="84"/>
      <c r="L51" s="85"/>
      <c r="M51" s="85"/>
      <c r="N51" s="85"/>
      <c r="O51" s="85"/>
      <c r="P51" s="85"/>
      <c r="Q51" s="85"/>
    </row>
    <row r="52" spans="1:17" ht="22.5" x14ac:dyDescent="0.2">
      <c r="A52" s="76">
        <f t="shared" si="1"/>
        <v>21</v>
      </c>
      <c r="B52" s="86" t="s">
        <v>53</v>
      </c>
      <c r="C52" s="87" t="s">
        <v>335</v>
      </c>
      <c r="D52" s="104" t="s">
        <v>61</v>
      </c>
      <c r="E52" s="330">
        <f t="shared" ref="E52:E55" si="4">E51</f>
        <v>17.149999999999999</v>
      </c>
      <c r="F52" s="92"/>
      <c r="G52" s="92"/>
      <c r="H52" s="92"/>
      <c r="I52" s="83"/>
      <c r="J52" s="92"/>
      <c r="K52" s="84"/>
      <c r="L52" s="85"/>
      <c r="M52" s="85"/>
      <c r="N52" s="85"/>
      <c r="O52" s="85"/>
      <c r="P52" s="85"/>
      <c r="Q52" s="85"/>
    </row>
    <row r="53" spans="1:17" ht="33.75" x14ac:dyDescent="0.2">
      <c r="A53" s="76">
        <f t="shared" si="1"/>
        <v>22</v>
      </c>
      <c r="B53" s="86" t="s">
        <v>53</v>
      </c>
      <c r="C53" s="87" t="s">
        <v>336</v>
      </c>
      <c r="D53" s="104" t="s">
        <v>61</v>
      </c>
      <c r="E53" s="101">
        <f t="shared" si="4"/>
        <v>17.149999999999999</v>
      </c>
      <c r="F53" s="88"/>
      <c r="G53" s="92"/>
      <c r="H53" s="92"/>
      <c r="I53" s="83"/>
      <c r="J53" s="92"/>
      <c r="K53" s="84"/>
      <c r="L53" s="85"/>
      <c r="M53" s="85"/>
      <c r="N53" s="85"/>
      <c r="O53" s="85"/>
      <c r="P53" s="85"/>
      <c r="Q53" s="85"/>
    </row>
    <row r="54" spans="1:17" ht="33.75" x14ac:dyDescent="0.2">
      <c r="A54" s="76">
        <f t="shared" si="1"/>
        <v>23</v>
      </c>
      <c r="B54" s="86" t="s">
        <v>53</v>
      </c>
      <c r="C54" s="87" t="s">
        <v>337</v>
      </c>
      <c r="D54" s="104" t="s">
        <v>61</v>
      </c>
      <c r="E54" s="101">
        <f t="shared" si="4"/>
        <v>17.149999999999999</v>
      </c>
      <c r="F54" s="88"/>
      <c r="G54" s="92"/>
      <c r="H54" s="92"/>
      <c r="I54" s="83"/>
      <c r="J54" s="92"/>
      <c r="K54" s="84"/>
      <c r="L54" s="85"/>
      <c r="M54" s="85"/>
      <c r="N54" s="85"/>
      <c r="O54" s="85"/>
      <c r="P54" s="85"/>
      <c r="Q54" s="85"/>
    </row>
    <row r="55" spans="1:17" ht="33.75" x14ac:dyDescent="0.2">
      <c r="A55" s="76">
        <f t="shared" si="1"/>
        <v>24</v>
      </c>
      <c r="B55" s="86" t="s">
        <v>53</v>
      </c>
      <c r="C55" s="87" t="s">
        <v>338</v>
      </c>
      <c r="D55" s="104" t="s">
        <v>61</v>
      </c>
      <c r="E55" s="101">
        <f t="shared" si="4"/>
        <v>17.149999999999999</v>
      </c>
      <c r="F55" s="88"/>
      <c r="G55" s="92"/>
      <c r="H55" s="92"/>
      <c r="I55" s="83"/>
      <c r="J55" s="92"/>
      <c r="K55" s="84"/>
      <c r="L55" s="85"/>
      <c r="M55" s="85"/>
      <c r="N55" s="85"/>
      <c r="O55" s="85"/>
      <c r="P55" s="85"/>
      <c r="Q55" s="85"/>
    </row>
    <row r="56" spans="1:17" s="53" customFormat="1" x14ac:dyDescent="0.2">
      <c r="A56" s="137">
        <f t="shared" si="1"/>
        <v>25</v>
      </c>
      <c r="B56" s="331" t="s">
        <v>53</v>
      </c>
      <c r="C56" s="332" t="s">
        <v>339</v>
      </c>
      <c r="D56" s="318" t="s">
        <v>57</v>
      </c>
      <c r="E56" s="318">
        <f>2*2</f>
        <v>4</v>
      </c>
      <c r="F56" s="333"/>
      <c r="G56" s="156"/>
      <c r="H56" s="156"/>
      <c r="I56" s="334"/>
      <c r="J56" s="156"/>
      <c r="K56" s="335"/>
      <c r="L56" s="336"/>
      <c r="M56" s="336"/>
      <c r="N56" s="336"/>
      <c r="O56" s="336"/>
      <c r="P56" s="336"/>
      <c r="Q56" s="336"/>
    </row>
    <row r="57" spans="1:17" s="53" customFormat="1" ht="22.5" x14ac:dyDescent="0.2">
      <c r="A57" s="137" t="str">
        <f t="shared" si="1"/>
        <v xml:space="preserve"> </v>
      </c>
      <c r="B57" s="331"/>
      <c r="C57" s="332" t="s">
        <v>340</v>
      </c>
      <c r="D57" s="318" t="s">
        <v>57</v>
      </c>
      <c r="E57" s="318">
        <f>E56*F57</f>
        <v>8</v>
      </c>
      <c r="F57" s="333">
        <v>2</v>
      </c>
      <c r="G57" s="156"/>
      <c r="H57" s="156"/>
      <c r="I57" s="334"/>
      <c r="J57" s="156"/>
      <c r="K57" s="335"/>
      <c r="L57" s="336"/>
      <c r="M57" s="336"/>
      <c r="N57" s="336"/>
      <c r="O57" s="336"/>
      <c r="P57" s="336"/>
      <c r="Q57" s="336"/>
    </row>
    <row r="58" spans="1:17" x14ac:dyDescent="0.2">
      <c r="A58" s="308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162"/>
      <c r="N58" s="162"/>
      <c r="O58" s="162"/>
      <c r="P58" s="162"/>
      <c r="Q58" s="162"/>
    </row>
    <row r="59" spans="1:17" x14ac:dyDescent="0.2">
      <c r="A59" s="162"/>
      <c r="B59" s="162"/>
      <c r="C59" s="231" t="s">
        <v>117</v>
      </c>
      <c r="D59" s="162"/>
      <c r="E59" s="162"/>
      <c r="F59" s="162"/>
      <c r="G59" s="162"/>
      <c r="H59" s="162"/>
      <c r="I59" s="162"/>
      <c r="J59" s="162"/>
      <c r="K59" s="162"/>
      <c r="L59" s="161"/>
      <c r="M59" s="161">
        <v>0</v>
      </c>
      <c r="N59" s="161">
        <v>0</v>
      </c>
      <c r="O59" s="161">
        <v>0</v>
      </c>
      <c r="P59" s="161">
        <v>0</v>
      </c>
      <c r="Q59" s="161">
        <v>0</v>
      </c>
    </row>
    <row r="60" spans="1:17" x14ac:dyDescent="0.2">
      <c r="A60" s="59" t="str">
        <f t="shared" ref="A60:A61" si="5">IF(COUNTBLANK(I60)=1," ",COUNTA($I$59:I60))</f>
        <v xml:space="preserve"> </v>
      </c>
      <c r="B60" s="162"/>
      <c r="C60" s="232" t="s">
        <v>118</v>
      </c>
      <c r="D60" s="165"/>
      <c r="E60" s="2" t="s">
        <v>181</v>
      </c>
      <c r="F60" s="162"/>
      <c r="G60" s="167"/>
      <c r="H60" s="162"/>
      <c r="I60" s="162"/>
      <c r="J60" s="162"/>
      <c r="K60" s="162"/>
      <c r="L60" s="162"/>
      <c r="M60" s="168"/>
      <c r="N60" s="168"/>
      <c r="O60" s="168">
        <v>0</v>
      </c>
      <c r="P60" s="168"/>
      <c r="Q60" s="168"/>
    </row>
    <row r="61" spans="1:17" x14ac:dyDescent="0.2">
      <c r="A61" s="59" t="str">
        <f t="shared" si="5"/>
        <v xml:space="preserve"> </v>
      </c>
      <c r="B61" s="162"/>
      <c r="C61" s="231" t="s">
        <v>119</v>
      </c>
      <c r="D61" s="169"/>
      <c r="E61" s="169"/>
      <c r="F61" s="162"/>
      <c r="G61" s="162"/>
      <c r="H61" s="2"/>
      <c r="I61" s="162"/>
      <c r="J61" s="162"/>
      <c r="K61" s="162"/>
      <c r="L61" s="162"/>
      <c r="M61" s="171">
        <f>SUM(M59:M60)</f>
        <v>0</v>
      </c>
      <c r="N61" s="171">
        <f>SUM(N59:N60)</f>
        <v>0</v>
      </c>
      <c r="O61" s="171">
        <f>SUM(O59:O60)</f>
        <v>0</v>
      </c>
      <c r="P61" s="171">
        <f>SUM(P59:P60)</f>
        <v>0</v>
      </c>
      <c r="Q61" s="171">
        <f>SUM(N61:P61)</f>
        <v>0</v>
      </c>
    </row>
    <row r="62" spans="1:17" x14ac:dyDescent="0.2">
      <c r="A62" s="2"/>
      <c r="B62" s="2"/>
      <c r="C62" s="308"/>
      <c r="D62" s="2"/>
      <c r="E62" s="2"/>
      <c r="H62" s="2"/>
      <c r="I62" s="2"/>
      <c r="J62" s="2"/>
      <c r="K62" s="2"/>
      <c r="L62" s="2"/>
      <c r="M62" s="158"/>
      <c r="N62" s="158"/>
      <c r="O62" s="158"/>
      <c r="P62" s="158"/>
      <c r="Q62" s="158"/>
    </row>
    <row r="63" spans="1:17" x14ac:dyDescent="0.2">
      <c r="A63" s="2"/>
      <c r="B63" s="2"/>
      <c r="C63" s="49" t="str">
        <f>KPDV!$B$36</f>
        <v xml:space="preserve">Sastādīja: </v>
      </c>
      <c r="D63" s="2"/>
      <c r="E63" s="2"/>
      <c r="G63" s="49"/>
      <c r="H63" s="2"/>
      <c r="I63" s="2"/>
      <c r="J63" s="2"/>
      <c r="K63" s="2"/>
      <c r="L63" s="2"/>
      <c r="M63" s="158"/>
      <c r="N63" s="158"/>
      <c r="O63" s="158"/>
      <c r="P63" s="158"/>
      <c r="Q63" s="158"/>
    </row>
    <row r="64" spans="1:17" x14ac:dyDescent="0.2">
      <c r="A64" s="2"/>
      <c r="B64" s="2"/>
      <c r="C64" s="49" t="str">
        <f>KPDV!$B$37</f>
        <v xml:space="preserve">būvprakses sertifikāts Nr. </v>
      </c>
      <c r="D64" s="2"/>
      <c r="E64" s="2"/>
      <c r="G64" s="49"/>
      <c r="H64" s="2"/>
      <c r="I64" s="2"/>
      <c r="J64" s="2"/>
      <c r="K64" s="2"/>
      <c r="L64" s="2"/>
      <c r="M64" s="158"/>
      <c r="N64" s="158"/>
      <c r="O64" s="158"/>
      <c r="P64" s="158"/>
      <c r="Q64" s="158"/>
    </row>
    <row r="65" spans="1:17" x14ac:dyDescent="0.2">
      <c r="A65" s="2"/>
      <c r="B65" s="2"/>
      <c r="C65" s="49"/>
      <c r="D65" s="2"/>
      <c r="E65" s="2"/>
      <c r="G65" s="49"/>
      <c r="H65" s="2"/>
      <c r="I65" s="2"/>
      <c r="J65" s="2"/>
      <c r="K65" s="2"/>
      <c r="L65" s="2"/>
      <c r="M65" s="158"/>
      <c r="N65" s="158"/>
      <c r="O65" s="158"/>
      <c r="P65" s="158"/>
      <c r="Q65" s="158"/>
    </row>
    <row r="66" spans="1:17" x14ac:dyDescent="0.2">
      <c r="C66" s="49" t="s">
        <v>29</v>
      </c>
      <c r="G66" s="1"/>
      <c r="M66" s="1"/>
      <c r="N66" s="1"/>
      <c r="O66" s="1"/>
      <c r="P66" s="1"/>
      <c r="Q66" s="1"/>
    </row>
    <row r="67" spans="1:17" x14ac:dyDescent="0.2">
      <c r="C67" s="50" t="s">
        <v>30</v>
      </c>
      <c r="G67" s="1"/>
      <c r="M67" s="1"/>
      <c r="N67" s="1"/>
      <c r="O67" s="1"/>
      <c r="P67" s="1"/>
      <c r="Q67" s="1"/>
    </row>
  </sheetData>
  <sheetProtection selectLockedCells="1" selectUnlockedCells="1"/>
  <autoFilter ref="A12:Q55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2590277777777778" right="0.1673611111111111" top="0.59027777777777779" bottom="0.7874999999999999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R28"/>
  <sheetViews>
    <sheetView zoomScale="90" zoomScaleNormal="90" zoomScaleSheetLayoutView="120" workbookViewId="0">
      <selection activeCell="N20" sqref="N20"/>
    </sheetView>
  </sheetViews>
  <sheetFormatPr defaultColWidth="9" defaultRowHeight="11.25" x14ac:dyDescent="0.2"/>
  <cols>
    <col min="1" max="1" width="4.5703125" style="1" customWidth="1"/>
    <col min="2" max="2" width="5.140625" style="1" customWidth="1"/>
    <col min="3" max="3" width="35.42578125" style="1" customWidth="1"/>
    <col min="4" max="4" width="6.85546875" style="1" customWidth="1"/>
    <col min="5" max="5" width="7.140625" style="1" customWidth="1"/>
    <col min="6" max="6" width="0" style="1" hidden="1" customWidth="1"/>
    <col min="7" max="16384" width="9" style="1"/>
  </cols>
  <sheetData>
    <row r="1" spans="1:18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KPDV!A20</f>
        <v>5</v>
      </c>
      <c r="I1" s="54"/>
      <c r="J1" s="54"/>
      <c r="K1" s="54"/>
      <c r="L1" s="54"/>
      <c r="M1" s="54"/>
      <c r="N1" s="54"/>
      <c r="O1" s="54"/>
      <c r="P1" s="54"/>
      <c r="Q1" s="54"/>
    </row>
    <row r="2" spans="1:18" s="2" customFormat="1" x14ac:dyDescent="0.2">
      <c r="A2" s="55"/>
      <c r="B2" s="55"/>
      <c r="C2" s="178" t="s">
        <v>341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8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18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18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8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8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8" x14ac:dyDescent="0.2">
      <c r="A8" s="509" t="s">
        <v>33</v>
      </c>
      <c r="B8" s="509"/>
      <c r="C8" s="509"/>
      <c r="D8" s="509"/>
      <c r="E8" s="180" t="s">
        <v>34</v>
      </c>
      <c r="F8" s="54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Q22</f>
        <v>0</v>
      </c>
      <c r="Q8" s="66" t="s">
        <v>37</v>
      </c>
    </row>
    <row r="9" spans="1:18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</row>
    <row r="10" spans="1:18" ht="10.15" customHeight="1" x14ac:dyDescent="0.2">
      <c r="A10" s="511" t="s">
        <v>38</v>
      </c>
      <c r="B10" s="511" t="s">
        <v>39</v>
      </c>
      <c r="C10" s="512" t="s">
        <v>40</v>
      </c>
      <c r="D10" s="513" t="s">
        <v>41</v>
      </c>
      <c r="E10" s="511" t="s">
        <v>42</v>
      </c>
      <c r="F10" s="69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8" ht="55.5" x14ac:dyDescent="0.2">
      <c r="A11" s="511"/>
      <c r="B11" s="511"/>
      <c r="C11" s="512"/>
      <c r="D11" s="513"/>
      <c r="E11" s="511"/>
      <c r="F11" s="69">
        <v>1</v>
      </c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8" x14ac:dyDescent="0.2">
      <c r="A12" s="72">
        <v>1</v>
      </c>
      <c r="B12" s="72">
        <f>A12+1</f>
        <v>2</v>
      </c>
      <c r="C12" s="73">
        <f>B12+1</f>
        <v>3</v>
      </c>
      <c r="D12" s="72">
        <f>C12+1</f>
        <v>4</v>
      </c>
      <c r="E12" s="72">
        <f>D12+1</f>
        <v>5</v>
      </c>
      <c r="F12" s="75">
        <v>1</v>
      </c>
      <c r="G12" s="72">
        <f>E12+1</f>
        <v>6</v>
      </c>
      <c r="H12" s="72">
        <f t="shared" ref="H12:Q12" si="0">G12+1</f>
        <v>7</v>
      </c>
      <c r="I12" s="72">
        <f t="shared" si="0"/>
        <v>8</v>
      </c>
      <c r="J12" s="72">
        <f t="shared" si="0"/>
        <v>9</v>
      </c>
      <c r="K12" s="72">
        <f t="shared" si="0"/>
        <v>10</v>
      </c>
      <c r="L12" s="72">
        <f t="shared" si="0"/>
        <v>11</v>
      </c>
      <c r="M12" s="72">
        <f t="shared" si="0"/>
        <v>12</v>
      </c>
      <c r="N12" s="72">
        <f t="shared" si="0"/>
        <v>13</v>
      </c>
      <c r="O12" s="72">
        <f t="shared" si="0"/>
        <v>14</v>
      </c>
      <c r="P12" s="72">
        <f t="shared" si="0"/>
        <v>15</v>
      </c>
      <c r="Q12" s="72">
        <f t="shared" si="0"/>
        <v>16</v>
      </c>
    </row>
    <row r="13" spans="1:18" s="132" customFormat="1" x14ac:dyDescent="0.2">
      <c r="A13" s="76">
        <f t="shared" ref="A13:A18" si="1">IF(COUNTBLANK(B13)=1," ",COUNTA($B$13:B13))</f>
        <v>1</v>
      </c>
      <c r="B13" s="86" t="s">
        <v>53</v>
      </c>
      <c r="C13" s="181" t="s">
        <v>342</v>
      </c>
      <c r="D13" s="182" t="s">
        <v>278</v>
      </c>
      <c r="E13" s="337">
        <f>50*2.2*0.025</f>
        <v>2.7500000000000004</v>
      </c>
      <c r="F13" s="92"/>
      <c r="G13" s="92"/>
      <c r="H13" s="92"/>
      <c r="I13" s="83"/>
      <c r="J13" s="124"/>
      <c r="K13" s="84"/>
      <c r="L13" s="85"/>
      <c r="M13" s="85"/>
      <c r="N13" s="85"/>
      <c r="O13" s="85"/>
      <c r="P13" s="85"/>
      <c r="Q13" s="85"/>
    </row>
    <row r="14" spans="1:18" s="132" customFormat="1" x14ac:dyDescent="0.2">
      <c r="A14" s="76">
        <f t="shared" si="1"/>
        <v>2</v>
      </c>
      <c r="B14" s="86" t="s">
        <v>53</v>
      </c>
      <c r="C14" s="181" t="s">
        <v>343</v>
      </c>
      <c r="D14" s="182" t="s">
        <v>61</v>
      </c>
      <c r="E14" s="338">
        <f>E16</f>
        <v>471</v>
      </c>
      <c r="F14" s="92"/>
      <c r="G14" s="92"/>
      <c r="H14" s="92"/>
      <c r="I14" s="83"/>
      <c r="J14" s="124"/>
      <c r="K14" s="84"/>
      <c r="L14" s="85"/>
      <c r="M14" s="85"/>
      <c r="N14" s="85"/>
      <c r="O14" s="85"/>
      <c r="P14" s="85"/>
      <c r="Q14" s="85"/>
    </row>
    <row r="15" spans="1:18" s="132" customFormat="1" x14ac:dyDescent="0.2">
      <c r="A15" s="76" t="str">
        <f t="shared" si="1"/>
        <v xml:space="preserve"> </v>
      </c>
      <c r="B15" s="70"/>
      <c r="C15" s="290" t="s">
        <v>344</v>
      </c>
      <c r="D15" s="70" t="s">
        <v>71</v>
      </c>
      <c r="E15" s="90">
        <f>E14*F15</f>
        <v>47.1</v>
      </c>
      <c r="F15" s="92">
        <v>0.1</v>
      </c>
      <c r="G15" s="92"/>
      <c r="H15" s="92"/>
      <c r="I15" s="83"/>
      <c r="J15" s="92"/>
      <c r="K15" s="84"/>
      <c r="L15" s="85"/>
      <c r="M15" s="85"/>
      <c r="N15" s="85"/>
      <c r="O15" s="85"/>
      <c r="P15" s="85"/>
      <c r="Q15" s="85"/>
    </row>
    <row r="16" spans="1:18" s="129" customFormat="1" ht="64.5" customHeight="1" x14ac:dyDescent="0.2">
      <c r="A16" s="76">
        <f t="shared" si="1"/>
        <v>3</v>
      </c>
      <c r="B16" s="86" t="s">
        <v>53</v>
      </c>
      <c r="C16" s="339" t="str">
        <f>apjomi!B53</f>
        <v>Pārsegums virs pagrabstāva. Esošais pārsegums -betona panelis ar grīdas segumu  b=220mm.Līmjava. Gruntējums. Akmensvates lamele  ekvivalents. Paroc CGL 20cy vai ekvivalents (0,037W/m²K) b=150mm.</v>
      </c>
      <c r="D16" s="182" t="s">
        <v>61</v>
      </c>
      <c r="E16" s="338">
        <f>apjomi!D53</f>
        <v>471</v>
      </c>
      <c r="F16" s="92"/>
      <c r="G16" s="92"/>
      <c r="H16" s="92"/>
      <c r="I16" s="83"/>
      <c r="J16" s="124"/>
      <c r="K16" s="84"/>
      <c r="L16" s="85"/>
      <c r="M16" s="85"/>
      <c r="N16" s="85"/>
      <c r="O16" s="85"/>
      <c r="P16" s="85"/>
      <c r="Q16" s="85"/>
      <c r="R16" s="132"/>
    </row>
    <row r="17" spans="1:17" s="132" customFormat="1" x14ac:dyDescent="0.2">
      <c r="A17" s="88" t="str">
        <f t="shared" si="1"/>
        <v xml:space="preserve"> </v>
      </c>
      <c r="B17" s="70"/>
      <c r="C17" s="290" t="s">
        <v>345</v>
      </c>
      <c r="D17" s="182" t="s">
        <v>61</v>
      </c>
      <c r="E17" s="90">
        <f>E16*F17</f>
        <v>494.55</v>
      </c>
      <c r="F17" s="92">
        <v>1.05</v>
      </c>
      <c r="G17" s="92"/>
      <c r="H17" s="92"/>
      <c r="I17" s="83"/>
      <c r="J17" s="92"/>
      <c r="K17" s="84"/>
      <c r="L17" s="85"/>
      <c r="M17" s="85"/>
      <c r="N17" s="85"/>
      <c r="O17" s="85"/>
      <c r="P17" s="85"/>
      <c r="Q17" s="85"/>
    </row>
    <row r="18" spans="1:17" s="132" customFormat="1" x14ac:dyDescent="0.2">
      <c r="A18" s="88" t="str">
        <f t="shared" si="1"/>
        <v xml:space="preserve"> </v>
      </c>
      <c r="B18" s="70"/>
      <c r="C18" s="290" t="s">
        <v>346</v>
      </c>
      <c r="D18" s="70" t="s">
        <v>71</v>
      </c>
      <c r="E18" s="90">
        <f>E16*F18</f>
        <v>2826</v>
      </c>
      <c r="F18" s="92">
        <v>6</v>
      </c>
      <c r="G18" s="92"/>
      <c r="H18" s="92"/>
      <c r="I18" s="83"/>
      <c r="J18" s="92"/>
      <c r="K18" s="84"/>
      <c r="L18" s="85"/>
      <c r="M18" s="85"/>
      <c r="N18" s="85"/>
      <c r="O18" s="85"/>
      <c r="P18" s="85"/>
      <c r="Q18" s="85"/>
    </row>
    <row r="20" spans="1:17" x14ac:dyDescent="0.2">
      <c r="C20" s="231" t="s">
        <v>117</v>
      </c>
      <c r="D20" s="162"/>
      <c r="E20" s="162"/>
      <c r="F20" s="162"/>
      <c r="G20" s="162"/>
      <c r="H20" s="162"/>
      <c r="I20" s="162"/>
      <c r="J20" s="162"/>
      <c r="K20" s="162"/>
      <c r="L20" s="161"/>
      <c r="M20" s="161">
        <v>0</v>
      </c>
      <c r="N20" s="161">
        <v>0</v>
      </c>
      <c r="O20" s="161">
        <v>0</v>
      </c>
      <c r="P20" s="161">
        <v>0</v>
      </c>
      <c r="Q20" s="161">
        <v>0</v>
      </c>
    </row>
    <row r="21" spans="1:17" x14ac:dyDescent="0.2">
      <c r="C21" s="232" t="s">
        <v>118</v>
      </c>
      <c r="D21" s="165"/>
      <c r="E21" s="2" t="s">
        <v>181</v>
      </c>
      <c r="F21" s="162"/>
      <c r="G21" s="167"/>
      <c r="H21" s="162"/>
      <c r="I21" s="162"/>
      <c r="J21" s="162"/>
      <c r="K21" s="162"/>
      <c r="L21" s="162"/>
      <c r="M21" s="168"/>
      <c r="N21" s="168"/>
      <c r="O21" s="168">
        <v>0</v>
      </c>
      <c r="P21" s="168"/>
      <c r="Q21" s="168"/>
    </row>
    <row r="22" spans="1:17" x14ac:dyDescent="0.2">
      <c r="C22" s="231" t="s">
        <v>119</v>
      </c>
      <c r="D22" s="169"/>
      <c r="E22" s="305"/>
      <c r="F22" s="162"/>
      <c r="G22" s="162"/>
      <c r="H22" s="2"/>
      <c r="I22" s="162"/>
      <c r="J22" s="162"/>
      <c r="K22" s="162"/>
      <c r="L22" s="162"/>
      <c r="M22" s="171">
        <f>SUM(M20:M21)</f>
        <v>0</v>
      </c>
      <c r="N22" s="171">
        <f>SUM(N20:N21)</f>
        <v>0</v>
      </c>
      <c r="O22" s="171">
        <f>SUM(O20:O21)</f>
        <v>0</v>
      </c>
      <c r="P22" s="171">
        <f>SUM(P20:P21)</f>
        <v>0</v>
      </c>
      <c r="Q22" s="171">
        <f>SUM(N22:P22)</f>
        <v>0</v>
      </c>
    </row>
    <row r="23" spans="1:17" x14ac:dyDescent="0.2">
      <c r="C23" s="308"/>
      <c r="D23" s="2"/>
      <c r="E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C24" s="49" t="str">
        <f>KPDV!$B$36</f>
        <v xml:space="preserve">Sastādīja: </v>
      </c>
      <c r="D24" s="2"/>
      <c r="E24" s="2"/>
      <c r="G24" s="49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C25" s="49" t="str">
        <f>KPDV!$B$37</f>
        <v xml:space="preserve">būvprakses sertifikāts Nr. </v>
      </c>
      <c r="D25" s="2"/>
      <c r="E25" s="2"/>
      <c r="G25" s="49"/>
      <c r="H25" s="2"/>
      <c r="I25" s="2"/>
      <c r="J25" s="2"/>
      <c r="K25" s="2"/>
      <c r="L25" s="2"/>
      <c r="M25" s="2"/>
      <c r="N25" s="2"/>
      <c r="O25" s="2"/>
      <c r="P25" s="2"/>
      <c r="Q25" s="2"/>
    </row>
    <row r="27" spans="1:17" x14ac:dyDescent="0.2">
      <c r="C27" s="49" t="s">
        <v>29</v>
      </c>
    </row>
    <row r="28" spans="1:17" x14ac:dyDescent="0.2">
      <c r="C28" s="50" t="s">
        <v>30</v>
      </c>
    </row>
  </sheetData>
  <sheetProtection selectLockedCells="1" selectUnlockedCells="1"/>
  <autoFilter ref="A10:Q18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78749999999999998" right="0" top="0.59027777777777779" bottom="0.78749999999999998" header="0.51180555555555551" footer="0.51180555555555551"/>
  <pageSetup paperSize="9" scale="96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Q32"/>
  <sheetViews>
    <sheetView zoomScale="90" zoomScaleNormal="90" zoomScaleSheetLayoutView="120" workbookViewId="0">
      <selection activeCell="C18" sqref="C18"/>
    </sheetView>
  </sheetViews>
  <sheetFormatPr defaultColWidth="9" defaultRowHeight="11.25" x14ac:dyDescent="0.2"/>
  <cols>
    <col min="1" max="1" width="4.5703125" style="1" customWidth="1"/>
    <col min="2" max="2" width="4.7109375" style="1" customWidth="1"/>
    <col min="3" max="3" width="34.7109375" style="1" customWidth="1"/>
    <col min="4" max="4" width="6.85546875" style="1" customWidth="1"/>
    <col min="5" max="5" width="7.140625" style="1" customWidth="1"/>
    <col min="6" max="6" width="0" style="1" hidden="1" customWidth="1"/>
    <col min="7" max="16384" width="9" style="1"/>
  </cols>
  <sheetData>
    <row r="1" spans="1:17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KPDV!A21</f>
        <v>6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s="2" customFormat="1" x14ac:dyDescent="0.2">
      <c r="A2" s="55"/>
      <c r="B2" s="55"/>
      <c r="C2" s="178" t="s">
        <v>347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17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17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17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17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17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17" x14ac:dyDescent="0.2">
      <c r="A8" s="509" t="s">
        <v>33</v>
      </c>
      <c r="B8" s="509"/>
      <c r="C8" s="509"/>
      <c r="D8" s="509"/>
      <c r="E8" s="180" t="s">
        <v>34</v>
      </c>
      <c r="F8" s="54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Q26</f>
        <v>0</v>
      </c>
      <c r="Q8" s="66" t="s">
        <v>37</v>
      </c>
    </row>
    <row r="9" spans="1:17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</row>
    <row r="10" spans="1:17" ht="10.15" customHeight="1" x14ac:dyDescent="0.2">
      <c r="A10" s="511" t="s">
        <v>38</v>
      </c>
      <c r="B10" s="511" t="s">
        <v>39</v>
      </c>
      <c r="C10" s="524" t="s">
        <v>40</v>
      </c>
      <c r="D10" s="513" t="s">
        <v>41</v>
      </c>
      <c r="E10" s="511" t="s">
        <v>42</v>
      </c>
      <c r="F10" s="69">
        <v>1</v>
      </c>
      <c r="G10" s="515" t="s">
        <v>43</v>
      </c>
      <c r="H10" s="515"/>
      <c r="I10" s="515"/>
      <c r="J10" s="515"/>
      <c r="K10" s="515"/>
      <c r="L10" s="515"/>
      <c r="M10" s="515" t="s">
        <v>44</v>
      </c>
      <c r="N10" s="515"/>
      <c r="O10" s="515"/>
      <c r="P10" s="515"/>
      <c r="Q10" s="515"/>
    </row>
    <row r="11" spans="1:17" ht="55.5" x14ac:dyDescent="0.2">
      <c r="A11" s="511"/>
      <c r="B11" s="511"/>
      <c r="C11" s="524"/>
      <c r="D11" s="513"/>
      <c r="E11" s="511"/>
      <c r="F11" s="69">
        <v>1</v>
      </c>
      <c r="G11" s="71" t="s">
        <v>45</v>
      </c>
      <c r="H11" s="71" t="s">
        <v>46</v>
      </c>
      <c r="I11" s="71" t="s">
        <v>47</v>
      </c>
      <c r="J11" s="71" t="s">
        <v>48</v>
      </c>
      <c r="K11" s="71" t="s">
        <v>49</v>
      </c>
      <c r="L11" s="71" t="s">
        <v>50</v>
      </c>
      <c r="M11" s="71" t="s">
        <v>51</v>
      </c>
      <c r="N11" s="71" t="s">
        <v>47</v>
      </c>
      <c r="O11" s="71" t="s">
        <v>48</v>
      </c>
      <c r="P11" s="71" t="s">
        <v>49</v>
      </c>
      <c r="Q11" s="71" t="s">
        <v>52</v>
      </c>
    </row>
    <row r="12" spans="1:17" x14ac:dyDescent="0.2">
      <c r="A12" s="280">
        <v>1</v>
      </c>
      <c r="B12" s="280">
        <f>A12+1</f>
        <v>2</v>
      </c>
      <c r="C12" s="281">
        <f>B12+1</f>
        <v>3</v>
      </c>
      <c r="D12" s="280">
        <f>C12+1</f>
        <v>4</v>
      </c>
      <c r="E12" s="280">
        <f>D12+1</f>
        <v>5</v>
      </c>
      <c r="F12" s="283">
        <v>1</v>
      </c>
      <c r="G12" s="284">
        <f>E12+1</f>
        <v>6</v>
      </c>
      <c r="H12" s="285">
        <f t="shared" ref="H12:Q12" si="0">G12+1</f>
        <v>7</v>
      </c>
      <c r="I12" s="285">
        <f t="shared" si="0"/>
        <v>8</v>
      </c>
      <c r="J12" s="285">
        <f t="shared" si="0"/>
        <v>9</v>
      </c>
      <c r="K12" s="286">
        <f t="shared" si="0"/>
        <v>10</v>
      </c>
      <c r="L12" s="280">
        <f t="shared" si="0"/>
        <v>11</v>
      </c>
      <c r="M12" s="284">
        <f t="shared" si="0"/>
        <v>12</v>
      </c>
      <c r="N12" s="285">
        <f t="shared" si="0"/>
        <v>13</v>
      </c>
      <c r="O12" s="285">
        <f t="shared" si="0"/>
        <v>14</v>
      </c>
      <c r="P12" s="285">
        <f t="shared" si="0"/>
        <v>15</v>
      </c>
      <c r="Q12" s="287">
        <f t="shared" si="0"/>
        <v>16</v>
      </c>
    </row>
    <row r="13" spans="1:17" s="2" customFormat="1" ht="22.5" x14ac:dyDescent="0.2">
      <c r="A13" s="76">
        <f>IF(COUNTBLANK(B13)=1," ",COUNTA($B13:B$13))</f>
        <v>1</v>
      </c>
      <c r="B13" s="86" t="s">
        <v>53</v>
      </c>
      <c r="C13" s="224" t="s">
        <v>348</v>
      </c>
      <c r="D13" s="88" t="s">
        <v>61</v>
      </c>
      <c r="E13" s="134">
        <f>E16</f>
        <v>434</v>
      </c>
      <c r="F13" s="92"/>
      <c r="G13" s="92"/>
      <c r="H13" s="92"/>
      <c r="I13" s="83"/>
      <c r="J13" s="92"/>
      <c r="K13" s="84"/>
      <c r="L13" s="85"/>
      <c r="M13" s="85"/>
      <c r="N13" s="85"/>
      <c r="O13" s="85"/>
      <c r="P13" s="85"/>
      <c r="Q13" s="85"/>
    </row>
    <row r="14" spans="1:17" s="2" customFormat="1" x14ac:dyDescent="0.2">
      <c r="A14" s="76" t="str">
        <f t="shared" ref="A14:A23" si="1">IF(COUNTBLANK(B14)=1," ",COUNTA($B$13:B14))</f>
        <v xml:space="preserve"> </v>
      </c>
      <c r="B14" s="70"/>
      <c r="C14" s="290" t="s">
        <v>349</v>
      </c>
      <c r="D14" s="88" t="s">
        <v>61</v>
      </c>
      <c r="E14" s="131">
        <f>F14*E13</f>
        <v>477.40000000000003</v>
      </c>
      <c r="F14" s="92">
        <v>1.1000000000000001</v>
      </c>
      <c r="G14" s="92"/>
      <c r="H14" s="92"/>
      <c r="I14" s="83"/>
      <c r="J14" s="92"/>
      <c r="K14" s="84"/>
      <c r="L14" s="85"/>
      <c r="M14" s="85"/>
      <c r="N14" s="85"/>
      <c r="O14" s="85"/>
      <c r="P14" s="85"/>
      <c r="Q14" s="85"/>
    </row>
    <row r="15" spans="1:17" s="2" customFormat="1" x14ac:dyDescent="0.2">
      <c r="A15" s="76" t="str">
        <f t="shared" si="1"/>
        <v xml:space="preserve"> </v>
      </c>
      <c r="B15" s="70"/>
      <c r="C15" s="290" t="s">
        <v>290</v>
      </c>
      <c r="D15" s="70" t="s">
        <v>291</v>
      </c>
      <c r="E15" s="131">
        <f>E13*F15</f>
        <v>4.34</v>
      </c>
      <c r="F15" s="92">
        <v>0.01</v>
      </c>
      <c r="G15" s="92"/>
      <c r="H15" s="92"/>
      <c r="I15" s="83"/>
      <c r="J15" s="92"/>
      <c r="K15" s="84"/>
      <c r="L15" s="85"/>
      <c r="M15" s="85"/>
      <c r="N15" s="85"/>
      <c r="O15" s="85"/>
      <c r="P15" s="85"/>
      <c r="Q15" s="85"/>
    </row>
    <row r="16" spans="1:17" s="132" customFormat="1" ht="84.2" customHeight="1" x14ac:dyDescent="0.2">
      <c r="A16" s="76">
        <f t="shared" si="1"/>
        <v>2</v>
      </c>
      <c r="B16" s="86" t="s">
        <v>53</v>
      </c>
      <c r="C16" s="340" t="str">
        <f>apjomi!B51</f>
        <v>Bēniņu pārsegumu siltumizolācija, beramā akmensvate, Paroc Extra vai ekvivalents, λ=0,037W/m²K (b=150mm, ieskaitot sablīvēšanas koef. 1,1), tvaika izolācijas plēve (b=0,2mm), esošs fibrolīta plātņu slānis (b=~150mm), esošais hidroizolācijas slānis, esošais dz-betona pārsegums (b=~220mm)</v>
      </c>
      <c r="D16" s="182" t="s">
        <v>61</v>
      </c>
      <c r="E16" s="133">
        <f>apjomi!D51</f>
        <v>434</v>
      </c>
      <c r="F16" s="341"/>
      <c r="G16" s="92"/>
      <c r="H16" s="92"/>
      <c r="I16" s="83"/>
      <c r="J16" s="329"/>
      <c r="K16" s="84"/>
      <c r="L16" s="85"/>
      <c r="M16" s="85"/>
      <c r="N16" s="85"/>
      <c r="O16" s="85"/>
      <c r="P16" s="85"/>
      <c r="Q16" s="85"/>
    </row>
    <row r="17" spans="1:17" s="132" customFormat="1" ht="49.5" customHeight="1" x14ac:dyDescent="0.2">
      <c r="A17" s="76" t="str">
        <f t="shared" si="1"/>
        <v xml:space="preserve"> </v>
      </c>
      <c r="B17" s="70"/>
      <c r="C17" s="340" t="str">
        <f>apjomi!B52</f>
        <v>Jumta siltinājums virs kāpņu telpas. Apmetums, siltumizolācija, Paroc Linio 15 vai ekvivalents, h=800mm. λ=0,037W/mK b=120mm. Līmjava. Gruntējums. Hidroizolācija. Esošais jumta segums.</v>
      </c>
      <c r="D17" s="70" t="s">
        <v>278</v>
      </c>
      <c r="E17" s="131">
        <f>E16*F17</f>
        <v>71.61</v>
      </c>
      <c r="F17" s="92">
        <f>0.15*1.1</f>
        <v>0.16500000000000001</v>
      </c>
      <c r="G17" s="92"/>
      <c r="H17" s="92"/>
      <c r="I17" s="83"/>
      <c r="J17" s="92"/>
      <c r="K17" s="84"/>
      <c r="L17" s="85"/>
      <c r="M17" s="85"/>
      <c r="N17" s="85"/>
      <c r="O17" s="85"/>
      <c r="P17" s="85"/>
      <c r="Q17" s="85"/>
    </row>
    <row r="18" spans="1:17" s="107" customFormat="1" ht="54.75" customHeight="1" x14ac:dyDescent="0.2">
      <c r="A18" s="76">
        <f t="shared" si="1"/>
        <v>3</v>
      </c>
      <c r="B18" s="86" t="s">
        <v>53</v>
      </c>
      <c r="C18" s="87" t="s">
        <v>350</v>
      </c>
      <c r="D18" s="104" t="s">
        <v>61</v>
      </c>
      <c r="E18" s="316">
        <f>120*0.5</f>
        <v>60</v>
      </c>
      <c r="F18" s="88"/>
      <c r="G18" s="91"/>
      <c r="H18" s="92"/>
      <c r="I18" s="83"/>
      <c r="J18" s="106"/>
      <c r="K18" s="84"/>
      <c r="L18" s="85"/>
      <c r="M18" s="85"/>
      <c r="N18" s="85"/>
      <c r="O18" s="85"/>
      <c r="P18" s="85"/>
      <c r="Q18" s="85"/>
    </row>
    <row r="19" spans="1:17" s="114" customFormat="1" x14ac:dyDescent="0.2">
      <c r="A19" s="76" t="str">
        <f t="shared" si="1"/>
        <v xml:space="preserve"> </v>
      </c>
      <c r="B19" s="88"/>
      <c r="C19" s="224" t="s">
        <v>285</v>
      </c>
      <c r="D19" s="88" t="s">
        <v>94</v>
      </c>
      <c r="E19" s="91">
        <f>E18*F19</f>
        <v>66</v>
      </c>
      <c r="F19" s="88">
        <v>1.1000000000000001</v>
      </c>
      <c r="G19" s="88"/>
      <c r="H19" s="88"/>
      <c r="I19" s="83"/>
      <c r="J19" s="91"/>
      <c r="K19" s="84"/>
      <c r="L19" s="85"/>
      <c r="M19" s="85"/>
      <c r="N19" s="85"/>
      <c r="O19" s="85"/>
      <c r="P19" s="85"/>
      <c r="Q19" s="85"/>
    </row>
    <row r="20" spans="1:17" s="114" customFormat="1" x14ac:dyDescent="0.2">
      <c r="A20" s="76" t="str">
        <f t="shared" si="1"/>
        <v xml:space="preserve"> </v>
      </c>
      <c r="B20" s="88"/>
      <c r="C20" s="112" t="s">
        <v>72</v>
      </c>
      <c r="D20" s="88" t="s">
        <v>71</v>
      </c>
      <c r="E20" s="91">
        <f>E18*F20</f>
        <v>360</v>
      </c>
      <c r="F20" s="91">
        <v>6</v>
      </c>
      <c r="G20" s="91"/>
      <c r="H20" s="91"/>
      <c r="I20" s="83"/>
      <c r="J20" s="91"/>
      <c r="K20" s="84"/>
      <c r="L20" s="85"/>
      <c r="M20" s="85"/>
      <c r="N20" s="85"/>
      <c r="O20" s="85"/>
      <c r="P20" s="85"/>
      <c r="Q20" s="85"/>
    </row>
    <row r="21" spans="1:17" ht="22.5" x14ac:dyDescent="0.2">
      <c r="A21" s="76">
        <f t="shared" si="1"/>
        <v>4</v>
      </c>
      <c r="B21" s="86" t="s">
        <v>53</v>
      </c>
      <c r="C21" s="224" t="s">
        <v>351</v>
      </c>
      <c r="D21" s="104" t="s">
        <v>57</v>
      </c>
      <c r="E21" s="316">
        <v>68</v>
      </c>
      <c r="F21" s="92"/>
      <c r="G21" s="92"/>
      <c r="H21" s="92"/>
      <c r="I21" s="83"/>
      <c r="J21" s="106"/>
      <c r="K21" s="84"/>
      <c r="L21" s="85"/>
      <c r="M21" s="85"/>
      <c r="N21" s="85"/>
      <c r="O21" s="85"/>
      <c r="P21" s="85"/>
      <c r="Q21" s="85"/>
    </row>
    <row r="22" spans="1:17" s="344" customFormat="1" x14ac:dyDescent="0.2">
      <c r="A22" s="139">
        <f t="shared" si="1"/>
        <v>5</v>
      </c>
      <c r="B22" s="140" t="s">
        <v>53</v>
      </c>
      <c r="C22" s="342" t="s">
        <v>352</v>
      </c>
      <c r="D22" s="117" t="s">
        <v>57</v>
      </c>
      <c r="E22" s="343">
        <v>3</v>
      </c>
      <c r="F22" s="90"/>
      <c r="G22" s="90"/>
      <c r="H22" s="90"/>
      <c r="I22" s="147"/>
      <c r="J22" s="301"/>
      <c r="K22" s="149"/>
      <c r="L22" s="85"/>
      <c r="M22" s="85"/>
      <c r="N22" s="85"/>
      <c r="O22" s="85"/>
      <c r="P22" s="85"/>
      <c r="Q22" s="85"/>
    </row>
    <row r="23" spans="1:17" x14ac:dyDescent="0.2">
      <c r="A23" s="76">
        <f t="shared" si="1"/>
        <v>6</v>
      </c>
      <c r="B23" s="196" t="s">
        <v>53</v>
      </c>
      <c r="C23" s="345" t="s">
        <v>353</v>
      </c>
      <c r="D23" s="346" t="s">
        <v>278</v>
      </c>
      <c r="E23" s="347">
        <v>3</v>
      </c>
      <c r="F23" s="345"/>
      <c r="G23" s="92"/>
      <c r="H23" s="92"/>
      <c r="I23" s="83"/>
      <c r="J23" s="106"/>
      <c r="K23" s="84"/>
      <c r="L23" s="85"/>
      <c r="M23" s="85"/>
      <c r="N23" s="85"/>
      <c r="O23" s="85"/>
      <c r="P23" s="85"/>
      <c r="Q23" s="85"/>
    </row>
    <row r="24" spans="1:17" x14ac:dyDescent="0.2">
      <c r="A24" s="162"/>
      <c r="B24" s="162"/>
      <c r="C24" s="231" t="s">
        <v>117</v>
      </c>
      <c r="D24" s="162"/>
      <c r="E24" s="162"/>
      <c r="F24" s="162"/>
      <c r="G24" s="162"/>
      <c r="H24" s="162"/>
      <c r="I24" s="162"/>
      <c r="J24" s="162"/>
      <c r="K24" s="162"/>
      <c r="L24" s="161"/>
      <c r="M24" s="161">
        <v>0</v>
      </c>
      <c r="N24" s="161">
        <v>0</v>
      </c>
      <c r="O24" s="161">
        <v>0</v>
      </c>
      <c r="P24" s="161">
        <v>0</v>
      </c>
      <c r="Q24" s="161">
        <v>0</v>
      </c>
    </row>
    <row r="25" spans="1:17" x14ac:dyDescent="0.2">
      <c r="A25" s="59" t="str">
        <f>IF(COUNTBLANK(I25)=1," ",COUNTA($I25:I$26))</f>
        <v xml:space="preserve"> </v>
      </c>
      <c r="B25" s="162"/>
      <c r="C25" s="232" t="s">
        <v>118</v>
      </c>
      <c r="D25" s="165"/>
      <c r="E25" s="2" t="s">
        <v>181</v>
      </c>
      <c r="F25" s="162"/>
      <c r="G25" s="167"/>
      <c r="H25" s="162"/>
      <c r="I25" s="162"/>
      <c r="J25" s="162"/>
      <c r="K25" s="162"/>
      <c r="L25" s="162"/>
      <c r="M25" s="168"/>
      <c r="N25" s="168"/>
      <c r="O25" s="168">
        <v>0</v>
      </c>
      <c r="P25" s="168"/>
      <c r="Q25" s="168"/>
    </row>
    <row r="26" spans="1:17" x14ac:dyDescent="0.2">
      <c r="A26" s="59" t="str">
        <f>IF(COUNTBLANK(I26)=1," ",COUNTA($I$26:I26))</f>
        <v xml:space="preserve"> </v>
      </c>
      <c r="B26" s="162"/>
      <c r="C26" s="231" t="s">
        <v>119</v>
      </c>
      <c r="D26" s="169"/>
      <c r="E26" s="169"/>
      <c r="F26" s="162"/>
      <c r="G26" s="162"/>
      <c r="H26" s="2"/>
      <c r="I26" s="162"/>
      <c r="J26" s="162"/>
      <c r="K26" s="162"/>
      <c r="L26" s="162"/>
      <c r="M26" s="171">
        <f>SUM(M24:M25)</f>
        <v>0</v>
      </c>
      <c r="N26" s="171">
        <f>SUM(N24:N25)</f>
        <v>0</v>
      </c>
      <c r="O26" s="171">
        <f>SUM(O24:O25)</f>
        <v>0</v>
      </c>
      <c r="P26" s="171">
        <f>SUM(P24:P25)</f>
        <v>0</v>
      </c>
      <c r="Q26" s="171">
        <f>SUM(N26:P26)</f>
        <v>0</v>
      </c>
    </row>
    <row r="27" spans="1:17" x14ac:dyDescent="0.2">
      <c r="A27" s="2"/>
      <c r="B27" s="2"/>
      <c r="C27" s="308"/>
      <c r="D27" s="2"/>
      <c r="E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2"/>
      <c r="B28" s="2"/>
      <c r="C28" s="49" t="str">
        <f>KPDV!$B$36</f>
        <v xml:space="preserve">Sastādīja: </v>
      </c>
      <c r="D28" s="2"/>
      <c r="E28" s="2"/>
      <c r="G28" s="49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">
      <c r="A29" s="2"/>
      <c r="B29" s="2"/>
      <c r="C29" s="49" t="str">
        <f>KPDV!$B$37</f>
        <v xml:space="preserve">būvprakses sertifikāts Nr. </v>
      </c>
      <c r="D29" s="2"/>
      <c r="E29" s="2"/>
      <c r="G29" s="49"/>
      <c r="H29" s="2"/>
      <c r="I29" s="2"/>
      <c r="J29" s="2"/>
      <c r="K29" s="2"/>
      <c r="L29" s="2"/>
      <c r="M29" s="2"/>
      <c r="N29" s="2"/>
      <c r="O29" s="2"/>
      <c r="P29" s="2"/>
      <c r="Q29" s="2"/>
    </row>
    <row r="31" spans="1:17" x14ac:dyDescent="0.2">
      <c r="C31" s="49" t="s">
        <v>29</v>
      </c>
    </row>
    <row r="32" spans="1:17" x14ac:dyDescent="0.2">
      <c r="C32" s="50" t="s">
        <v>30</v>
      </c>
    </row>
  </sheetData>
  <sheetProtection selectLockedCells="1" selectUnlockedCells="1"/>
  <autoFilter ref="A12:Q21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78749999999999998" right="0" top="0.59027777777777779" bottom="0.78749999999999998" header="0.51180555555555551" footer="0.51180555555555551"/>
  <pageSetup paperSize="9" scale="78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IR59"/>
  <sheetViews>
    <sheetView topLeftCell="A10" zoomScale="90" zoomScaleNormal="90" zoomScaleSheetLayoutView="120" workbookViewId="0">
      <selection activeCell="C29" sqref="C29"/>
    </sheetView>
  </sheetViews>
  <sheetFormatPr defaultColWidth="11.5703125" defaultRowHeight="11.25" x14ac:dyDescent="0.2"/>
  <cols>
    <col min="1" max="1" width="4.5703125" style="1" customWidth="1"/>
    <col min="2" max="2" width="5.140625" style="1" customWidth="1"/>
    <col min="3" max="3" width="29.85546875" style="52" customWidth="1"/>
    <col min="4" max="4" width="5.7109375" style="51" customWidth="1"/>
    <col min="5" max="5" width="8.28515625" style="51" customWidth="1"/>
    <col min="6" max="6" width="0" style="1" hidden="1" customWidth="1"/>
    <col min="7" max="7" width="8.140625" style="2" customWidth="1"/>
    <col min="8" max="8" width="11.5703125" style="1"/>
    <col min="9" max="9" width="8.5703125" style="1" customWidth="1"/>
    <col min="10" max="10" width="8.85546875" style="1" customWidth="1"/>
    <col min="11" max="11" width="9" style="1" customWidth="1"/>
    <col min="12" max="12" width="8.5703125" style="1" customWidth="1"/>
    <col min="13" max="13" width="9.28515625" style="1" customWidth="1"/>
    <col min="14" max="14" width="12.5703125" style="1" customWidth="1"/>
    <col min="15" max="15" width="9.42578125" style="1" customWidth="1"/>
    <col min="16" max="16" width="11.5703125" style="1"/>
    <col min="17" max="17" width="13" style="1" customWidth="1"/>
    <col min="18" max="16384" width="11.5703125" style="1"/>
  </cols>
  <sheetData>
    <row r="1" spans="1:252" s="2" customFormat="1" x14ac:dyDescent="0.2">
      <c r="A1" s="508" t="s">
        <v>31</v>
      </c>
      <c r="B1" s="508"/>
      <c r="C1" s="508"/>
      <c r="D1" s="508"/>
      <c r="E1" s="508"/>
      <c r="F1" s="508"/>
      <c r="G1" s="508"/>
      <c r="H1" s="54">
        <f>KPDV!A22</f>
        <v>7</v>
      </c>
      <c r="I1" s="54"/>
      <c r="J1" s="54"/>
      <c r="K1" s="54"/>
      <c r="L1" s="54"/>
      <c r="M1" s="54"/>
      <c r="N1" s="54"/>
      <c r="O1" s="54"/>
      <c r="P1" s="54"/>
      <c r="Q1" s="54"/>
    </row>
    <row r="2" spans="1:252" s="2" customFormat="1" x14ac:dyDescent="0.2">
      <c r="A2" s="55"/>
      <c r="B2" s="55"/>
      <c r="C2" s="178" t="s">
        <v>354</v>
      </c>
      <c r="D2" s="55"/>
      <c r="E2" s="55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  <c r="Q2" s="54"/>
    </row>
    <row r="3" spans="1:252" s="2" customFormat="1" x14ac:dyDescent="0.2">
      <c r="A3" s="504" t="str">
        <f>KPDV!A5</f>
        <v>Būves nosaukums: Daudzdzīvokļu dzīvojamā ēka</v>
      </c>
      <c r="B3" s="504"/>
      <c r="C3" s="504"/>
      <c r="D3" s="504"/>
      <c r="E3" s="504"/>
      <c r="F3" s="504"/>
      <c r="G3" s="504"/>
      <c r="H3" s="504"/>
      <c r="I3" s="58"/>
      <c r="J3" s="58"/>
      <c r="K3" s="58"/>
      <c r="L3" s="58"/>
      <c r="M3" s="59"/>
      <c r="N3" s="59"/>
      <c r="O3" s="59"/>
      <c r="P3" s="59"/>
      <c r="Q3" s="54"/>
    </row>
    <row r="4" spans="1:252" x14ac:dyDescent="0.2">
      <c r="A4" s="504" t="str">
        <f>KPDV!A6</f>
        <v>Objekta nosaukums: Dzīvojamās ēkas vienkāršota atjaunošana</v>
      </c>
      <c r="B4" s="504"/>
      <c r="C4" s="504"/>
      <c r="D4" s="504"/>
      <c r="E4" s="504"/>
      <c r="F4" s="504"/>
      <c r="G4" s="504"/>
      <c r="H4" s="504"/>
      <c r="I4" s="12"/>
      <c r="J4" s="12"/>
      <c r="K4" s="59"/>
      <c r="L4" s="59"/>
      <c r="M4" s="59"/>
      <c r="N4" s="59"/>
      <c r="O4" s="59"/>
      <c r="P4" s="59"/>
      <c r="Q4" s="54"/>
    </row>
    <row r="5" spans="1:252" x14ac:dyDescent="0.2">
      <c r="A5" s="8" t="str">
        <f>KPDV!A7</f>
        <v>Objekta adrese: Eduarda Tisē iela 71, Liepāja</v>
      </c>
      <c r="B5" s="8"/>
      <c r="C5" s="8"/>
      <c r="D5" s="8"/>
      <c r="E5" s="9"/>
      <c r="F5" s="9"/>
      <c r="G5" s="8"/>
      <c r="H5" s="8"/>
      <c r="I5" s="12"/>
      <c r="J5" s="12"/>
      <c r="K5" s="59"/>
      <c r="L5" s="59"/>
      <c r="M5" s="59"/>
      <c r="N5" s="59"/>
      <c r="O5" s="59"/>
      <c r="P5" s="59"/>
      <c r="Q5" s="54"/>
    </row>
    <row r="6" spans="1:252" x14ac:dyDescent="0.2">
      <c r="A6" s="8" t="str">
        <f>KPDV!A8</f>
        <v>Pasūtījuma Nr. : EA-05-16</v>
      </c>
      <c r="B6" s="8"/>
      <c r="C6" s="8"/>
      <c r="D6" s="8"/>
      <c r="E6" s="8"/>
      <c r="F6" s="8"/>
      <c r="G6" s="8"/>
      <c r="H6" s="8"/>
      <c r="I6" s="12"/>
      <c r="J6" s="12"/>
      <c r="K6" s="59"/>
      <c r="L6" s="59"/>
      <c r="M6" s="59"/>
      <c r="N6" s="59"/>
      <c r="O6" s="59"/>
      <c r="P6" s="59"/>
      <c r="Q6" s="54"/>
    </row>
    <row r="7" spans="1:252" x14ac:dyDescent="0.2">
      <c r="A7" s="8"/>
      <c r="B7" s="8"/>
      <c r="C7" s="8"/>
      <c r="D7" s="8"/>
      <c r="E7" s="8"/>
      <c r="F7" s="8"/>
      <c r="G7" s="8"/>
      <c r="H7" s="8"/>
      <c r="I7" s="12"/>
      <c r="J7" s="12"/>
      <c r="K7" s="59"/>
      <c r="L7" s="59"/>
      <c r="M7" s="59"/>
      <c r="N7" s="59"/>
      <c r="O7" s="59"/>
      <c r="P7" s="59"/>
      <c r="Q7" s="54"/>
    </row>
    <row r="8" spans="1:252" x14ac:dyDescent="0.2">
      <c r="A8" s="509" t="s">
        <v>33</v>
      </c>
      <c r="B8" s="509"/>
      <c r="C8" s="509"/>
      <c r="D8" s="509"/>
      <c r="E8" s="180" t="s">
        <v>34</v>
      </c>
      <c r="F8" s="54"/>
      <c r="G8" s="510" t="s">
        <v>35</v>
      </c>
      <c r="H8" s="510"/>
      <c r="I8" s="510"/>
      <c r="J8" s="510"/>
      <c r="K8" s="64"/>
      <c r="L8" s="64"/>
      <c r="M8" s="64"/>
      <c r="N8" s="64" t="s">
        <v>36</v>
      </c>
      <c r="O8" s="64"/>
      <c r="P8" s="65">
        <f>Q53</f>
        <v>0</v>
      </c>
      <c r="Q8" s="66" t="s">
        <v>37</v>
      </c>
    </row>
    <row r="9" spans="1:252" x14ac:dyDescent="0.2">
      <c r="B9" s="67"/>
      <c r="C9" s="178"/>
      <c r="D9" s="180"/>
      <c r="E9" s="180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</row>
    <row r="10" spans="1:252" s="349" customFormat="1" ht="10.15" customHeight="1" x14ac:dyDescent="0.2">
      <c r="A10" s="525" t="s">
        <v>38</v>
      </c>
      <c r="B10" s="525" t="s">
        <v>39</v>
      </c>
      <c r="C10" s="526" t="s">
        <v>40</v>
      </c>
      <c r="D10" s="527" t="s">
        <v>41</v>
      </c>
      <c r="E10" s="525" t="s">
        <v>42</v>
      </c>
      <c r="F10" s="348">
        <v>1</v>
      </c>
      <c r="G10" s="528" t="s">
        <v>43</v>
      </c>
      <c r="H10" s="528"/>
      <c r="I10" s="528"/>
      <c r="J10" s="528"/>
      <c r="K10" s="528"/>
      <c r="L10" s="528"/>
      <c r="M10" s="528" t="s">
        <v>44</v>
      </c>
      <c r="N10" s="528"/>
      <c r="O10" s="528"/>
      <c r="P10" s="528"/>
      <c r="Q10" s="528"/>
    </row>
    <row r="11" spans="1:252" s="354" customFormat="1" ht="65.849999999999994" customHeight="1" x14ac:dyDescent="0.2">
      <c r="A11" s="525"/>
      <c r="B11" s="525"/>
      <c r="C11" s="526"/>
      <c r="D11" s="527"/>
      <c r="E11" s="525"/>
      <c r="F11" s="350">
        <v>1</v>
      </c>
      <c r="G11" s="351" t="s">
        <v>45</v>
      </c>
      <c r="H11" s="352" t="s">
        <v>46</v>
      </c>
      <c r="I11" s="352" t="s">
        <v>47</v>
      </c>
      <c r="J11" s="352" t="s">
        <v>48</v>
      </c>
      <c r="K11" s="352" t="s">
        <v>49</v>
      </c>
      <c r="L11" s="353" t="s">
        <v>50</v>
      </c>
      <c r="M11" s="351" t="s">
        <v>51</v>
      </c>
      <c r="N11" s="352" t="s">
        <v>47</v>
      </c>
      <c r="O11" s="352" t="s">
        <v>48</v>
      </c>
      <c r="P11" s="352" t="s">
        <v>49</v>
      </c>
      <c r="Q11" s="353" t="s">
        <v>52</v>
      </c>
      <c r="IQ11" s="1"/>
      <c r="IR11" s="1"/>
    </row>
    <row r="12" spans="1:252" s="359" customFormat="1" x14ac:dyDescent="0.2">
      <c r="A12" s="355">
        <v>1</v>
      </c>
      <c r="B12" s="356">
        <f>A12+1</f>
        <v>2</v>
      </c>
      <c r="C12" s="357">
        <f>B12+1</f>
        <v>3</v>
      </c>
      <c r="D12" s="356">
        <f>C12+1</f>
        <v>4</v>
      </c>
      <c r="E12" s="356">
        <f>D12+1</f>
        <v>5</v>
      </c>
      <c r="F12" s="356">
        <v>1</v>
      </c>
      <c r="G12" s="356">
        <f>E12+1</f>
        <v>6</v>
      </c>
      <c r="H12" s="356">
        <f t="shared" ref="H12:Q12" si="0">G12+1</f>
        <v>7</v>
      </c>
      <c r="I12" s="356">
        <f t="shared" si="0"/>
        <v>8</v>
      </c>
      <c r="J12" s="356">
        <f t="shared" si="0"/>
        <v>9</v>
      </c>
      <c r="K12" s="356">
        <f t="shared" si="0"/>
        <v>10</v>
      </c>
      <c r="L12" s="356">
        <f t="shared" si="0"/>
        <v>11</v>
      </c>
      <c r="M12" s="356">
        <f t="shared" si="0"/>
        <v>12</v>
      </c>
      <c r="N12" s="356">
        <f t="shared" si="0"/>
        <v>13</v>
      </c>
      <c r="O12" s="356">
        <f t="shared" si="0"/>
        <v>14</v>
      </c>
      <c r="P12" s="356">
        <f t="shared" si="0"/>
        <v>15</v>
      </c>
      <c r="Q12" s="358">
        <f t="shared" si="0"/>
        <v>16</v>
      </c>
    </row>
    <row r="13" spans="1:252" s="354" customFormat="1" x14ac:dyDescent="0.2">
      <c r="A13" s="1"/>
      <c r="B13" s="360"/>
      <c r="C13" s="361" t="s">
        <v>355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IQ13" s="1"/>
      <c r="IR13" s="1"/>
    </row>
    <row r="14" spans="1:252" s="354" customFormat="1" ht="22.5" x14ac:dyDescent="0.2">
      <c r="A14" s="76">
        <f t="shared" ref="A14:A49" si="1">IF(COUNTBLANK(B14)=1," ",COUNTA($B$14:B14))</f>
        <v>1</v>
      </c>
      <c r="B14" s="124" t="s">
        <v>53</v>
      </c>
      <c r="C14" s="362" t="s">
        <v>356</v>
      </c>
      <c r="D14" s="92" t="s">
        <v>61</v>
      </c>
      <c r="E14" s="92">
        <f>20.5*28</f>
        <v>574</v>
      </c>
      <c r="F14" s="362"/>
      <c r="G14" s="363"/>
      <c r="H14" s="364"/>
      <c r="I14" s="83"/>
      <c r="J14" s="363"/>
      <c r="K14" s="84"/>
      <c r="L14" s="365"/>
      <c r="M14" s="365"/>
      <c r="N14" s="365"/>
      <c r="O14" s="365"/>
      <c r="P14" s="365"/>
      <c r="Q14" s="365"/>
      <c r="IQ14" s="1"/>
      <c r="IR14" s="1"/>
    </row>
    <row r="15" spans="1:252" s="354" customFormat="1" ht="22.5" x14ac:dyDescent="0.2">
      <c r="A15" s="76">
        <f t="shared" si="1"/>
        <v>2</v>
      </c>
      <c r="B15" s="124" t="s">
        <v>53</v>
      </c>
      <c r="C15" s="362" t="s">
        <v>357</v>
      </c>
      <c r="D15" s="92" t="s">
        <v>61</v>
      </c>
      <c r="E15" s="92">
        <f>E14</f>
        <v>574</v>
      </c>
      <c r="F15" s="91"/>
      <c r="G15" s="363"/>
      <c r="H15" s="364"/>
      <c r="I15" s="83"/>
      <c r="J15" s="363"/>
      <c r="K15" s="84"/>
      <c r="L15" s="365"/>
      <c r="M15" s="365"/>
      <c r="N15" s="365"/>
      <c r="O15" s="365"/>
      <c r="P15" s="365"/>
      <c r="Q15" s="365"/>
      <c r="IQ15" s="1"/>
      <c r="IR15" s="1"/>
    </row>
    <row r="16" spans="1:252" s="367" customFormat="1" ht="22.5" x14ac:dyDescent="0.2">
      <c r="A16" s="76">
        <f t="shared" si="1"/>
        <v>3</v>
      </c>
      <c r="B16" s="124" t="s">
        <v>53</v>
      </c>
      <c r="C16" s="366" t="s">
        <v>358</v>
      </c>
      <c r="D16" s="101" t="s">
        <v>55</v>
      </c>
      <c r="E16" s="101">
        <v>10</v>
      </c>
      <c r="F16" s="328"/>
      <c r="G16" s="92"/>
      <c r="H16" s="364"/>
      <c r="I16" s="83"/>
      <c r="J16" s="124"/>
      <c r="K16" s="84"/>
      <c r="L16" s="365"/>
      <c r="M16" s="365"/>
      <c r="N16" s="365"/>
      <c r="O16" s="365"/>
      <c r="P16" s="365"/>
      <c r="Q16" s="365"/>
    </row>
    <row r="17" spans="1:252" s="371" customFormat="1" x14ac:dyDescent="0.2">
      <c r="A17" s="76" t="str">
        <f t="shared" si="1"/>
        <v xml:space="preserve"> </v>
      </c>
      <c r="B17" s="368"/>
      <c r="C17" s="369" t="s">
        <v>359</v>
      </c>
      <c r="D17" s="101" t="s">
        <v>160</v>
      </c>
      <c r="E17" s="91">
        <f>E16*F17</f>
        <v>5</v>
      </c>
      <c r="F17" s="76">
        <v>0.5</v>
      </c>
      <c r="G17" s="370"/>
      <c r="H17" s="370"/>
      <c r="I17" s="83"/>
      <c r="J17" s="370"/>
      <c r="K17" s="84"/>
      <c r="L17" s="365"/>
      <c r="M17" s="365"/>
      <c r="N17" s="365"/>
      <c r="O17" s="365"/>
      <c r="P17" s="365"/>
      <c r="Q17" s="365"/>
    </row>
    <row r="18" spans="1:252" s="372" customFormat="1" ht="22.5" x14ac:dyDescent="0.2">
      <c r="A18" s="76">
        <f t="shared" si="1"/>
        <v>4</v>
      </c>
      <c r="B18" s="124" t="s">
        <v>53</v>
      </c>
      <c r="C18" s="362" t="s">
        <v>360</v>
      </c>
      <c r="D18" s="92" t="s">
        <v>61</v>
      </c>
      <c r="E18" s="92">
        <f>E14</f>
        <v>574</v>
      </c>
      <c r="F18" s="92"/>
      <c r="G18" s="363"/>
      <c r="H18" s="364"/>
      <c r="I18" s="83"/>
      <c r="J18" s="124"/>
      <c r="K18" s="84"/>
      <c r="L18" s="365"/>
      <c r="M18" s="365"/>
      <c r="N18" s="365"/>
      <c r="O18" s="365"/>
      <c r="P18" s="365"/>
      <c r="Q18" s="365"/>
    </row>
    <row r="19" spans="1:252" s="371" customFormat="1" ht="22.5" x14ac:dyDescent="0.2">
      <c r="A19" s="76" t="str">
        <f t="shared" si="1"/>
        <v xml:space="preserve"> </v>
      </c>
      <c r="B19" s="362"/>
      <c r="C19" s="373" t="s">
        <v>361</v>
      </c>
      <c r="D19" s="92" t="s">
        <v>71</v>
      </c>
      <c r="E19" s="91">
        <f>E18*F19</f>
        <v>143.5</v>
      </c>
      <c r="F19" s="92">
        <v>0.25</v>
      </c>
      <c r="G19" s="370"/>
      <c r="H19" s="370"/>
      <c r="I19" s="83"/>
      <c r="J19" s="370"/>
      <c r="K19" s="84"/>
      <c r="L19" s="365"/>
      <c r="M19" s="365"/>
      <c r="N19" s="365"/>
      <c r="O19" s="365"/>
      <c r="P19" s="365"/>
      <c r="Q19" s="365"/>
    </row>
    <row r="20" spans="1:252" s="354" customFormat="1" ht="22.5" x14ac:dyDescent="0.2">
      <c r="A20" s="76">
        <f t="shared" si="1"/>
        <v>5</v>
      </c>
      <c r="B20" s="124" t="s">
        <v>53</v>
      </c>
      <c r="C20" s="366" t="s">
        <v>362</v>
      </c>
      <c r="D20" s="101" t="s">
        <v>55</v>
      </c>
      <c r="E20" s="101">
        <v>100</v>
      </c>
      <c r="F20" s="101"/>
      <c r="G20" s="363"/>
      <c r="H20" s="364"/>
      <c r="I20" s="83"/>
      <c r="J20" s="124"/>
      <c r="K20" s="84"/>
      <c r="L20" s="365"/>
      <c r="M20" s="365"/>
      <c r="N20" s="365"/>
      <c r="O20" s="365"/>
      <c r="P20" s="365"/>
      <c r="Q20" s="365"/>
      <c r="IQ20" s="1"/>
      <c r="IR20" s="1"/>
    </row>
    <row r="21" spans="1:252" s="354" customFormat="1" x14ac:dyDescent="0.2">
      <c r="A21" s="76" t="str">
        <f t="shared" si="1"/>
        <v xml:space="preserve"> </v>
      </c>
      <c r="B21" s="362"/>
      <c r="C21" s="369" t="s">
        <v>363</v>
      </c>
      <c r="D21" s="101" t="s">
        <v>61</v>
      </c>
      <c r="E21" s="91">
        <f>E20*F21</f>
        <v>15</v>
      </c>
      <c r="F21" s="101">
        <v>0.15</v>
      </c>
      <c r="G21" s="370"/>
      <c r="H21" s="370"/>
      <c r="I21" s="83"/>
      <c r="J21" s="370"/>
      <c r="K21" s="84"/>
      <c r="L21" s="365"/>
      <c r="M21" s="365"/>
      <c r="N21" s="365"/>
      <c r="O21" s="365"/>
      <c r="P21" s="365"/>
      <c r="Q21" s="365"/>
      <c r="IQ21" s="1"/>
      <c r="IR21" s="1"/>
    </row>
    <row r="22" spans="1:252" s="354" customFormat="1" ht="22.5" x14ac:dyDescent="0.2">
      <c r="A22" s="76" t="str">
        <f t="shared" si="1"/>
        <v xml:space="preserve"> </v>
      </c>
      <c r="B22" s="362"/>
      <c r="C22" s="373" t="s">
        <v>364</v>
      </c>
      <c r="D22" s="92" t="s">
        <v>71</v>
      </c>
      <c r="E22" s="91">
        <f>E20*F22</f>
        <v>250</v>
      </c>
      <c r="F22" s="92">
        <v>2.5</v>
      </c>
      <c r="G22" s="374"/>
      <c r="H22" s="374"/>
      <c r="I22" s="83"/>
      <c r="J22" s="370"/>
      <c r="K22" s="84"/>
      <c r="L22" s="365"/>
      <c r="M22" s="365"/>
      <c r="N22" s="365"/>
      <c r="O22" s="365"/>
      <c r="P22" s="365"/>
      <c r="Q22" s="365"/>
      <c r="IQ22" s="1"/>
      <c r="IR22" s="1"/>
    </row>
    <row r="23" spans="1:252" s="375" customFormat="1" ht="22.5" x14ac:dyDescent="0.2">
      <c r="A23" s="76">
        <f t="shared" si="1"/>
        <v>6</v>
      </c>
      <c r="B23" s="124" t="s">
        <v>53</v>
      </c>
      <c r="C23" s="362" t="s">
        <v>365</v>
      </c>
      <c r="D23" s="101" t="s">
        <v>61</v>
      </c>
      <c r="E23" s="92">
        <f>E14</f>
        <v>574</v>
      </c>
      <c r="F23" s="92"/>
      <c r="G23" s="363"/>
      <c r="H23" s="364"/>
      <c r="I23" s="83"/>
      <c r="J23" s="124"/>
      <c r="K23" s="84"/>
      <c r="L23" s="365"/>
      <c r="M23" s="365"/>
      <c r="N23" s="365"/>
      <c r="O23" s="365"/>
      <c r="P23" s="365"/>
      <c r="Q23" s="365"/>
    </row>
    <row r="24" spans="1:252" s="354" customFormat="1" ht="22.5" x14ac:dyDescent="0.2">
      <c r="A24" s="76" t="str">
        <f t="shared" si="1"/>
        <v xml:space="preserve"> </v>
      </c>
      <c r="B24" s="376"/>
      <c r="C24" s="373" t="s">
        <v>364</v>
      </c>
      <c r="D24" s="92" t="s">
        <v>71</v>
      </c>
      <c r="E24" s="91">
        <f>E23*F24</f>
        <v>1435</v>
      </c>
      <c r="F24" s="92">
        <v>2.5</v>
      </c>
      <c r="G24" s="370"/>
      <c r="H24" s="370"/>
      <c r="I24" s="83"/>
      <c r="J24" s="370"/>
      <c r="K24" s="84"/>
      <c r="L24" s="365"/>
      <c r="M24" s="365"/>
      <c r="N24" s="365"/>
      <c r="O24" s="365"/>
      <c r="P24" s="365"/>
      <c r="Q24" s="365"/>
      <c r="IQ24" s="1"/>
      <c r="IR24" s="1"/>
    </row>
    <row r="25" spans="1:252" s="367" customFormat="1" ht="22.5" x14ac:dyDescent="0.2">
      <c r="A25" s="76">
        <f t="shared" si="1"/>
        <v>7</v>
      </c>
      <c r="B25" s="124" t="s">
        <v>53</v>
      </c>
      <c r="C25" s="366" t="s">
        <v>366</v>
      </c>
      <c r="D25" s="92" t="s">
        <v>61</v>
      </c>
      <c r="E25" s="92">
        <f>E14</f>
        <v>574</v>
      </c>
      <c r="F25" s="328"/>
      <c r="G25" s="363"/>
      <c r="H25" s="364"/>
      <c r="I25" s="83"/>
      <c r="J25" s="124"/>
      <c r="K25" s="84"/>
      <c r="L25" s="365"/>
      <c r="M25" s="365"/>
      <c r="N25" s="365"/>
      <c r="O25" s="365"/>
      <c r="P25" s="365"/>
      <c r="Q25" s="365"/>
    </row>
    <row r="26" spans="1:252" s="377" customFormat="1" ht="22.5" x14ac:dyDescent="0.2">
      <c r="A26" s="76" t="str">
        <f t="shared" si="1"/>
        <v xml:space="preserve"> </v>
      </c>
      <c r="B26" s="374"/>
      <c r="C26" s="369" t="s">
        <v>367</v>
      </c>
      <c r="D26" s="328" t="s">
        <v>71</v>
      </c>
      <c r="E26" s="328">
        <v>247.17840000000001</v>
      </c>
      <c r="F26" s="328">
        <v>0.2</v>
      </c>
      <c r="G26" s="370"/>
      <c r="H26" s="370"/>
      <c r="I26" s="83"/>
      <c r="J26" s="370"/>
      <c r="K26" s="84"/>
      <c r="L26" s="365"/>
      <c r="M26" s="365"/>
      <c r="N26" s="365"/>
      <c r="O26" s="365"/>
      <c r="P26" s="365"/>
      <c r="Q26" s="365"/>
    </row>
    <row r="27" spans="1:252" s="377" customFormat="1" ht="22.5" x14ac:dyDescent="0.2">
      <c r="A27" s="76">
        <f t="shared" si="1"/>
        <v>8</v>
      </c>
      <c r="B27" s="124" t="s">
        <v>53</v>
      </c>
      <c r="C27" s="362" t="s">
        <v>368</v>
      </c>
      <c r="D27" s="92" t="s">
        <v>61</v>
      </c>
      <c r="E27" s="92">
        <f>11*8</f>
        <v>88</v>
      </c>
      <c r="F27" s="92"/>
      <c r="G27" s="363"/>
      <c r="H27" s="364"/>
      <c r="I27" s="83"/>
      <c r="J27" s="363"/>
      <c r="K27" s="84"/>
      <c r="L27" s="365"/>
      <c r="M27" s="365"/>
      <c r="N27" s="365"/>
      <c r="O27" s="365"/>
      <c r="P27" s="365"/>
      <c r="Q27" s="365"/>
    </row>
    <row r="28" spans="1:252" s="377" customFormat="1" ht="45" x14ac:dyDescent="0.2">
      <c r="A28" s="76">
        <f t="shared" si="1"/>
        <v>9</v>
      </c>
      <c r="B28" s="124" t="s">
        <v>53</v>
      </c>
      <c r="C28" s="378" t="s">
        <v>369</v>
      </c>
      <c r="D28" s="379" t="s">
        <v>61</v>
      </c>
      <c r="E28" s="328">
        <f>E27*0.2</f>
        <v>17.600000000000001</v>
      </c>
      <c r="F28" s="328"/>
      <c r="G28" s="92"/>
      <c r="H28" s="364"/>
      <c r="I28" s="83"/>
      <c r="J28" s="328"/>
      <c r="K28" s="84"/>
      <c r="L28" s="365"/>
      <c r="M28" s="365"/>
      <c r="N28" s="365"/>
      <c r="O28" s="365"/>
      <c r="P28" s="365"/>
      <c r="Q28" s="365"/>
    </row>
    <row r="29" spans="1:252" s="377" customFormat="1" ht="33.200000000000003" customHeight="1" x14ac:dyDescent="0.2">
      <c r="A29" s="76">
        <f t="shared" si="1"/>
        <v>10</v>
      </c>
      <c r="B29" s="124" t="s">
        <v>53</v>
      </c>
      <c r="C29" s="215" t="s">
        <v>370</v>
      </c>
      <c r="D29" s="379" t="s">
        <v>61</v>
      </c>
      <c r="E29" s="92">
        <f>E28</f>
        <v>17.600000000000001</v>
      </c>
      <c r="F29" s="380"/>
      <c r="G29" s="363"/>
      <c r="H29" s="364"/>
      <c r="I29" s="83"/>
      <c r="J29" s="124"/>
      <c r="K29" s="84"/>
      <c r="L29" s="365"/>
      <c r="M29" s="365"/>
      <c r="N29" s="365"/>
      <c r="O29" s="365"/>
      <c r="P29" s="365"/>
      <c r="Q29" s="365"/>
    </row>
    <row r="30" spans="1:252" s="354" customFormat="1" ht="22.5" x14ac:dyDescent="0.2">
      <c r="A30" s="76" t="str">
        <f t="shared" si="1"/>
        <v xml:space="preserve"> </v>
      </c>
      <c r="B30" s="124"/>
      <c r="C30" s="373" t="s">
        <v>371</v>
      </c>
      <c r="D30" s="379" t="s">
        <v>71</v>
      </c>
      <c r="E30" s="92">
        <f>E29*F30</f>
        <v>30.800000000000004</v>
      </c>
      <c r="F30" s="381">
        <v>1.75</v>
      </c>
      <c r="G30" s="370"/>
      <c r="H30" s="370"/>
      <c r="I30" s="83"/>
      <c r="J30" s="370"/>
      <c r="K30" s="84"/>
      <c r="L30" s="365"/>
      <c r="M30" s="365"/>
      <c r="N30" s="365"/>
      <c r="O30" s="365"/>
      <c r="P30" s="365"/>
      <c r="Q30" s="365"/>
      <c r="IQ30" s="1"/>
      <c r="IR30" s="1"/>
    </row>
    <row r="31" spans="1:252" s="354" customFormat="1" ht="33.75" x14ac:dyDescent="0.2">
      <c r="A31" s="76">
        <f t="shared" si="1"/>
        <v>11</v>
      </c>
      <c r="B31" s="124" t="s">
        <v>53</v>
      </c>
      <c r="C31" s="215" t="s">
        <v>372</v>
      </c>
      <c r="D31" s="379" t="s">
        <v>61</v>
      </c>
      <c r="E31" s="92">
        <f>E28</f>
        <v>17.600000000000001</v>
      </c>
      <c r="F31" s="362"/>
      <c r="G31" s="363"/>
      <c r="H31" s="364"/>
      <c r="I31" s="83"/>
      <c r="J31" s="124"/>
      <c r="K31" s="84"/>
      <c r="L31" s="365"/>
      <c r="M31" s="365"/>
      <c r="N31" s="365"/>
      <c r="O31" s="365"/>
      <c r="P31" s="365"/>
      <c r="Q31" s="365"/>
      <c r="IQ31" s="1"/>
      <c r="IR31" s="1"/>
    </row>
    <row r="32" spans="1:252" s="354" customFormat="1" ht="22.5" x14ac:dyDescent="0.2">
      <c r="A32" s="76" t="str">
        <f t="shared" si="1"/>
        <v xml:space="preserve"> </v>
      </c>
      <c r="B32" s="124"/>
      <c r="C32" s="373" t="s">
        <v>373</v>
      </c>
      <c r="D32" s="379" t="s">
        <v>71</v>
      </c>
      <c r="E32" s="92">
        <f>E31*F32</f>
        <v>31.680000000000003</v>
      </c>
      <c r="F32" s="92">
        <v>1.8</v>
      </c>
      <c r="G32" s="370"/>
      <c r="H32" s="370"/>
      <c r="I32" s="83"/>
      <c r="J32" s="370"/>
      <c r="K32" s="84"/>
      <c r="L32" s="365"/>
      <c r="M32" s="365"/>
      <c r="N32" s="365"/>
      <c r="O32" s="365"/>
      <c r="P32" s="365"/>
      <c r="Q32" s="365"/>
      <c r="IQ32" s="1"/>
      <c r="IR32" s="1"/>
    </row>
    <row r="33" spans="1:252" s="354" customFormat="1" ht="33.75" x14ac:dyDescent="0.2">
      <c r="A33" s="76">
        <f t="shared" si="1"/>
        <v>12</v>
      </c>
      <c r="B33" s="124" t="s">
        <v>53</v>
      </c>
      <c r="C33" s="87" t="s">
        <v>374</v>
      </c>
      <c r="D33" s="379" t="s">
        <v>61</v>
      </c>
      <c r="E33" s="92">
        <f>E27</f>
        <v>88</v>
      </c>
      <c r="F33" s="380"/>
      <c r="G33" s="363"/>
      <c r="H33" s="364"/>
      <c r="I33" s="83"/>
      <c r="J33" s="124"/>
      <c r="K33" s="84"/>
      <c r="L33" s="365"/>
      <c r="M33" s="365"/>
      <c r="N33" s="365"/>
      <c r="O33" s="365"/>
      <c r="P33" s="365"/>
      <c r="Q33" s="365"/>
      <c r="IQ33" s="1"/>
      <c r="IR33" s="1"/>
    </row>
    <row r="34" spans="1:252" s="354" customFormat="1" x14ac:dyDescent="0.2">
      <c r="A34" s="76" t="str">
        <f t="shared" si="1"/>
        <v xml:space="preserve"> </v>
      </c>
      <c r="B34" s="124"/>
      <c r="C34" s="382" t="s">
        <v>375</v>
      </c>
      <c r="D34" s="379" t="s">
        <v>71</v>
      </c>
      <c r="E34" s="92">
        <f>E33*F34*2</f>
        <v>352</v>
      </c>
      <c r="F34" s="381">
        <v>2</v>
      </c>
      <c r="G34" s="370"/>
      <c r="H34" s="370"/>
      <c r="I34" s="83"/>
      <c r="J34" s="370"/>
      <c r="K34" s="84"/>
      <c r="L34" s="365"/>
      <c r="M34" s="365"/>
      <c r="N34" s="365"/>
      <c r="O34" s="365"/>
      <c r="P34" s="365"/>
      <c r="Q34" s="365"/>
      <c r="IQ34" s="1"/>
      <c r="IR34" s="1"/>
    </row>
    <row r="35" spans="1:252" s="354" customFormat="1" x14ac:dyDescent="0.2">
      <c r="A35" s="76">
        <f t="shared" si="1"/>
        <v>13</v>
      </c>
      <c r="B35" s="124" t="s">
        <v>53</v>
      </c>
      <c r="C35" s="215" t="s">
        <v>376</v>
      </c>
      <c r="D35" s="92" t="s">
        <v>57</v>
      </c>
      <c r="E35" s="92">
        <v>8</v>
      </c>
      <c r="F35" s="374"/>
      <c r="G35" s="363"/>
      <c r="H35" s="364"/>
      <c r="I35" s="83"/>
      <c r="J35" s="363"/>
      <c r="K35" s="84"/>
      <c r="L35" s="365"/>
      <c r="M35" s="365"/>
      <c r="N35" s="365"/>
      <c r="O35" s="365"/>
      <c r="P35" s="365"/>
      <c r="Q35" s="365"/>
      <c r="IQ35" s="1"/>
      <c r="IR35" s="1"/>
    </row>
    <row r="36" spans="1:252" s="354" customFormat="1" x14ac:dyDescent="0.2">
      <c r="A36" s="76" t="str">
        <f t="shared" si="1"/>
        <v xml:space="preserve"> </v>
      </c>
      <c r="B36" s="124"/>
      <c r="C36" s="383" t="s">
        <v>377</v>
      </c>
      <c r="D36" s="92"/>
      <c r="E36" s="92"/>
      <c r="F36" s="374"/>
      <c r="G36" s="363"/>
      <c r="H36" s="363"/>
      <c r="I36" s="83"/>
      <c r="J36" s="363"/>
      <c r="K36" s="84"/>
      <c r="L36" s="365"/>
      <c r="M36" s="365"/>
      <c r="N36" s="365"/>
      <c r="O36" s="365"/>
      <c r="P36" s="365"/>
      <c r="Q36" s="365"/>
      <c r="IQ36" s="1"/>
      <c r="IR36" s="1"/>
    </row>
    <row r="37" spans="1:252" s="354" customFormat="1" ht="45" x14ac:dyDescent="0.2">
      <c r="A37" s="76">
        <f t="shared" si="1"/>
        <v>14</v>
      </c>
      <c r="B37" s="124" t="s">
        <v>53</v>
      </c>
      <c r="C37" s="378" t="s">
        <v>369</v>
      </c>
      <c r="D37" s="379" t="s">
        <v>61</v>
      </c>
      <c r="E37" s="328">
        <v>85</v>
      </c>
      <c r="F37" s="328"/>
      <c r="G37" s="92"/>
      <c r="H37" s="364"/>
      <c r="I37" s="83"/>
      <c r="J37" s="328"/>
      <c r="K37" s="84"/>
      <c r="L37" s="365"/>
      <c r="M37" s="365"/>
      <c r="N37" s="365"/>
      <c r="O37" s="365"/>
      <c r="P37" s="365"/>
      <c r="Q37" s="365"/>
      <c r="IQ37" s="1"/>
      <c r="IR37" s="1"/>
    </row>
    <row r="38" spans="1:252" s="354" customFormat="1" ht="33.75" x14ac:dyDescent="0.2">
      <c r="A38" s="76">
        <f t="shared" si="1"/>
        <v>15</v>
      </c>
      <c r="B38" s="124" t="s">
        <v>53</v>
      </c>
      <c r="C38" s="215" t="s">
        <v>378</v>
      </c>
      <c r="D38" s="379" t="s">
        <v>61</v>
      </c>
      <c r="E38" s="92">
        <f>E37</f>
        <v>85</v>
      </c>
      <c r="F38" s="380"/>
      <c r="G38" s="363"/>
      <c r="H38" s="364"/>
      <c r="I38" s="83"/>
      <c r="J38" s="124"/>
      <c r="K38" s="84"/>
      <c r="L38" s="365"/>
      <c r="M38" s="365"/>
      <c r="N38" s="365"/>
      <c r="O38" s="365"/>
      <c r="P38" s="365"/>
      <c r="Q38" s="365"/>
      <c r="IQ38" s="1"/>
      <c r="IR38" s="1"/>
    </row>
    <row r="39" spans="1:252" s="354" customFormat="1" x14ac:dyDescent="0.2">
      <c r="A39" s="76" t="str">
        <f t="shared" si="1"/>
        <v xml:space="preserve"> </v>
      </c>
      <c r="B39" s="124"/>
      <c r="C39" s="373" t="s">
        <v>379</v>
      </c>
      <c r="D39" s="379" t="s">
        <v>71</v>
      </c>
      <c r="E39" s="92">
        <f>E38*F39</f>
        <v>148.75</v>
      </c>
      <c r="F39" s="381">
        <v>1.75</v>
      </c>
      <c r="G39" s="370"/>
      <c r="H39" s="370"/>
      <c r="I39" s="83"/>
      <c r="J39" s="370"/>
      <c r="K39" s="84"/>
      <c r="L39" s="365"/>
      <c r="M39" s="365"/>
      <c r="N39" s="365"/>
      <c r="O39" s="365"/>
      <c r="P39" s="365"/>
      <c r="Q39" s="365"/>
      <c r="IQ39" s="1"/>
      <c r="IR39" s="1"/>
    </row>
    <row r="40" spans="1:252" s="354" customFormat="1" ht="33.75" x14ac:dyDescent="0.2">
      <c r="A40" s="76">
        <f t="shared" si="1"/>
        <v>16</v>
      </c>
      <c r="B40" s="124" t="s">
        <v>53</v>
      </c>
      <c r="C40" s="215" t="s">
        <v>372</v>
      </c>
      <c r="D40" s="379" t="s">
        <v>61</v>
      </c>
      <c r="E40" s="92">
        <f>E37</f>
        <v>85</v>
      </c>
      <c r="F40" s="362"/>
      <c r="G40" s="363"/>
      <c r="H40" s="364"/>
      <c r="I40" s="83"/>
      <c r="J40" s="124"/>
      <c r="K40" s="84"/>
      <c r="L40" s="365"/>
      <c r="M40" s="365"/>
      <c r="N40" s="365"/>
      <c r="O40" s="365"/>
      <c r="P40" s="365"/>
      <c r="Q40" s="365"/>
      <c r="IQ40" s="1"/>
      <c r="IR40" s="1"/>
    </row>
    <row r="41" spans="1:252" s="354" customFormat="1" x14ac:dyDescent="0.2">
      <c r="A41" s="76" t="str">
        <f t="shared" si="1"/>
        <v xml:space="preserve"> </v>
      </c>
      <c r="B41" s="124"/>
      <c r="C41" s="373" t="s">
        <v>380</v>
      </c>
      <c r="D41" s="379" t="s">
        <v>71</v>
      </c>
      <c r="E41" s="92">
        <f>E40*F41</f>
        <v>153</v>
      </c>
      <c r="F41" s="92">
        <v>1.8</v>
      </c>
      <c r="G41" s="370"/>
      <c r="H41" s="370"/>
      <c r="I41" s="83"/>
      <c r="J41" s="370"/>
      <c r="K41" s="84"/>
      <c r="L41" s="365"/>
      <c r="M41" s="365"/>
      <c r="N41" s="365"/>
      <c r="O41" s="365"/>
      <c r="P41" s="365"/>
      <c r="Q41" s="365"/>
      <c r="IQ41" s="1"/>
      <c r="IR41" s="1"/>
    </row>
    <row r="42" spans="1:252" s="354" customFormat="1" x14ac:dyDescent="0.2">
      <c r="A42" s="76" t="str">
        <f t="shared" si="1"/>
        <v xml:space="preserve"> </v>
      </c>
      <c r="B42" s="383"/>
      <c r="C42" s="383" t="s">
        <v>381</v>
      </c>
      <c r="D42" s="91"/>
      <c r="E42" s="91"/>
      <c r="F42" s="110"/>
      <c r="G42" s="91"/>
      <c r="H42" s="91"/>
      <c r="I42" s="83"/>
      <c r="J42" s="91"/>
      <c r="K42" s="84"/>
      <c r="L42" s="365"/>
      <c r="M42" s="365"/>
      <c r="N42" s="365"/>
      <c r="O42" s="365"/>
      <c r="P42" s="365"/>
      <c r="Q42" s="365"/>
      <c r="IQ42" s="1"/>
      <c r="IR42" s="1"/>
    </row>
    <row r="43" spans="1:252" s="132" customFormat="1" ht="45" x14ac:dyDescent="0.2">
      <c r="A43" s="76">
        <f t="shared" si="1"/>
        <v>17</v>
      </c>
      <c r="B43" s="124" t="s">
        <v>53</v>
      </c>
      <c r="C43" s="384" t="s">
        <v>382</v>
      </c>
      <c r="D43" s="110" t="s">
        <v>57</v>
      </c>
      <c r="E43" s="91">
        <v>4</v>
      </c>
      <c r="F43" s="110"/>
      <c r="G43" s="91"/>
      <c r="H43" s="364"/>
      <c r="I43" s="83"/>
      <c r="J43" s="91"/>
      <c r="K43" s="84"/>
      <c r="L43" s="365"/>
      <c r="M43" s="365"/>
      <c r="N43" s="365"/>
      <c r="O43" s="365"/>
      <c r="P43" s="365"/>
      <c r="Q43" s="365"/>
    </row>
    <row r="44" spans="1:252" s="132" customFormat="1" ht="33.75" x14ac:dyDescent="0.2">
      <c r="A44" s="76">
        <f t="shared" si="1"/>
        <v>18</v>
      </c>
      <c r="B44" s="124" t="s">
        <v>53</v>
      </c>
      <c r="C44" s="384" t="s">
        <v>383</v>
      </c>
      <c r="D44" s="110" t="s">
        <v>57</v>
      </c>
      <c r="E44" s="91">
        <v>2</v>
      </c>
      <c r="F44" s="110"/>
      <c r="G44" s="91"/>
      <c r="H44" s="364"/>
      <c r="I44" s="83"/>
      <c r="J44" s="91"/>
      <c r="K44" s="84"/>
      <c r="L44" s="365"/>
      <c r="M44" s="365"/>
      <c r="N44" s="365"/>
      <c r="O44" s="365"/>
      <c r="P44" s="365"/>
      <c r="Q44" s="365"/>
    </row>
    <row r="45" spans="1:252" s="132" customFormat="1" x14ac:dyDescent="0.2">
      <c r="A45" s="76">
        <f t="shared" si="1"/>
        <v>19</v>
      </c>
      <c r="B45" s="124" t="s">
        <v>53</v>
      </c>
      <c r="C45" s="384" t="s">
        <v>384</v>
      </c>
      <c r="D45" s="110" t="s">
        <v>57</v>
      </c>
      <c r="E45" s="91">
        <v>4</v>
      </c>
      <c r="F45" s="110"/>
      <c r="G45" s="91"/>
      <c r="H45" s="364"/>
      <c r="I45" s="83"/>
      <c r="J45" s="91"/>
      <c r="K45" s="84"/>
      <c r="L45" s="365"/>
      <c r="M45" s="365"/>
      <c r="N45" s="365"/>
      <c r="O45" s="365"/>
      <c r="P45" s="365"/>
      <c r="Q45" s="365"/>
    </row>
    <row r="46" spans="1:252" s="132" customFormat="1" ht="44.85" customHeight="1" x14ac:dyDescent="0.2">
      <c r="A46" s="139">
        <f t="shared" si="1"/>
        <v>20</v>
      </c>
      <c r="B46" s="385" t="s">
        <v>53</v>
      </c>
      <c r="C46" s="386" t="s">
        <v>385</v>
      </c>
      <c r="D46" s="96" t="s">
        <v>57</v>
      </c>
      <c r="E46" s="96">
        <v>2</v>
      </c>
      <c r="F46" s="96"/>
      <c r="G46" s="96"/>
      <c r="H46" s="387"/>
      <c r="I46" s="147"/>
      <c r="J46" s="96"/>
      <c r="K46" s="149"/>
      <c r="L46" s="85"/>
      <c r="M46" s="85"/>
      <c r="N46" s="85"/>
      <c r="O46" s="85"/>
      <c r="P46" s="85"/>
      <c r="Q46" s="85"/>
    </row>
    <row r="47" spans="1:252" s="392" customFormat="1" ht="33.75" x14ac:dyDescent="0.2">
      <c r="A47" s="139">
        <f t="shared" si="1"/>
        <v>21</v>
      </c>
      <c r="B47" s="385" t="s">
        <v>53</v>
      </c>
      <c r="C47" s="388" t="s">
        <v>386</v>
      </c>
      <c r="D47" s="389" t="s">
        <v>57</v>
      </c>
      <c r="E47" s="389">
        <v>2</v>
      </c>
      <c r="F47" s="390"/>
      <c r="G47" s="391"/>
      <c r="H47" s="387"/>
      <c r="I47" s="147"/>
      <c r="J47" s="391"/>
      <c r="K47" s="149"/>
      <c r="L47" s="85"/>
      <c r="M47" s="85"/>
      <c r="N47" s="85"/>
      <c r="O47" s="85"/>
      <c r="P47" s="85"/>
      <c r="Q47" s="85"/>
    </row>
    <row r="48" spans="1:252" s="392" customFormat="1" ht="22.5" x14ac:dyDescent="0.2">
      <c r="A48" s="139">
        <f t="shared" si="1"/>
        <v>22</v>
      </c>
      <c r="B48" s="385" t="s">
        <v>53</v>
      </c>
      <c r="C48" s="388" t="s">
        <v>387</v>
      </c>
      <c r="D48" s="389" t="s">
        <v>55</v>
      </c>
      <c r="E48" s="389">
        <v>100</v>
      </c>
      <c r="F48" s="390"/>
      <c r="G48" s="391"/>
      <c r="H48" s="387"/>
      <c r="I48" s="147"/>
      <c r="J48" s="391"/>
      <c r="K48" s="149"/>
      <c r="L48" s="85"/>
      <c r="M48" s="85"/>
      <c r="N48" s="85"/>
      <c r="O48" s="85"/>
      <c r="P48" s="85"/>
      <c r="Q48" s="85"/>
    </row>
    <row r="49" spans="1:252" s="132" customFormat="1" x14ac:dyDescent="0.2">
      <c r="A49" s="76">
        <f t="shared" si="1"/>
        <v>23</v>
      </c>
      <c r="B49" s="124" t="s">
        <v>53</v>
      </c>
      <c r="C49" s="393" t="s">
        <v>388</v>
      </c>
      <c r="D49" s="394" t="s">
        <v>389</v>
      </c>
      <c r="E49" s="394">
        <v>2</v>
      </c>
      <c r="F49" s="395"/>
      <c r="G49" s="396"/>
      <c r="H49" s="364"/>
      <c r="I49" s="83"/>
      <c r="J49" s="396"/>
      <c r="K49" s="84"/>
      <c r="L49" s="365"/>
      <c r="M49" s="365"/>
      <c r="N49" s="365"/>
      <c r="O49" s="365"/>
      <c r="P49" s="365"/>
      <c r="Q49" s="365"/>
    </row>
    <row r="50" spans="1:252" s="354" customFormat="1" x14ac:dyDescent="0.2">
      <c r="A50" s="397"/>
      <c r="B50" s="398"/>
      <c r="C50" s="399"/>
      <c r="D50" s="398"/>
      <c r="E50" s="398"/>
      <c r="F50" s="392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IQ50" s="1"/>
      <c r="IR50" s="1"/>
    </row>
    <row r="51" spans="1:252" x14ac:dyDescent="0.2">
      <c r="A51" s="64"/>
      <c r="B51" s="64"/>
      <c r="C51" s="165" t="s">
        <v>117</v>
      </c>
      <c r="D51" s="64"/>
      <c r="E51" s="64"/>
      <c r="F51" s="64"/>
      <c r="G51" s="64"/>
      <c r="H51" s="64"/>
      <c r="I51" s="64"/>
      <c r="J51" s="64"/>
      <c r="K51" s="64"/>
      <c r="L51" s="161"/>
      <c r="M51" s="161">
        <v>0</v>
      </c>
      <c r="N51" s="161">
        <v>0</v>
      </c>
      <c r="O51" s="161">
        <v>0</v>
      </c>
      <c r="P51" s="161">
        <v>0</v>
      </c>
      <c r="Q51" s="161">
        <v>0</v>
      </c>
    </row>
    <row r="52" spans="1:252" x14ac:dyDescent="0.2">
      <c r="A52" s="59" t="str">
        <f t="shared" ref="A52:A53" si="2">IF(COUNTBLANK(I52)=1," ",COUNTA($I$51:I52))</f>
        <v xml:space="preserve"> </v>
      </c>
      <c r="B52" s="59"/>
      <c r="C52" s="401" t="s">
        <v>118</v>
      </c>
      <c r="D52" s="165"/>
      <c r="E52" s="132" t="s">
        <v>181</v>
      </c>
      <c r="F52" s="59"/>
      <c r="G52" s="167"/>
      <c r="H52" s="59"/>
      <c r="I52" s="59"/>
      <c r="J52" s="59"/>
      <c r="K52" s="59"/>
      <c r="L52" s="59"/>
      <c r="M52" s="160"/>
      <c r="N52" s="160"/>
      <c r="O52" s="160">
        <v>0</v>
      </c>
      <c r="P52" s="160"/>
      <c r="Q52" s="160"/>
    </row>
    <row r="53" spans="1:252" x14ac:dyDescent="0.2">
      <c r="A53" s="59" t="str">
        <f t="shared" si="2"/>
        <v xml:space="preserve"> </v>
      </c>
      <c r="B53" s="59"/>
      <c r="C53" s="165" t="s">
        <v>119</v>
      </c>
      <c r="D53" s="169"/>
      <c r="E53" s="169"/>
      <c r="F53" s="59"/>
      <c r="G53" s="59"/>
      <c r="H53" s="132"/>
      <c r="I53" s="59"/>
      <c r="J53" s="59"/>
      <c r="K53" s="59"/>
      <c r="L53" s="59"/>
      <c r="M53" s="171">
        <f>SUM(M51:M52)</f>
        <v>0</v>
      </c>
      <c r="N53" s="171">
        <f>SUM(N51:N52)</f>
        <v>0</v>
      </c>
      <c r="O53" s="171">
        <f>SUM(O51:O52)</f>
        <v>0</v>
      </c>
      <c r="P53" s="171">
        <f>SUM(P51:P52)</f>
        <v>0</v>
      </c>
      <c r="Q53" s="171">
        <f>SUM(N53:P53)</f>
        <v>0</v>
      </c>
    </row>
    <row r="54" spans="1:252" x14ac:dyDescent="0.2">
      <c r="A54" s="132"/>
      <c r="B54" s="132"/>
      <c r="C54" s="402"/>
      <c r="D54" s="132"/>
      <c r="E54" s="132"/>
      <c r="F54" s="132"/>
      <c r="G54" s="64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spans="1:252" x14ac:dyDescent="0.2">
      <c r="A55" s="132"/>
      <c r="B55" s="132"/>
      <c r="C55" s="49" t="str">
        <f>KPDV!$B$36</f>
        <v xml:space="preserve">Sastādīja: </v>
      </c>
      <c r="D55" s="132"/>
      <c r="E55" s="132"/>
      <c r="F55" s="132"/>
      <c r="G55" s="64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1:252" x14ac:dyDescent="0.2">
      <c r="A56" s="132"/>
      <c r="B56" s="132"/>
      <c r="C56" s="49" t="str">
        <f>KPDV!$B$37</f>
        <v xml:space="preserve">būvprakses sertifikāts Nr. </v>
      </c>
      <c r="D56" s="132"/>
      <c r="E56" s="132"/>
      <c r="F56" s="132"/>
      <c r="G56" s="64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spans="1:252" x14ac:dyDescent="0.2">
      <c r="C57" s="1"/>
    </row>
    <row r="58" spans="1:252" x14ac:dyDescent="0.2">
      <c r="C58" s="49" t="s">
        <v>29</v>
      </c>
    </row>
    <row r="59" spans="1:252" x14ac:dyDescent="0.2">
      <c r="C59" s="50" t="s">
        <v>30</v>
      </c>
      <c r="D59" s="1"/>
      <c r="E59" s="1"/>
      <c r="G59" s="1"/>
    </row>
  </sheetData>
  <sheetProtection selectLockedCells="1" selectUnlockedCells="1"/>
  <autoFilter ref="A11:Q64"/>
  <mergeCells count="12"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78749999999999998" right="0" top="0.59027777777777779" bottom="0.78749999999999998" header="0.51180555555555551" footer="0.51180555555555551"/>
  <pageSetup paperSize="9" scale="95" firstPageNumber="0" orientation="landscape" horizontalDpi="300" verticalDpi="300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43</vt:i4>
      </vt:variant>
    </vt:vector>
  </HeadingPairs>
  <TitlesOfParts>
    <vt:vector size="55" baseType="lpstr">
      <vt:lpstr>KPDV</vt:lpstr>
      <vt:lpstr>AR </vt:lpstr>
      <vt:lpstr>logi</vt:lpstr>
      <vt:lpstr>apjomi</vt:lpstr>
      <vt:lpstr>C</vt:lpstr>
      <vt:lpstr>IM</vt:lpstr>
      <vt:lpstr>PS</vt:lpstr>
      <vt:lpstr>BS</vt:lpstr>
      <vt:lpstr>Jumts</vt:lpstr>
      <vt:lpstr>AVK</vt:lpstr>
      <vt:lpstr>GA</vt:lpstr>
      <vt:lpstr>Zibens</vt:lpstr>
      <vt:lpstr>'AR '!_xlnm__FilterDatabase</vt:lpstr>
      <vt:lpstr>'C'!_xlnm__FilterDatabase</vt:lpstr>
      <vt:lpstr>IM!_xlnm__FilterDatabase</vt:lpstr>
      <vt:lpstr>Zibens!_xlnm__FilterDatabase</vt:lpstr>
      <vt:lpstr>_xlnm__FilterDatabase_1</vt:lpstr>
      <vt:lpstr>_xlnm__FilterDatabase_10</vt:lpstr>
      <vt:lpstr>_xlnm__FilterDatabase_2</vt:lpstr>
      <vt:lpstr>_xlnm__FilterDatabase_3</vt:lpstr>
      <vt:lpstr>_xlnm__FilterDatabase_4</vt:lpstr>
      <vt:lpstr>_xlnm__FilterDatabase_5</vt:lpstr>
      <vt:lpstr>_xlnm__FilterDatabase_6</vt:lpstr>
      <vt:lpstr>_xlnm__FilterDatabase_9</vt:lpstr>
      <vt:lpstr>apjomi!_xlnm_Print_Area</vt:lpstr>
      <vt:lpstr>'AR '!_xlnm_Print_Area</vt:lpstr>
      <vt:lpstr>'C'!_xlnm_Print_Area</vt:lpstr>
      <vt:lpstr>KPDV!_xlnm_Print_Area</vt:lpstr>
      <vt:lpstr>logi!_xlnm_Print_Area</vt:lpstr>
      <vt:lpstr>'AR '!_xlnm_Print_Titles</vt:lpstr>
      <vt:lpstr>'C'!_xlnm_Print_Titles</vt:lpstr>
      <vt:lpstr>Zibens!_xlnm_Print_Titles</vt:lpstr>
      <vt:lpstr>apjomi!Drukas_apgabals</vt:lpstr>
      <vt:lpstr>'AR '!Drukas_apgabals</vt:lpstr>
      <vt:lpstr>BS!Drukas_apgabals</vt:lpstr>
      <vt:lpstr>'C'!Drukas_apgabals</vt:lpstr>
      <vt:lpstr>GA!Drukas_apgabals</vt:lpstr>
      <vt:lpstr>Jumts!Drukas_apgabals</vt:lpstr>
      <vt:lpstr>KPDV!Drukas_apgabals</vt:lpstr>
      <vt:lpstr>logi!Drukas_apgabals</vt:lpstr>
      <vt:lpstr>PS!Drukas_apgabals</vt:lpstr>
      <vt:lpstr>Zibens!Drukas_apgabals</vt:lpstr>
      <vt:lpstr>'AR '!Drukāt_virsrakstus</vt:lpstr>
      <vt:lpstr>BS!Drukāt_virsrakstus</vt:lpstr>
      <vt:lpstr>'C'!Drukāt_virsrakstus</vt:lpstr>
      <vt:lpstr>GA!Drukāt_virsrakstus</vt:lpstr>
      <vt:lpstr>IM!Drukāt_virsrakstus</vt:lpstr>
      <vt:lpstr>Jumts!Drukāt_virsrakstus</vt:lpstr>
      <vt:lpstr>PS!Drukāt_virsrakstus</vt:lpstr>
      <vt:lpstr>Zibens!Drukāt_virsrakstus</vt:lpstr>
      <vt:lpstr>'AR '!Excel_BuiltIn__FilterDatabase</vt:lpstr>
      <vt:lpstr>IM!Excel_BuiltIn__FilterDatabase</vt:lpstr>
      <vt:lpstr>'AR '!Excel_BuiltIn_Print_Area</vt:lpstr>
      <vt:lpstr>BS!Excel_BuiltIn_Print_Area</vt:lpstr>
      <vt:lpstr>PS!Excel_BuiltIn_Print_Area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Beihmanis</dc:creator>
  <cp:lastModifiedBy>Prezenta</cp:lastModifiedBy>
  <dcterms:created xsi:type="dcterms:W3CDTF">2018-05-11T11:57:36Z</dcterms:created>
  <dcterms:modified xsi:type="dcterms:W3CDTF">2018-05-11T11:57:51Z</dcterms:modified>
</cp:coreProperties>
</file>